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882" activeTab="0"/>
  </bookViews>
  <sheets>
    <sheet name="С-Г техніка" sheetId="1" r:id="rId1"/>
  </sheets>
  <definedNames>
    <definedName name="_xlnm.Print_Area" localSheetId="0">'С-Г техніка'!$A$1:$F$34</definedName>
  </definedNames>
  <calcPr fullCalcOnLoad="1"/>
</workbook>
</file>

<file path=xl/sharedStrings.xml><?xml version="1.0" encoding="utf-8"?>
<sst xmlns="http://schemas.openxmlformats.org/spreadsheetml/2006/main" count="36" uniqueCount="36">
  <si>
    <t>№ п/п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</si>
  <si>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</si>
  <si>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</si>
  <si>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</si>
  <si>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</si>
  <si>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</si>
  <si>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</si>
  <si>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</si>
  <si>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</si>
  <si>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</si>
  <si>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</si>
  <si>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</si>
  <si>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</si>
  <si>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</si>
  <si>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</si>
  <si>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</si>
  <si>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</si>
  <si>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</si>
  <si>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</si>
  <si>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</si>
  <si>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</si>
  <si>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</si>
  <si>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</si>
  <si>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</si>
  <si>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</si>
  <si>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</si>
  <si>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Найменування регіону</t>
  </si>
  <si>
    <t>Всього</t>
  </si>
  <si>
    <t>Загальна кількість</t>
  </si>
  <si>
    <t>трактори</t>
  </si>
  <si>
    <t>комбайни</t>
  </si>
  <si>
    <t>інші механізми</t>
  </si>
  <si>
    <t>у тому числі</t>
  </si>
  <si>
    <t>Інформація про сільськогосподарську техніку згідно з даними уніфікованої автоматизованої електронно-облікової системи станом на 31.12.2019</t>
  </si>
  <si>
    <t>м. Севастополь</t>
  </si>
  <si>
    <t>АР Крим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</si>
</sst>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0"/>
    <numFmt numFmtId="183" formatCode="#,##0.00_р_."/>
    <numFmt numFmtId="184" formatCode="#,##0_р_.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.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6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32" borderId="0" xfId="0" applyNumberFormat="1" applyFill="1" applyAlignment="1">
      <alignment/>
    </xf>
    <xf numFmtId="3" fontId="3" fillId="0" borderId="11" xfId="0" applyNumberFormat="1" applyFont="1" applyFill="1" applyBorder="1" applyAlignment="1">
      <alignment horizontal="center"/>
    </xf>
    <xf numFmtId="3" fontId="11" fillId="0" borderId="12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1" xfId="49" applyFont="1" applyBorder="1" applyAlignment="1">
      <alignment horizontal="center" vertical="center" wrapText="1"/>
      <protection/>
    </xf>
    <xf numFmtId="0" fontId="4" fillId="0" borderId="13" xfId="49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8" fillId="0" borderId="10" xfId="49" applyFont="1" applyBorder="1" applyAlignment="1">
      <alignment horizontal="center" vertical="center" wrapText="1"/>
      <protection/>
    </xf>
    <xf numFmtId="0" fontId="8" fillId="0" borderId="10" xfId="49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4" fillId="0" borderId="14" xfId="49" applyFont="1" applyBorder="1" applyAlignment="1">
      <alignment horizontal="center" vertical="center" wrapText="1"/>
      <protection/>
    </xf>
    <xf numFmtId="0" fontId="4" fillId="0" borderId="15" xfId="49" applyFont="1" applyBorder="1" applyAlignment="1">
      <alignment horizontal="center" vertical="center" wrapText="1"/>
      <protection/>
    </xf>
    <xf numFmtId="0" fontId="4" fillId="0" borderId="16" xfId="49" applyFont="1" applyBorder="1" applyAlignment="1">
      <alignment horizontal="center" vertical="center" wrapText="1"/>
      <protection/>
    </xf>
    <xf numFmtId="0" fontId="4" fillId="0" borderId="17" xfId="49" applyFont="1" applyBorder="1" applyAlignment="1">
      <alignment horizontal="center" vertical="center" wrapText="1"/>
      <protection/>
    </xf>
    <xf numFmtId="0" fontId="4" fillId="0" borderId="18" xfId="49" applyFont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3" fillId="0" borderId="0" xfId="49" applyFont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49" applyFont="1" applyBorder="1" applyAlignment="1">
      <alignment horizontal="center" vertical="center" wrapText="1"/>
      <protection/>
    </xf>
    <xf numFmtId="0" fontId="4" fillId="0" borderId="24" xfId="49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G35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34" sqref="F34"/>
    </sheetView>
  </sheetViews>
  <sheetFormatPr defaultColWidth="9.140625" defaultRowHeight="15"/>
  <cols>
    <col min="1" max="1" width="4.140625" style="0" customWidth="1"/>
    <col min="2" max="2" width="18.57421875" style="0" customWidth="1"/>
    <col min="3" max="3" width="15.28125" style="0" customWidth="1"/>
    <col min="4" max="4" width="16.00390625" style="0" customWidth="1"/>
    <col min="5" max="5" width="13.140625" style="0" customWidth="1"/>
    <col min="6" max="6" width="17.7109375" style="0" customWidth="1"/>
  </cols>
  <sheetData>
    <row r="1" spans="2:6" ht="6" customHeight="1">
      <c r="B1" s="1"/>
      <c r="C1" s="1"/>
      <c r="D1" s="1"/>
      <c r="E1" s="1"/>
      <c r="F1" s="1"/>
    </row>
    <row r="2" spans="1:6" ht="63.75" customHeight="1">
      <c r="A2" s="27" t="s">
        <v>33</v>
      </c>
      <c r="B2" s="27"/>
      <c r="C2" s="27"/>
      <c r="D2" s="27"/>
      <c r="E2" s="27"/>
      <c r="F2" s="27"/>
    </row>
    <row r="3" spans="2:6" ht="8.25" customHeight="1" thickBot="1">
      <c r="B3" s="1"/>
      <c r="C3" s="1"/>
      <c r="D3" s="1"/>
      <c r="E3" s="1"/>
      <c r="F3" s="1"/>
    </row>
    <row r="4" spans="1:6" s="2" customFormat="1" ht="24" customHeight="1">
      <c r="A4" s="28" t="s">
        <v>0</v>
      </c>
      <c r="B4" s="30" t="s">
        <v>26</v>
      </c>
      <c r="C4" s="23" t="s">
        <v>28</v>
      </c>
      <c r="D4" s="20" t="s">
        <v>32</v>
      </c>
      <c r="E4" s="21"/>
      <c r="F4" s="22"/>
    </row>
    <row r="5" spans="1:6" s="2" customFormat="1" ht="22.5" customHeight="1">
      <c r="A5" s="29"/>
      <c r="B5" s="31"/>
      <c r="C5" s="24"/>
      <c r="D5" s="11" t="s">
        <v>29</v>
      </c>
      <c r="E5" s="11" t="s">
        <v>30</v>
      </c>
      <c r="F5" s="12" t="s">
        <v>31</v>
      </c>
    </row>
    <row r="6" spans="1:6" s="2" customFormat="1" ht="12.75" customHeight="1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5">
        <v>6</v>
      </c>
    </row>
    <row r="7" spans="1:7" s="2" customFormat="1" ht="22.5" customHeight="1">
      <c r="A7" s="9">
        <v>1</v>
      </c>
      <c r="B7" s="10" t="s">
        <v>1</v>
      </c>
      <c r="C7" s="4">
        <f>SUM(D7:F7)</f>
        <v>66830</v>
      </c>
      <c r="D7" s="4">
        <f>40189+407</f>
        <v>40596</v>
      </c>
      <c r="E7" s="4">
        <f>6074+35</f>
        <v>6109</v>
      </c>
      <c r="F7" s="4">
        <v>20125</v>
      </c>
      <c r="G7" s="3"/>
    </row>
    <row r="8" spans="1:7" ht="22.5" customHeight="1">
      <c r="A8" s="9">
        <v>2</v>
      </c>
      <c r="B8" s="10" t="s">
        <v>2</v>
      </c>
      <c r="C8" s="4">
        <f aca="true" t="shared" si="0" ref="C8:C31">SUM(D8:F8)</f>
        <v>45376</v>
      </c>
      <c r="D8" s="4">
        <f>29921+95</f>
        <v>30016</v>
      </c>
      <c r="E8" s="4">
        <f>3103+9</f>
        <v>3112</v>
      </c>
      <c r="F8" s="4">
        <v>12248</v>
      </c>
      <c r="G8" s="5"/>
    </row>
    <row r="9" spans="1:7" ht="22.5" customHeight="1">
      <c r="A9" s="9">
        <v>3</v>
      </c>
      <c r="B9" s="10" t="s">
        <v>3</v>
      </c>
      <c r="C9" s="4">
        <f t="shared" si="0"/>
        <v>58033</v>
      </c>
      <c r="D9" s="4">
        <f>30989+617</f>
        <v>31606</v>
      </c>
      <c r="E9" s="4">
        <f>4702+76</f>
        <v>4778</v>
      </c>
      <c r="F9" s="4">
        <v>21649</v>
      </c>
      <c r="G9" s="5"/>
    </row>
    <row r="10" spans="1:7" ht="22.5" customHeight="1">
      <c r="A10" s="9">
        <v>4</v>
      </c>
      <c r="B10" s="10" t="s">
        <v>4</v>
      </c>
      <c r="C10" s="4">
        <f t="shared" si="0"/>
        <v>31504</v>
      </c>
      <c r="D10" s="4">
        <f>17187+210</f>
        <v>17397</v>
      </c>
      <c r="E10" s="4">
        <f>2602+62</f>
        <v>2664</v>
      </c>
      <c r="F10" s="4">
        <v>11443</v>
      </c>
      <c r="G10" s="5"/>
    </row>
    <row r="11" spans="1:7" ht="22.5" customHeight="1">
      <c r="A11" s="9">
        <v>5</v>
      </c>
      <c r="B11" s="10" t="s">
        <v>5</v>
      </c>
      <c r="C11" s="4">
        <f t="shared" si="0"/>
        <v>38408</v>
      </c>
      <c r="D11" s="4">
        <f>24678+83</f>
        <v>24761</v>
      </c>
      <c r="E11" s="4">
        <f>2580+83</f>
        <v>2663</v>
      </c>
      <c r="F11" s="4">
        <v>10984</v>
      </c>
      <c r="G11" s="5"/>
    </row>
    <row r="12" spans="1:7" ht="22.5" customHeight="1">
      <c r="A12" s="9">
        <v>6</v>
      </c>
      <c r="B12" s="10" t="s">
        <v>6</v>
      </c>
      <c r="C12" s="4">
        <f t="shared" si="0"/>
        <v>19992</v>
      </c>
      <c r="D12" s="4">
        <f>12066+140</f>
        <v>12206</v>
      </c>
      <c r="E12" s="4">
        <f>519+8</f>
        <v>527</v>
      </c>
      <c r="F12" s="4">
        <v>7259</v>
      </c>
      <c r="G12" s="5"/>
    </row>
    <row r="13" spans="1:7" ht="22.5" customHeight="1">
      <c r="A13" s="9">
        <v>7</v>
      </c>
      <c r="B13" s="10" t="s">
        <v>7</v>
      </c>
      <c r="C13" s="4">
        <f t="shared" si="0"/>
        <v>37890</v>
      </c>
      <c r="D13" s="4">
        <f>23213+394</f>
        <v>23607</v>
      </c>
      <c r="E13" s="4">
        <f>3425+89</f>
        <v>3514</v>
      </c>
      <c r="F13" s="4">
        <v>10769</v>
      </c>
      <c r="G13" s="5"/>
    </row>
    <row r="14" spans="1:7" ht="22.5" customHeight="1">
      <c r="A14" s="9">
        <f aca="true" t="shared" si="1" ref="A14:A28">A13+1</f>
        <v>8</v>
      </c>
      <c r="B14" s="16" t="s">
        <v>8</v>
      </c>
      <c r="C14" s="4">
        <f t="shared" si="0"/>
        <v>28073</v>
      </c>
      <c r="D14" s="4">
        <f>16003+270</f>
        <v>16273</v>
      </c>
      <c r="E14" s="4">
        <f>962+14</f>
        <v>976</v>
      </c>
      <c r="F14" s="4">
        <v>10824</v>
      </c>
      <c r="G14" s="5"/>
    </row>
    <row r="15" spans="1:7" ht="22.5" customHeight="1">
      <c r="A15" s="9">
        <f t="shared" si="1"/>
        <v>9</v>
      </c>
      <c r="B15" s="10" t="s">
        <v>9</v>
      </c>
      <c r="C15" s="4">
        <f t="shared" si="0"/>
        <v>50934</v>
      </c>
      <c r="D15" s="4">
        <f>29302+250</f>
        <v>29552</v>
      </c>
      <c r="E15" s="4">
        <f>3796+43</f>
        <v>3839</v>
      </c>
      <c r="F15" s="4">
        <v>17543</v>
      </c>
      <c r="G15" s="5"/>
    </row>
    <row r="16" spans="1:7" ht="22.5" customHeight="1">
      <c r="A16" s="9">
        <f t="shared" si="1"/>
        <v>10</v>
      </c>
      <c r="B16" s="10" t="s">
        <v>10</v>
      </c>
      <c r="C16" s="4">
        <f t="shared" si="0"/>
        <v>32788</v>
      </c>
      <c r="D16" s="4">
        <f>21043+406</f>
        <v>21449</v>
      </c>
      <c r="E16" s="4">
        <f>3669+53</f>
        <v>3722</v>
      </c>
      <c r="F16" s="4">
        <v>7617</v>
      </c>
      <c r="G16" s="6"/>
    </row>
    <row r="17" spans="1:7" ht="22.5" customHeight="1">
      <c r="A17" s="9">
        <f t="shared" si="1"/>
        <v>11</v>
      </c>
      <c r="B17" s="10" t="s">
        <v>11</v>
      </c>
      <c r="C17" s="4">
        <f t="shared" si="0"/>
        <v>30178</v>
      </c>
      <c r="D17" s="4">
        <f>17463+161</f>
        <v>17624</v>
      </c>
      <c r="E17" s="4">
        <f>2031+34</f>
        <v>2065</v>
      </c>
      <c r="F17" s="4">
        <v>10489</v>
      </c>
      <c r="G17" s="5"/>
    </row>
    <row r="18" spans="1:7" ht="22.5" customHeight="1">
      <c r="A18" s="9">
        <f t="shared" si="1"/>
        <v>12</v>
      </c>
      <c r="B18" s="10" t="s">
        <v>12</v>
      </c>
      <c r="C18" s="4">
        <f t="shared" si="0"/>
        <v>43195</v>
      </c>
      <c r="D18" s="4">
        <f>26194+124</f>
        <v>26318</v>
      </c>
      <c r="E18" s="4">
        <f>2451+14</f>
        <v>2465</v>
      </c>
      <c r="F18" s="4">
        <v>14412</v>
      </c>
      <c r="G18" s="5"/>
    </row>
    <row r="19" spans="1:7" ht="22.5" customHeight="1">
      <c r="A19" s="17">
        <f t="shared" si="1"/>
        <v>13</v>
      </c>
      <c r="B19" s="10" t="s">
        <v>13</v>
      </c>
      <c r="C19" s="4">
        <f t="shared" si="0"/>
        <v>35466</v>
      </c>
      <c r="D19" s="4">
        <f>18414+249</f>
        <v>18663</v>
      </c>
      <c r="E19" s="4">
        <f>3353+26</f>
        <v>3379</v>
      </c>
      <c r="F19" s="4">
        <v>13424</v>
      </c>
      <c r="G19" s="5"/>
    </row>
    <row r="20" spans="1:7" ht="22.5" customHeight="1">
      <c r="A20" s="9">
        <f t="shared" si="1"/>
        <v>14</v>
      </c>
      <c r="B20" s="10" t="s">
        <v>14</v>
      </c>
      <c r="C20" s="4">
        <f t="shared" si="0"/>
        <v>48861</v>
      </c>
      <c r="D20" s="4">
        <f>29471+574</f>
        <v>30045</v>
      </c>
      <c r="E20" s="4">
        <f>4565+91</f>
        <v>4656</v>
      </c>
      <c r="F20" s="4">
        <v>14160</v>
      </c>
      <c r="G20" s="5"/>
    </row>
    <row r="21" spans="1:7" ht="22.5" customHeight="1">
      <c r="A21" s="9">
        <f t="shared" si="1"/>
        <v>15</v>
      </c>
      <c r="B21" s="10" t="s">
        <v>15</v>
      </c>
      <c r="C21" s="4">
        <f t="shared" si="0"/>
        <v>53079</v>
      </c>
      <c r="D21" s="4">
        <f>32389+764</f>
        <v>33153</v>
      </c>
      <c r="E21" s="4">
        <f>5193+78</f>
        <v>5271</v>
      </c>
      <c r="F21" s="4">
        <v>14655</v>
      </c>
      <c r="G21" s="5"/>
    </row>
    <row r="22" spans="1:7" ht="22.5" customHeight="1">
      <c r="A22" s="9">
        <f t="shared" si="1"/>
        <v>16</v>
      </c>
      <c r="B22" s="10" t="s">
        <v>16</v>
      </c>
      <c r="C22" s="4">
        <f t="shared" si="0"/>
        <v>46544</v>
      </c>
      <c r="D22" s="4">
        <f>39998+292</f>
        <v>40290</v>
      </c>
      <c r="E22" s="4">
        <f>2331+13</f>
        <v>2344</v>
      </c>
      <c r="F22" s="4">
        <v>3910</v>
      </c>
      <c r="G22" s="5"/>
    </row>
    <row r="23" spans="1:7" ht="22.5" customHeight="1">
      <c r="A23" s="9">
        <f t="shared" si="1"/>
        <v>17</v>
      </c>
      <c r="B23" s="10" t="s">
        <v>17</v>
      </c>
      <c r="C23" s="4">
        <f t="shared" si="0"/>
        <v>41528</v>
      </c>
      <c r="D23" s="4">
        <f>23576+312</f>
        <v>23888</v>
      </c>
      <c r="E23" s="4">
        <f>3194+31</f>
        <v>3225</v>
      </c>
      <c r="F23" s="4">
        <v>14415</v>
      </c>
      <c r="G23" s="5"/>
    </row>
    <row r="24" spans="1:7" ht="22.5" customHeight="1">
      <c r="A24" s="9">
        <f t="shared" si="1"/>
        <v>18</v>
      </c>
      <c r="B24" s="10" t="s">
        <v>18</v>
      </c>
      <c r="C24" s="4">
        <f t="shared" si="0"/>
        <v>44183</v>
      </c>
      <c r="D24" s="4">
        <f>27769+274</f>
        <v>28043</v>
      </c>
      <c r="E24" s="4">
        <f>3022+25</f>
        <v>3047</v>
      </c>
      <c r="F24" s="4">
        <v>13093</v>
      </c>
      <c r="G24" s="5"/>
    </row>
    <row r="25" spans="1:7" ht="22.5" customHeight="1">
      <c r="A25" s="17">
        <f t="shared" si="1"/>
        <v>19</v>
      </c>
      <c r="B25" s="10" t="s">
        <v>19</v>
      </c>
      <c r="C25" s="4">
        <f t="shared" si="0"/>
        <v>52022</v>
      </c>
      <c r="D25" s="4">
        <f>29944+578</f>
        <v>30522</v>
      </c>
      <c r="E25" s="4">
        <f>4002+41</f>
        <v>4043</v>
      </c>
      <c r="F25" s="4">
        <v>17457</v>
      </c>
      <c r="G25" s="5"/>
    </row>
    <row r="26" spans="1:7" ht="22.5" customHeight="1">
      <c r="A26" s="9">
        <f t="shared" si="1"/>
        <v>20</v>
      </c>
      <c r="B26" s="10" t="s">
        <v>20</v>
      </c>
      <c r="C26" s="4">
        <f t="shared" si="0"/>
        <v>46619</v>
      </c>
      <c r="D26" s="4">
        <f>23847+278</f>
        <v>24125</v>
      </c>
      <c r="E26" s="4">
        <f>2956+33</f>
        <v>2989</v>
      </c>
      <c r="F26" s="4">
        <v>19505</v>
      </c>
      <c r="G26" s="5"/>
    </row>
    <row r="27" spans="1:7" ht="22.5" customHeight="1">
      <c r="A27" s="18">
        <f t="shared" si="1"/>
        <v>21</v>
      </c>
      <c r="B27" s="19" t="s">
        <v>21</v>
      </c>
      <c r="C27" s="7">
        <f t="shared" si="0"/>
        <v>44969</v>
      </c>
      <c r="D27" s="7">
        <f>26926+355</f>
        <v>27281</v>
      </c>
      <c r="E27" s="7">
        <f>4011+29</f>
        <v>4040</v>
      </c>
      <c r="F27" s="7">
        <v>13648</v>
      </c>
      <c r="G27" s="5"/>
    </row>
    <row r="28" spans="1:7" ht="22.5" customHeight="1">
      <c r="A28" s="9">
        <f t="shared" si="1"/>
        <v>22</v>
      </c>
      <c r="B28" s="10" t="s">
        <v>22</v>
      </c>
      <c r="C28" s="4">
        <f t="shared" si="0"/>
        <v>46287</v>
      </c>
      <c r="D28" s="4">
        <f>26656+509</f>
        <v>27165</v>
      </c>
      <c r="E28" s="4">
        <f>3219+56</f>
        <v>3275</v>
      </c>
      <c r="F28" s="4">
        <v>15847</v>
      </c>
      <c r="G28" s="5"/>
    </row>
    <row r="29" spans="1:7" ht="22.5" customHeight="1">
      <c r="A29" s="9">
        <v>23</v>
      </c>
      <c r="B29" s="10" t="s">
        <v>23</v>
      </c>
      <c r="C29" s="4">
        <f t="shared" si="0"/>
        <v>25908</v>
      </c>
      <c r="D29" s="4">
        <f>17147+230</f>
        <v>17377</v>
      </c>
      <c r="E29" s="4">
        <f>1046+14</f>
        <v>1060</v>
      </c>
      <c r="F29" s="4">
        <v>7471</v>
      </c>
      <c r="G29" s="5"/>
    </row>
    <row r="30" spans="1:7" ht="22.5" customHeight="1">
      <c r="A30" s="17">
        <v>24</v>
      </c>
      <c r="B30" s="10" t="s">
        <v>24</v>
      </c>
      <c r="C30" s="4">
        <f t="shared" si="0"/>
        <v>54641</v>
      </c>
      <c r="D30" s="4">
        <f>31982+303</f>
        <v>32285</v>
      </c>
      <c r="E30" s="4">
        <f>3513+18</f>
        <v>3531</v>
      </c>
      <c r="F30" s="4">
        <v>18825</v>
      </c>
      <c r="G30" s="5"/>
    </row>
    <row r="31" spans="1:7" ht="22.5" customHeight="1">
      <c r="A31" s="9">
        <v>25</v>
      </c>
      <c r="B31" s="10" t="s">
        <v>25</v>
      </c>
      <c r="C31" s="4">
        <f t="shared" si="0"/>
        <v>14840</v>
      </c>
      <c r="D31" s="4">
        <f>4615+30</f>
        <v>4645</v>
      </c>
      <c r="E31" s="4">
        <f>1332+3</f>
        <v>1335</v>
      </c>
      <c r="F31" s="4">
        <v>8860</v>
      </c>
      <c r="G31" s="5"/>
    </row>
    <row r="32" spans="1:7" ht="22.5" customHeight="1">
      <c r="A32" s="9">
        <v>26</v>
      </c>
      <c r="B32" s="10" t="s">
        <v>35</v>
      </c>
      <c r="C32" s="4">
        <f>D32+E32+F32</f>
        <v>26657</v>
      </c>
      <c r="D32" s="4">
        <v>15326</v>
      </c>
      <c r="E32" s="4">
        <v>2010</v>
      </c>
      <c r="F32" s="4">
        <v>9321</v>
      </c>
      <c r="G32" s="5"/>
    </row>
    <row r="33" spans="1:7" ht="22.5" customHeight="1">
      <c r="A33" s="9">
        <v>27</v>
      </c>
      <c r="B33" s="10" t="s">
        <v>34</v>
      </c>
      <c r="C33" s="4">
        <f>D33+E33+F33</f>
        <v>1390</v>
      </c>
      <c r="D33" s="4">
        <v>602</v>
      </c>
      <c r="E33" s="4">
        <v>30</v>
      </c>
      <c r="F33" s="4">
        <v>758</v>
      </c>
      <c r="G33" s="5"/>
    </row>
    <row r="34" spans="1:7" ht="24" customHeight="1" thickBot="1">
      <c r="A34" s="25" t="s">
        <v>27</v>
      </c>
      <c r="B34" s="26"/>
      <c r="C34" s="8">
        <f>SUM(C7:C33)</f>
        <v>1066195</v>
      </c>
      <c r="D34" s="8">
        <f>SUM(D7:D33)</f>
        <v>644815</v>
      </c>
      <c r="E34" s="8">
        <f>SUM(E7:E33)</f>
        <v>80669</v>
      </c>
      <c r="F34" s="8">
        <f>SUM(F7:F33)</f>
        <v>340711</v>
      </c>
      <c r="G34" s="5"/>
    </row>
    <row r="35" ht="15">
      <c r="C35" s="5"/>
    </row>
  </sheetData>
  <sheetProtection/>
  <mergeCells count="6">
    <mergeCell ref="D4:F4"/>
    <mergeCell ref="C4:C5"/>
    <mergeCell ref="A34:B34"/>
    <mergeCell ref="A2:F2"/>
    <mergeCell ref="A4:A5"/>
    <mergeCell ref="B4:B5"/>
  </mergeCells>
  <printOptions/>
  <pageMargins left="0.7874015748031497" right="0.7874015748031497" top="0.7874015748031497" bottom="0.7874015748031497" header="0.1968503937007874" footer="0.1574803149606299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M.Kyrychenko1</dc:creator>
  <cp:keywords/>
  <dc:description/>
  <cp:lastModifiedBy>M.Kyrychenko1</cp:lastModifiedBy>
  <cp:lastPrinted>2020-04-15T07:27:40Z</cp:lastPrinted>
  <dcterms:created xsi:type="dcterms:W3CDTF">2016-10-27T11:35:28Z</dcterms:created>
  <dcterms:modified xsi:type="dcterms:W3CDTF">2020-04-15T11:14:59Z</dcterms:modified>
  <cp:category/>
  <cp:version/>
  <cp:contentType/>
  <cp:contentStatus/>
</cp:coreProperties>
</file>