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1205" tabRatio="793" activeTab="9"/>
  </bookViews>
  <sheets>
    <sheet name="ЯЛОВИЧИНА" sheetId="1" r:id="rId1"/>
    <sheet name="СВИНИНА" sheetId="2" r:id="rId2"/>
    <sheet name="М'ЯСО ПТИЦІ" sheetId="3" r:id="rId3"/>
    <sheet name="М'ЯСО ГУСЕЙ" sheetId="4" r:id="rId4"/>
    <sheet name="АКВАКУЛЬТУРА-РИБА" sheetId="5" r:id="rId5"/>
    <sheet name="МОЛОКО КОРОВ'ЯЧЕ" sheetId="6" r:id="rId6"/>
    <sheet name="ЯЙЦЯ КУРЯЧІ" sheetId="7" r:id="rId7"/>
    <sheet name="КРОЛІ" sheetId="8" r:id="rId8"/>
    <sheet name="МЕД" sheetId="9" r:id="rId9"/>
    <sheet name="М'ЯСО ІНДИКІВ" sheetId="10" r:id="rId10"/>
  </sheets>
  <definedNames>
    <definedName name="_xlnm.Print_Area" localSheetId="4">'АКВАКУЛЬТУРА-РИБА'!$A$1:$L$124</definedName>
    <definedName name="_xlnm.Print_Area" localSheetId="7">'КРОЛІ'!$A$1:$L$135</definedName>
    <definedName name="_xlnm.Print_Area" localSheetId="8">'МЕД'!$A$1:$L$120</definedName>
    <definedName name="_xlnm.Print_Area" localSheetId="5">'МОЛОКО КОРОВ''ЯЧЕ'!$A$1:$M$123</definedName>
    <definedName name="_xlnm.Print_Area" localSheetId="3">'М''ЯСО ГУСЕЙ'!$A$1:$N$157</definedName>
    <definedName name="_xlnm.Print_Area" localSheetId="2">'М''ЯСО ПТИЦІ'!$A$1:$N$156</definedName>
    <definedName name="_xlnm.Print_Area" localSheetId="1">'СВИНИНА'!$A$1:$L$182</definedName>
    <definedName name="_xlnm.Print_Area" localSheetId="6">'ЯЙЦЯ КУРЯЧІ'!$A$1:$M$102</definedName>
    <definedName name="_xlnm.Print_Area" localSheetId="0">'ЯЛОВИЧИНА'!$A$1:$N$173</definedName>
  </definedNames>
  <calcPr fullCalcOnLoad="1"/>
</workbook>
</file>

<file path=xl/sharedStrings.xml><?xml version="1.0" encoding="utf-8"?>
<sst xmlns="http://schemas.openxmlformats.org/spreadsheetml/2006/main" count="3681" uniqueCount="313">
  <si>
    <t>Всього</t>
  </si>
  <si>
    <t>B3a + B3b + B3c</t>
  </si>
  <si>
    <t>A1</t>
  </si>
  <si>
    <t>A2</t>
  </si>
  <si>
    <t>A3</t>
  </si>
  <si>
    <t>A4</t>
  </si>
  <si>
    <t>A5</t>
  </si>
  <si>
    <t>A6</t>
  </si>
  <si>
    <t>B1</t>
  </si>
  <si>
    <t>B2a + B2b + B2c + B2d + B2e</t>
  </si>
  <si>
    <t>B2a</t>
  </si>
  <si>
    <t>B2b</t>
  </si>
  <si>
    <t>B2c</t>
  </si>
  <si>
    <t>B2d</t>
  </si>
  <si>
    <t>B2e</t>
  </si>
  <si>
    <t>B2f</t>
  </si>
  <si>
    <t xml:space="preserve">B3a + B3b + B3c + B3d </t>
  </si>
  <si>
    <t>B3a</t>
  </si>
  <si>
    <t>B3b</t>
  </si>
  <si>
    <t>B3c</t>
  </si>
  <si>
    <t>B3d</t>
  </si>
  <si>
    <t>B3e</t>
  </si>
  <si>
    <t xml:space="preserve">B3a + B3c + B3d </t>
  </si>
  <si>
    <t>B2a + B2b + B2c + B2e</t>
  </si>
  <si>
    <t>For official use</t>
  </si>
  <si>
    <t xml:space="preserve">Sum of B3a + B3c + B3d + B3e </t>
  </si>
  <si>
    <t xml:space="preserve">  </t>
  </si>
  <si>
    <t>Країна</t>
  </si>
  <si>
    <t>Живі тварини/продукт</t>
  </si>
  <si>
    <t>Рік впровадження Плану</t>
  </si>
  <si>
    <t>КІЛЬКІСТЬ ЗРАЗКІВ</t>
  </si>
  <si>
    <t>Мінімум</t>
  </si>
  <si>
    <t>ПЛАН</t>
  </si>
  <si>
    <t>ДАТА</t>
  </si>
  <si>
    <t>Групи речовин, які будуть перевірені</t>
  </si>
  <si>
    <t>ЗГІДНО З ВИМОГАМИ ЄС</t>
  </si>
  <si>
    <t>ЗГІДНО З ККА</t>
  </si>
  <si>
    <t>ДРУГЕ</t>
  </si>
  <si>
    <t>СПОЛУКИ, ЩО АНАЛІЗУЮТЬСЯ</t>
  </si>
  <si>
    <t>ПІДТВЕРДЖУЮЧИ МЕТОДИ</t>
  </si>
  <si>
    <t>ЛАБОРАТОРІЇ</t>
  </si>
  <si>
    <t xml:space="preserve">КІЛЬКІСТЬ ЗРАЗКІВ  </t>
  </si>
  <si>
    <t>Дані щодо експорту в ЄС в метричних тоннах (за минулий рік)</t>
  </si>
  <si>
    <t>ЗАБІЙНІ ПУНКТИ</t>
  </si>
  <si>
    <t>Україна</t>
  </si>
  <si>
    <t>ФЕРМИ</t>
  </si>
  <si>
    <t>СКРИНІНГОВІ МЕТОДИ</t>
  </si>
  <si>
    <t>ДАНІ ЗАГАЛЬНОДЕРЖАВНОГО ВИРОБНИЦТВА - кількість тварин (забитих за минулий рік)</t>
  </si>
  <si>
    <r>
      <t>ДАНІ ВИРОБНИЦТВА для розрахунку КІЛЬКОСТІ ЗРАЗКІВ. (</t>
    </r>
    <r>
      <rPr>
        <b/>
        <u val="single"/>
        <sz val="12"/>
        <rFont val="Arial"/>
        <family val="2"/>
      </rPr>
      <t>Кількість тварин</t>
    </r>
    <r>
      <rPr>
        <b/>
        <sz val="12"/>
        <rFont val="Arial"/>
        <family val="2"/>
      </rPr>
      <t xml:space="preserve"> (забитих за минулий рік) </t>
    </r>
  </si>
  <si>
    <r>
      <t>ОБ</t>
    </r>
    <r>
      <rPr>
        <b/>
        <sz val="12"/>
        <rFont val="Viner Hand ITC"/>
        <family val="4"/>
      </rPr>
      <t>’</t>
    </r>
    <r>
      <rPr>
        <b/>
        <sz val="12"/>
        <rFont val="Arial"/>
        <family val="2"/>
      </rPr>
      <t>ЄКТ АНАЛІЗУ</t>
    </r>
  </si>
  <si>
    <t>СТІЛЬБЕНИ</t>
  </si>
  <si>
    <t>ТІРЕОСТАТИКИ</t>
  </si>
  <si>
    <t>План</t>
  </si>
  <si>
    <t>ДАНІ ЗАГАЛЬНОДЕРЖАВНОГО ВИРОБНИЦТВА - в ТОННАХ (за минулий рік)</t>
  </si>
  <si>
    <t>МІНІМУМ (якщо виробництво становить &lt; 5000 T)</t>
  </si>
  <si>
    <t>РІВЕНЬ МЕЖИ [μg/Kg]</t>
  </si>
  <si>
    <t>МІН</t>
  </si>
  <si>
    <t>СИНТЕТИЧНІ СТЕРОЇДИ</t>
  </si>
  <si>
    <t>ЛАКТОНИ РЕЗОРЦИЛОВОЇ КИСЛОТИ</t>
  </si>
  <si>
    <t>БЕТА - АГОНІСТИ</t>
  </si>
  <si>
    <t>НІТРОФУРАНИ</t>
  </si>
  <si>
    <t>Метаболіти фуралтадону</t>
  </si>
  <si>
    <t>Метеболіти фуразалідону</t>
  </si>
  <si>
    <t>НІТРОІМІДАЗОЛИ</t>
  </si>
  <si>
    <t>Ронідазол</t>
  </si>
  <si>
    <t>Диметрідазол</t>
  </si>
  <si>
    <t>Метронідазол</t>
  </si>
  <si>
    <t>ОБ’ЄКТ АНАЛІЗУ</t>
  </si>
  <si>
    <t>АНТИБАКТЕРІАЛЬНІ СУБСТАНЦІЇ</t>
  </si>
  <si>
    <t>АНТГЕЛЬМІНТИКИ</t>
  </si>
  <si>
    <t>КОКЦИДІОСТАТИКИ</t>
  </si>
  <si>
    <t>КАРБАМАТИ</t>
  </si>
  <si>
    <t>ПІРЕТРОЇДИ</t>
  </si>
  <si>
    <t>ІНШІ ФАРМАКОЛОГІЧНІ СУБСТАНЦІЇ</t>
  </si>
  <si>
    <t>ХЛОРОРГАНІЧНІ ПЕСТИЦИДИ з РСВS</t>
  </si>
  <si>
    <t>ХІМІЧНІ ЕЛЕМЕНТИ</t>
  </si>
  <si>
    <t>МІКОТОКСИНИ</t>
  </si>
  <si>
    <t>B3f</t>
  </si>
  <si>
    <t>РАДІОНУКЛІДИ, Бк/кг</t>
  </si>
  <si>
    <t>Загальна мінімальна кількість розрахованих зразків</t>
  </si>
  <si>
    <t>Дата</t>
  </si>
  <si>
    <t>Дані шодо експорту в ЄС в метричних тоннах (за минулий рік)</t>
  </si>
  <si>
    <t>МІНІМАЛЬНА кількість 300</t>
  </si>
  <si>
    <t>Кількість тестів</t>
  </si>
  <si>
    <t>Хлорамфенікол</t>
  </si>
  <si>
    <t>Інші A6 субстанції</t>
  </si>
  <si>
    <t>Кількість зразків</t>
  </si>
  <si>
    <t>ФОСФОРОРГАНІЧНІ ПЕСТИЦИДИ</t>
  </si>
  <si>
    <t>Зразки:</t>
  </si>
  <si>
    <t>Дослідження:</t>
  </si>
  <si>
    <r>
      <t xml:space="preserve">ДАНІ ВИРОБНИЦТВА - в </t>
    </r>
    <r>
      <rPr>
        <b/>
        <u val="single"/>
        <sz val="12"/>
        <rFont val="Arial"/>
        <family val="2"/>
      </rPr>
      <t>ТОННАХ</t>
    </r>
    <r>
      <rPr>
        <b/>
        <sz val="12"/>
        <rFont val="Arial"/>
        <family val="2"/>
      </rPr>
      <t xml:space="preserve"> для розрахунку кількості зразків (за минулий рік)</t>
    </r>
  </si>
  <si>
    <t>Mінімум</t>
  </si>
  <si>
    <t>СЕДАТИВНІ</t>
  </si>
  <si>
    <t>МЕЖА ДЕТЕКТУВАННЯ СКРИНІНГОВОГО МЕТОДУ (μg/Kg)</t>
  </si>
  <si>
    <t>МЕЖА ДЕТЕКТУВАННЯ ПІДТВЕРДЖУЮЧОГО МЕТОДУ(μg/Kg)</t>
  </si>
  <si>
    <t>РІВЕНЬ МЕЖИ (μg/Kg)</t>
  </si>
  <si>
    <t>МЕЖА ДЕТЕКТУВАННЯ ПІДТВЕРДЖУЮЧОГО МЕТОДУ (μg/Kg)</t>
  </si>
  <si>
    <t>Сеча</t>
  </si>
  <si>
    <t>ELISA</t>
  </si>
  <si>
    <t>GC-MS</t>
  </si>
  <si>
    <t>Печінка</t>
  </si>
  <si>
    <t>Метилтиурацил+ Пропилтиурацил</t>
  </si>
  <si>
    <t>LC-MS/MS</t>
  </si>
  <si>
    <t>19-Нор-Тестостерон</t>
  </si>
  <si>
    <t>17-бета-естрадіол</t>
  </si>
  <si>
    <t>Зеранол</t>
  </si>
  <si>
    <t>Кленбутерол</t>
  </si>
  <si>
    <t xml:space="preserve">М'язи </t>
  </si>
  <si>
    <t xml:space="preserve">ELISA </t>
  </si>
  <si>
    <t>AMOZ</t>
  </si>
  <si>
    <t>AOZ</t>
  </si>
  <si>
    <t>HPLC</t>
  </si>
  <si>
    <t>Енрофлоксацин</t>
  </si>
  <si>
    <t>Тетрациклін</t>
  </si>
  <si>
    <t>Хлортетрациклін</t>
  </si>
  <si>
    <t>Сульфатіазол</t>
  </si>
  <si>
    <t>Сульфадиметоксин</t>
  </si>
  <si>
    <t>Сульфадіазін</t>
  </si>
  <si>
    <t>Сульфамеразін</t>
  </si>
  <si>
    <t>Сульфаметоксазол</t>
  </si>
  <si>
    <t>Сульфаніламід</t>
  </si>
  <si>
    <t>Альбендазол</t>
  </si>
  <si>
    <t>Івермектин</t>
  </si>
  <si>
    <t>Саліноміцин</t>
  </si>
  <si>
    <t>LC/MS/MS</t>
  </si>
  <si>
    <t>Дельтаметрин</t>
  </si>
  <si>
    <t>Фенілбутазон</t>
  </si>
  <si>
    <t>GC-МS</t>
  </si>
  <si>
    <t>Ліндан</t>
  </si>
  <si>
    <t>ГХЦГ та його ізомери</t>
  </si>
  <si>
    <t>ДДТ та його метаболіти</t>
  </si>
  <si>
    <t>РСВs</t>
  </si>
  <si>
    <t>Базудин (діазінон)</t>
  </si>
  <si>
    <t>Метафос (паратіонметіл)</t>
  </si>
  <si>
    <t>Карбофос (малатіон)</t>
  </si>
  <si>
    <t>Позитивний результат</t>
  </si>
  <si>
    <t>ААS-EL</t>
  </si>
  <si>
    <t>Нирки</t>
  </si>
  <si>
    <t>Свинець</t>
  </si>
  <si>
    <t>Кадмій</t>
  </si>
  <si>
    <t>Ртуть</t>
  </si>
  <si>
    <t>Афлотоксин В1</t>
  </si>
  <si>
    <t>спектрометричний</t>
  </si>
  <si>
    <t>0,6-0,7</t>
  </si>
  <si>
    <t>Цезій -137</t>
  </si>
  <si>
    <t>Стронцій -90</t>
  </si>
  <si>
    <t>AHD</t>
  </si>
  <si>
    <t>SEM</t>
  </si>
  <si>
    <t>Cаліноміцин</t>
  </si>
  <si>
    <t>Наразин</t>
  </si>
  <si>
    <t xml:space="preserve">ГХЦГ та його ізомери </t>
  </si>
  <si>
    <t xml:space="preserve">ДДТ та його метаболіти </t>
  </si>
  <si>
    <t>PCBs</t>
  </si>
  <si>
    <t>Метафос (Паратіонметіл)</t>
  </si>
  <si>
    <t>Карбофос (Малатіон)</t>
  </si>
  <si>
    <t>ВСЬОГО</t>
  </si>
  <si>
    <t>Свинина</t>
  </si>
  <si>
    <r>
      <t>КІЛЬКІСТЬ ЗРАЗКІВ</t>
    </r>
    <r>
      <rPr>
        <sz val="12"/>
        <rFont val="Arial"/>
        <family val="2"/>
      </rPr>
      <t xml:space="preserve">  </t>
    </r>
  </si>
  <si>
    <t>РІВЕНЬ МЕЖИ (μg/Kg</t>
  </si>
  <si>
    <t>Метаболіти нітрофуразону</t>
  </si>
  <si>
    <t>Аквакультури (риба)</t>
  </si>
  <si>
    <t>СТРЕРОЇДИ</t>
  </si>
  <si>
    <t>a-НСН</t>
  </si>
  <si>
    <t>b-НСН</t>
  </si>
  <si>
    <t>γ-НСН</t>
  </si>
  <si>
    <t>Алдрін</t>
  </si>
  <si>
    <t>Гептахлор</t>
  </si>
  <si>
    <t>Гептахлорепоксид</t>
  </si>
  <si>
    <t>ASS-EL</t>
  </si>
  <si>
    <t>Гистамін</t>
  </si>
  <si>
    <t>ФАРБИ, у т. ч. Малахітовий зелений + Лейкомалахітовий зелений</t>
  </si>
  <si>
    <t>Малахітовий зелений</t>
  </si>
  <si>
    <t>Лейкомалахітовий зелений</t>
  </si>
  <si>
    <t>Молоко</t>
  </si>
  <si>
    <t>LC/MS-MS</t>
  </si>
  <si>
    <t>Гексахлорбензол</t>
  </si>
  <si>
    <t>ДДТ та його ізомери</t>
  </si>
  <si>
    <t>РCBs</t>
  </si>
  <si>
    <t>Афлотоксин M1</t>
  </si>
  <si>
    <t>Яйця</t>
  </si>
  <si>
    <t>PсBs</t>
  </si>
  <si>
    <t>МІНІМАЛЬНА кількість 200</t>
  </si>
  <si>
    <t>ХЛОРАМФЕНІКОЛ</t>
  </si>
  <si>
    <t>Інші фармакологічно активні речовини</t>
  </si>
  <si>
    <t>Зразків:</t>
  </si>
  <si>
    <t>Досліджень:</t>
  </si>
  <si>
    <r>
      <t>Коров</t>
    </r>
    <r>
      <rPr>
        <b/>
        <sz val="12"/>
        <color indexed="10"/>
        <rFont val="Viner Hand ITC"/>
        <family val="4"/>
      </rPr>
      <t>’</t>
    </r>
    <r>
      <rPr>
        <b/>
        <sz val="12"/>
        <color indexed="10"/>
        <rFont val="Arial"/>
        <family val="2"/>
      </rPr>
      <t>яче молоко</t>
    </r>
  </si>
  <si>
    <t>Мед</t>
  </si>
  <si>
    <t>Метафос (метілопаратіон)</t>
  </si>
  <si>
    <t>Базудін (діазінон)</t>
  </si>
  <si>
    <t>Кумафос (корал)</t>
  </si>
  <si>
    <t>РДЛВМ –  уповноважені регіональні (обласні) державні лабораторії ветеринарної медицини</t>
  </si>
  <si>
    <r>
      <t>Примітка:</t>
    </r>
    <r>
      <rPr>
        <i/>
        <sz val="12"/>
        <rFont val="Arial"/>
        <family val="2"/>
      </rPr>
      <t xml:space="preserve"> </t>
    </r>
  </si>
  <si>
    <t>МЕД</t>
  </si>
  <si>
    <t>ДНДІЛДіВСЕ – Державний науково-дослідний інститут лабораторної діагностики та ветеринарно-санітарної експертизи</t>
  </si>
  <si>
    <t>ЯЛОВИЧИНА</t>
  </si>
  <si>
    <t>Додаток 1</t>
  </si>
  <si>
    <t>Додаток 2</t>
  </si>
  <si>
    <r>
      <t>Примітка:</t>
    </r>
    <r>
      <rPr>
        <sz val="12"/>
        <rFont val="Arial"/>
        <family val="2"/>
      </rPr>
      <t xml:space="preserve"> </t>
    </r>
  </si>
  <si>
    <t>See Instruction sheet, note 4.  If a split system is in place for exports to the EU, actual export data may be entered in this cell.  If there is no split system, and poultry from all farms are eligible for export to the EU, national production data must be entered in this cell.  NB:  If production is &lt; 5000 tonnes per annum, the sample rate is one sample per 200 tonnes.  If &gt; 5000 tonnes per annum, the minimum number of samples is 100 for each substance group</t>
  </si>
  <si>
    <t xml:space="preserve"> LC-MS/MS</t>
  </si>
  <si>
    <t>ДНДІЛДіВСЕ</t>
  </si>
  <si>
    <t xml:space="preserve">ДНДІЛДіВСЕ </t>
  </si>
  <si>
    <t>Диетилстільбестрол (DES)</t>
  </si>
  <si>
    <t>Окситетрациклін</t>
  </si>
  <si>
    <t>Ністатин</t>
  </si>
  <si>
    <t>GC-ECD</t>
  </si>
  <si>
    <t>Сульфагуанідін</t>
  </si>
  <si>
    <t>Сульфаметазін (Сульфадімедін)</t>
  </si>
  <si>
    <t>Сульфаметоксіпірідазин</t>
  </si>
  <si>
    <t>Тилозин</t>
  </si>
  <si>
    <t>Фенбендазол</t>
  </si>
  <si>
    <t>Диклазурил</t>
  </si>
  <si>
    <t>Циперметрин</t>
  </si>
  <si>
    <t>Левомізол</t>
  </si>
  <si>
    <t>Монензин</t>
  </si>
  <si>
    <t>Нікарбазин</t>
  </si>
  <si>
    <t>Амоксициклін</t>
  </si>
  <si>
    <t>Доксициклін</t>
  </si>
  <si>
    <t>Амітраз</t>
  </si>
  <si>
    <t>М'язи</t>
  </si>
  <si>
    <t>В2b</t>
  </si>
  <si>
    <t>Яйця курячі</t>
  </si>
  <si>
    <t>ACCORDING TO EU REQUIREMENTS</t>
  </si>
  <si>
    <t>Всього зразків:</t>
  </si>
  <si>
    <t>Всього досліджень:</t>
  </si>
  <si>
    <t>Стрептоміцин</t>
  </si>
  <si>
    <t>ХЛОРПРОМАЗИН</t>
  </si>
  <si>
    <t>Хлорпромазин</t>
  </si>
  <si>
    <t>Ацепромазин</t>
  </si>
  <si>
    <t>Ксілазін гідрохлорид</t>
  </si>
  <si>
    <t>Циматерол</t>
  </si>
  <si>
    <t>Сальбутамол</t>
  </si>
  <si>
    <t>Флуніксин</t>
  </si>
  <si>
    <t>Бензилпеніцилин</t>
  </si>
  <si>
    <t>Левамизол</t>
  </si>
  <si>
    <t>Афлатоксин В1</t>
  </si>
  <si>
    <t>Левамізол</t>
  </si>
  <si>
    <t xml:space="preserve">Нирки </t>
  </si>
  <si>
    <t>AAS</t>
  </si>
  <si>
    <t>Метиленовий синій</t>
  </si>
  <si>
    <t>Кристал-віолет</t>
  </si>
  <si>
    <t>Еритроміцин</t>
  </si>
  <si>
    <t>НЕСТЕРОЇДНІ ПРОТИЗАПАЛЬНІ РЕЧОВИНИ</t>
  </si>
  <si>
    <t>Метилтестостерон</t>
  </si>
  <si>
    <t>Діенестрол, гексестрол</t>
  </si>
  <si>
    <t>РДЛВМ та ДНДІЛДіВСЕ</t>
  </si>
  <si>
    <t xml:space="preserve">Сеча </t>
  </si>
  <si>
    <t xml:space="preserve">Печінка </t>
  </si>
  <si>
    <t xml:space="preserve">до наказу Державної ветеринарної та фітосанітарної </t>
  </si>
  <si>
    <t xml:space="preserve"> ДНДІЛДіВСЕ</t>
  </si>
  <si>
    <t>Дапсон</t>
  </si>
  <si>
    <t>Колхіцин</t>
  </si>
  <si>
    <t>Авермектин</t>
  </si>
  <si>
    <t>Ампіцилін</t>
  </si>
  <si>
    <t>РДЛВМ та  ДНДІЛДіВСЕ</t>
  </si>
  <si>
    <t>Додаток 4</t>
  </si>
  <si>
    <t>Додаток 6</t>
  </si>
  <si>
    <t>Додаток 7</t>
  </si>
  <si>
    <t>Додаток 8</t>
  </si>
  <si>
    <t>Додаток 9</t>
  </si>
  <si>
    <t xml:space="preserve"> РДЛВМ, ДНДІЛДіВСЕ</t>
  </si>
  <si>
    <t>Метаболіти нітрофурантіону</t>
  </si>
  <si>
    <t>Норфлоксацин</t>
  </si>
  <si>
    <t>м'ясо гусей, у тому числі печінка</t>
  </si>
  <si>
    <t>ХЛОРАМФЕНІКОЛ+НІТРОФУРАНИ+НІТРОІМІДАЗОЛИ</t>
  </si>
  <si>
    <t>0,3*</t>
  </si>
  <si>
    <t>1*</t>
  </si>
  <si>
    <t>* – Рівень межи визначення (MRPL)</t>
  </si>
  <si>
    <t>Sampling levels and frequencies</t>
  </si>
  <si>
    <t>B3a + B3c</t>
  </si>
  <si>
    <r>
      <t xml:space="preserve">See Instruction sheet, note 4.  If a </t>
    </r>
    <r>
      <rPr>
        <b/>
        <sz val="12"/>
        <rFont val="Arial"/>
        <family val="2"/>
      </rPr>
      <t>split system</t>
    </r>
    <r>
      <rPr>
        <sz val="12"/>
        <rFont val="Arial"/>
        <family val="2"/>
      </rPr>
      <t xml:space="preserve"> is in place for exports to the EU, </t>
    </r>
    <r>
      <rPr>
        <b/>
        <sz val="12"/>
        <rFont val="Arial"/>
        <family val="2"/>
      </rPr>
      <t>actual export data</t>
    </r>
    <r>
      <rPr>
        <sz val="12"/>
        <rFont val="Arial"/>
        <family val="2"/>
      </rPr>
      <t xml:space="preserve"> may be entered in this cell.  If there is no split system, and </t>
    </r>
    <r>
      <rPr>
        <b/>
        <sz val="12"/>
        <rFont val="Arial"/>
        <family val="2"/>
      </rPr>
      <t>rabbit meat from ALL FARMS</t>
    </r>
    <r>
      <rPr>
        <sz val="12"/>
        <rFont val="Arial"/>
        <family val="2"/>
      </rPr>
      <t xml:space="preserve"> </t>
    </r>
    <r>
      <rPr>
        <b/>
        <sz val="12"/>
        <rFont val="Arial"/>
        <family val="2"/>
      </rPr>
      <t>is eligible for export to the EU,</t>
    </r>
    <r>
      <rPr>
        <sz val="12"/>
        <rFont val="Arial"/>
        <family val="2"/>
      </rPr>
      <t xml:space="preserve"> </t>
    </r>
    <r>
      <rPr>
        <b/>
        <sz val="12"/>
        <rFont val="Arial"/>
        <family val="2"/>
      </rPr>
      <t>national</t>
    </r>
    <r>
      <rPr>
        <sz val="12"/>
        <rFont val="Arial"/>
        <family val="2"/>
      </rPr>
      <t xml:space="preserve"> </t>
    </r>
    <r>
      <rPr>
        <b/>
        <sz val="12"/>
        <rFont val="Arial"/>
        <family val="2"/>
      </rPr>
      <t>production data</t>
    </r>
    <r>
      <rPr>
        <sz val="12"/>
        <rFont val="Arial"/>
        <family val="2"/>
      </rPr>
      <t xml:space="preserve"> must be entered in this cell.  NB:  Sample rate is 10 pr 300 tonnes (dead weight) for first 3000 tonnes and 1 sample per additional 300 tonnes.                                                                                  For a more detailed description of the options see hyperlink--------- ------------------------------------------------------&gt;</t>
    </r>
  </si>
  <si>
    <t>КРОЛІ</t>
  </si>
  <si>
    <t>0.1</t>
  </si>
  <si>
    <t>0.7</t>
  </si>
  <si>
    <t>0.3</t>
  </si>
  <si>
    <t xml:space="preserve">  ДНДІЛДіВСЕ</t>
  </si>
  <si>
    <t>Додаток 3</t>
  </si>
  <si>
    <t>Додаток 5</t>
  </si>
  <si>
    <t>B2а</t>
  </si>
  <si>
    <t xml:space="preserve">                      </t>
  </si>
  <si>
    <t>державного моніторингу залишків ветеринарних препаратів та забруднювачів у яловичині на 2016  рік</t>
  </si>
  <si>
    <t>державного моніторингу залишків кількості ветеринарних препаратів та забруднювачів у свинині на 2016 рік</t>
  </si>
  <si>
    <t>державного моніторингу залишківі ветеринарних препаратів та забруднювачів у м'ясі гусей, у тому числі печінці на 2016 рік</t>
  </si>
  <si>
    <t>державного моніторингу залишків ветеринарних препаратів та забруднювачів в аквакультурах (риба) на 2016  рік</t>
  </si>
  <si>
    <t xml:space="preserve"> державного моніторингу залишків ветеринарних препаратів та забруднювачів в молоці на 2016  рік</t>
  </si>
  <si>
    <t>державного моніторингу залишків ветеринарних препаратів та забруднювачів в курячих яйцях на 2016  рік</t>
  </si>
  <si>
    <t>державного моніторингу залишків ветеринарних препаратів та забруднювачів у м’ясі кролів на 2016  рік</t>
  </si>
  <si>
    <t>державного моніторингу залишків ветеринарних препаратів та забруднювачів в меді на 2016  рік</t>
  </si>
  <si>
    <t>TLС</t>
  </si>
  <si>
    <t>Тетраметилтіурам дісульфіт (тирам)</t>
  </si>
  <si>
    <t>державного моніторингу залишків ветеринарних препаратів та забруднювачів у м'ясі курей на 2016  рік</t>
  </si>
  <si>
    <t>Фурадан (карбофуран)</t>
  </si>
  <si>
    <t>0.5</t>
  </si>
  <si>
    <t xml:space="preserve"> План</t>
  </si>
  <si>
    <t>Дані щодо експорту в ЄС в метричних тоннах                      (за минулий рік)</t>
  </si>
  <si>
    <t>Дані щодо експорту в ЄС в метричних тоннах                                         (за минулий рік)</t>
  </si>
  <si>
    <t>М'ясо курей</t>
  </si>
  <si>
    <t>Дані шодо експорту в ЄС в метричних тоннах                                                                                      (за минулий рік)</t>
  </si>
  <si>
    <r>
      <t xml:space="preserve">See Instruction sheet, note 4.  If a </t>
    </r>
    <r>
      <rPr>
        <b/>
        <sz val="10"/>
        <rFont val="Arial"/>
        <family val="2"/>
      </rPr>
      <t>split system</t>
    </r>
    <r>
      <rPr>
        <sz val="10"/>
        <rFont val="Arial"/>
        <family val="2"/>
      </rPr>
      <t xml:space="preserve"> is in place for exports to the EU, </t>
    </r>
    <r>
      <rPr>
        <b/>
        <sz val="10"/>
        <rFont val="Arial"/>
        <family val="2"/>
      </rPr>
      <t>actual export data</t>
    </r>
    <r>
      <rPr>
        <sz val="10"/>
        <rFont val="Arial"/>
        <family val="2"/>
      </rPr>
      <t xml:space="preserve"> may be entered in this cell.  If there is no split system, and EGG /EGG products from </t>
    </r>
    <r>
      <rPr>
        <b/>
        <sz val="10"/>
        <rFont val="Arial"/>
        <family val="2"/>
      </rPr>
      <t>all hens from ALL egg laying FARMS are eligible for export to the EU,</t>
    </r>
    <r>
      <rPr>
        <sz val="10"/>
        <rFont val="Arial"/>
        <family val="2"/>
      </rPr>
      <t xml:space="preserve"> </t>
    </r>
    <r>
      <rPr>
        <b/>
        <sz val="10"/>
        <rFont val="Arial"/>
        <family val="2"/>
      </rPr>
      <t>national</t>
    </r>
    <r>
      <rPr>
        <sz val="10"/>
        <rFont val="Arial"/>
        <family val="2"/>
      </rPr>
      <t xml:space="preserve"> </t>
    </r>
    <r>
      <rPr>
        <b/>
        <sz val="10"/>
        <rFont val="Arial"/>
        <family val="2"/>
      </rPr>
      <t>production data</t>
    </r>
    <r>
      <rPr>
        <sz val="10"/>
        <rFont val="Arial"/>
        <family val="2"/>
      </rPr>
      <t xml:space="preserve"> must be entered in this cell.  For a more detailed description of the options see hyperlink-----------------------------------------------------------&gt; </t>
    </r>
  </si>
  <si>
    <t>служби України від 04.12.2015 № 2452</t>
  </si>
  <si>
    <t xml:space="preserve">служби України від 04.12.2015 № 2452  </t>
  </si>
  <si>
    <t xml:space="preserve">служби України від 04.12.2015 № 2452 </t>
  </si>
  <si>
    <t>Дігідрострептоміцин</t>
  </si>
  <si>
    <t xml:space="preserve">(в редакції наказу Державної ветеринарної та  </t>
  </si>
  <si>
    <t>Додаток 10</t>
  </si>
  <si>
    <t>державного моніторингу залишків ветеринарних препаратів та забруднювачів у м'ясі індиків на 2016  рік</t>
  </si>
  <si>
    <t>м'ясо індиків</t>
  </si>
  <si>
    <t>фітосанітарної служби України від 04.12.2015 № 2452)</t>
  </si>
  <si>
    <t xml:space="preserve">служби України від 28.12.2015 № 2575 </t>
  </si>
  <si>
    <t>Дані щодо експорту в ЄС в метричних тоннах             (за 2015 рік)</t>
  </si>
  <si>
    <t>служби України від 15.03.2016 № 933</t>
  </si>
  <si>
    <t xml:space="preserve">Дані щодо експорту в ЄС в метричних тоннах          </t>
  </si>
</sst>
</file>

<file path=xl/styles.xml><?xml version="1.0" encoding="utf-8"?>
<styleSheet xmlns="http://schemas.openxmlformats.org/spreadsheetml/2006/main">
  <numFmts count="3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quot;IR£&quot;* #,##0.00_-;\-&quot;IR£&quot;* #,##0.00_-;_-&quot;IR£&quot;* &quot;-&quot;??_-;_-@_-"/>
    <numFmt numFmtId="181" formatCode="_-&quot;IR£&quot;* #,##0_-;\-&quot;IR£&quot;* #,##0_-;_-&quot;IR£&quot;* &quot;-&quot;_-;_-@_-"/>
    <numFmt numFmtId="182" formatCode="_-* #,##0.00_-;\-* #,##0.00_-;_-* &quot;-&quot;??_-;_-@_-"/>
    <numFmt numFmtId="183" formatCode="_-* #,##0_-;\-* #,##0_-;_-* &quot;-&quot;_-;_-@_-"/>
    <numFmt numFmtId="184" formatCode="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48">
    <font>
      <sz val="10"/>
      <name val="Arial Cyr"/>
      <family val="0"/>
    </font>
    <font>
      <u val="single"/>
      <sz val="10"/>
      <color indexed="12"/>
      <name val="Arial"/>
      <family val="2"/>
    </font>
    <font>
      <sz val="10"/>
      <name val="Arial"/>
      <family val="2"/>
    </font>
    <font>
      <u val="single"/>
      <sz val="10"/>
      <color indexed="36"/>
      <name val="Arial"/>
      <family val="2"/>
    </font>
    <font>
      <b/>
      <sz val="12"/>
      <name val="Arial"/>
      <family val="2"/>
    </font>
    <font>
      <sz val="12"/>
      <name val="Arial"/>
      <family val="2"/>
    </font>
    <font>
      <b/>
      <u val="single"/>
      <sz val="12"/>
      <name val="Arial"/>
      <family val="2"/>
    </font>
    <font>
      <b/>
      <sz val="12"/>
      <name val="Viner Hand ITC"/>
      <family val="4"/>
    </font>
    <font>
      <sz val="8"/>
      <name val="Arial Cyr"/>
      <family val="0"/>
    </font>
    <font>
      <sz val="12"/>
      <name val="Arial Cyr"/>
      <family val="0"/>
    </font>
    <font>
      <b/>
      <sz val="12"/>
      <name val="Arial Cyr"/>
      <family val="0"/>
    </font>
    <font>
      <b/>
      <sz val="12"/>
      <color indexed="10"/>
      <name val="Arial"/>
      <family val="2"/>
    </font>
    <font>
      <b/>
      <i/>
      <sz val="12"/>
      <name val="Arial"/>
      <family val="2"/>
    </font>
    <font>
      <i/>
      <sz val="12"/>
      <color indexed="10"/>
      <name val="Arial"/>
      <family val="2"/>
    </font>
    <font>
      <sz val="12"/>
      <color indexed="10"/>
      <name val="Arial"/>
      <family val="2"/>
    </font>
    <font>
      <i/>
      <sz val="12"/>
      <name val="Arial"/>
      <family val="2"/>
    </font>
    <font>
      <b/>
      <sz val="12"/>
      <color indexed="10"/>
      <name val="Viner Hand ITC"/>
      <family val="4"/>
    </font>
    <font>
      <b/>
      <sz val="14"/>
      <name val="Arial Cyr"/>
      <family val="0"/>
    </font>
    <font>
      <b/>
      <sz val="14"/>
      <name val="Arial"/>
      <family val="2"/>
    </font>
    <font>
      <sz val="12"/>
      <color indexed="53"/>
      <name val="Arial"/>
      <family val="2"/>
    </font>
    <font>
      <sz val="12"/>
      <name val="Times New Roman"/>
      <family val="1"/>
    </font>
    <font>
      <sz val="12"/>
      <color indexed="12"/>
      <name val="Arial"/>
      <family val="2"/>
    </font>
    <font>
      <sz val="12"/>
      <color indexed="12"/>
      <name val="Arial Cyr"/>
      <family val="0"/>
    </font>
    <font>
      <sz val="14"/>
      <name val="Arial Cyr"/>
      <family val="0"/>
    </font>
    <font>
      <sz val="14"/>
      <name val="Arial"/>
      <family val="2"/>
    </font>
    <font>
      <u val="single"/>
      <sz val="12"/>
      <color indexed="12"/>
      <name val="Arial"/>
      <family val="2"/>
    </font>
    <font>
      <b/>
      <sz val="10"/>
      <name val="Arial Cyr"/>
      <family val="0"/>
    </font>
    <font>
      <b/>
      <sz val="18"/>
      <name val="Arial"/>
      <family val="2"/>
    </font>
    <font>
      <sz val="18"/>
      <name val="Arial Cyr"/>
      <family val="0"/>
    </font>
    <font>
      <sz val="1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style="medium"/>
      <bottom>
        <color indexed="63"/>
      </bottom>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color indexed="63"/>
      </right>
      <top style="thin"/>
      <bottom style="thin"/>
    </border>
    <border>
      <left style="thin"/>
      <right style="thin"/>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style="medium"/>
      <right style="medium"/>
      <top style="medium"/>
      <bottom style="medium"/>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thin"/>
    </border>
    <border>
      <left style="medium"/>
      <right style="thin"/>
      <top style="thin"/>
      <bottom style="thin"/>
    </border>
    <border>
      <left style="hair"/>
      <right style="hair"/>
      <top style="hair"/>
      <bottom style="hair"/>
    </border>
    <border>
      <left style="hair"/>
      <right>
        <color indexed="63"/>
      </right>
      <top style="hair"/>
      <bottom style="hair"/>
    </border>
    <border>
      <left style="thin"/>
      <right>
        <color indexed="63"/>
      </right>
      <top style="thin"/>
      <bottom style="hair"/>
    </border>
    <border>
      <left style="medium"/>
      <right style="medium"/>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hair"/>
      <top style="medium"/>
      <bottom style="mediu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thin"/>
      <bottom style="hair"/>
    </border>
    <border>
      <left style="thin"/>
      <right style="hair"/>
      <top style="thin"/>
      <bottom style="hair"/>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4" borderId="0" applyNumberFormat="0" applyBorder="0" applyAlignment="0" applyProtection="0"/>
  </cellStyleXfs>
  <cellXfs count="1702">
    <xf numFmtId="0" fontId="0" fillId="0" borderId="0" xfId="0" applyAlignment="1">
      <alignment/>
    </xf>
    <xf numFmtId="0" fontId="4" fillId="0" borderId="10" xfId="0" applyFont="1" applyBorder="1" applyAlignment="1">
      <alignment horizontal="center" vertical="center"/>
    </xf>
    <xf numFmtId="0" fontId="4" fillId="0" borderId="11" xfId="0" applyFont="1" applyBorder="1" applyAlignment="1" applyProtection="1">
      <alignment horizontal="left" vertical="center" wrapText="1"/>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5" fillId="0" borderId="0" xfId="56" applyFont="1" applyBorder="1" applyAlignment="1">
      <alignment horizontal="left" vertical="center" wrapText="1"/>
      <protection/>
    </xf>
    <xf numFmtId="0" fontId="5" fillId="0" borderId="0" xfId="56" applyFont="1" applyBorder="1" applyAlignment="1">
      <alignment horizontal="left" wrapText="1"/>
      <protection/>
    </xf>
    <xf numFmtId="0" fontId="9" fillId="0" borderId="0" xfId="0" applyFont="1" applyAlignment="1">
      <alignment/>
    </xf>
    <xf numFmtId="0" fontId="9" fillId="0" borderId="0" xfId="0" applyFont="1" applyAlignment="1">
      <alignment horizontal="left"/>
    </xf>
    <xf numFmtId="0" fontId="5" fillId="0" borderId="0" xfId="57" applyFont="1">
      <alignment/>
      <protection/>
    </xf>
    <xf numFmtId="0" fontId="5" fillId="0" borderId="0" xfId="57" applyFont="1">
      <alignment/>
      <protection/>
    </xf>
    <xf numFmtId="0" fontId="5" fillId="0" borderId="0" xfId="57" applyFont="1" applyAlignment="1">
      <alignment horizontal="center"/>
      <protection/>
    </xf>
    <xf numFmtId="0" fontId="10" fillId="0" borderId="0" xfId="0" applyFont="1" applyFill="1" applyBorder="1" applyAlignment="1" applyProtection="1">
      <alignment vertical="center"/>
      <protection locked="0"/>
    </xf>
    <xf numFmtId="0" fontId="5" fillId="0" borderId="0" xfId="57" applyFont="1" applyBorder="1">
      <alignment/>
      <protection/>
    </xf>
    <xf numFmtId="0" fontId="11" fillId="0" borderId="0" xfId="57" applyFont="1" applyBorder="1" applyAlignment="1">
      <alignment horizontal="center" vertical="center"/>
      <protection/>
    </xf>
    <xf numFmtId="0" fontId="5" fillId="0" borderId="0" xfId="57" applyFont="1" applyBorder="1" applyAlignment="1" applyProtection="1">
      <alignment horizontal="center"/>
      <protection locked="0"/>
    </xf>
    <xf numFmtId="0" fontId="4" fillId="0" borderId="11" xfId="0" applyFont="1" applyBorder="1" applyAlignment="1" applyProtection="1">
      <alignment horizontal="left" vertical="center" wrapText="1"/>
      <protection/>
    </xf>
    <xf numFmtId="0" fontId="4" fillId="22" borderId="11" xfId="57" applyFont="1" applyFill="1" applyBorder="1" applyAlignment="1" applyProtection="1">
      <alignment horizontal="center" vertical="center"/>
      <protection locked="0"/>
    </xf>
    <xf numFmtId="0" fontId="4" fillId="0" borderId="0" xfId="57" applyFont="1" applyFill="1" applyBorder="1" applyAlignment="1" applyProtection="1">
      <alignment horizontal="center" vertical="center" wrapText="1"/>
      <protection/>
    </xf>
    <xf numFmtId="1" fontId="5" fillId="0" borderId="0" xfId="57" applyNumberFormat="1" applyFont="1">
      <alignment/>
      <protection/>
    </xf>
    <xf numFmtId="0" fontId="5" fillId="0" borderId="14" xfId="57" applyFont="1" applyBorder="1" applyAlignment="1" applyProtection="1">
      <alignment horizontal="center"/>
      <protection locked="0"/>
    </xf>
    <xf numFmtId="0" fontId="5" fillId="0" borderId="15" xfId="57" applyFont="1" applyBorder="1" applyAlignment="1" applyProtection="1">
      <alignment horizontal="center" wrapText="1"/>
      <protection locked="0"/>
    </xf>
    <xf numFmtId="0" fontId="5" fillId="0" borderId="16" xfId="57" applyFont="1" applyBorder="1" applyAlignment="1" applyProtection="1">
      <alignment horizontal="center"/>
      <protection locked="0"/>
    </xf>
    <xf numFmtId="0" fontId="5" fillId="0" borderId="17" xfId="57" applyFont="1" applyBorder="1" applyAlignment="1" applyProtection="1">
      <alignment horizontal="center" wrapText="1"/>
      <protection locked="0"/>
    </xf>
    <xf numFmtId="0" fontId="5" fillId="0" borderId="0" xfId="57" applyFont="1" applyAlignment="1">
      <alignment horizontal="left" vertical="center" wrapText="1"/>
      <protection/>
    </xf>
    <xf numFmtId="1" fontId="5" fillId="0" borderId="0" xfId="57" applyNumberFormat="1" applyFont="1" applyAlignment="1">
      <alignment horizontal="center" wrapText="1"/>
      <protection/>
    </xf>
    <xf numFmtId="0" fontId="5" fillId="0" borderId="0" xfId="57" applyFont="1" applyAlignment="1">
      <alignment wrapText="1"/>
      <protection/>
    </xf>
    <xf numFmtId="1" fontId="4" fillId="8" borderId="10" xfId="57" applyNumberFormat="1" applyFont="1" applyFill="1" applyBorder="1" applyAlignment="1">
      <alignment horizontal="center" vertical="center"/>
      <protection/>
    </xf>
    <xf numFmtId="1" fontId="4" fillId="8" borderId="10" xfId="57" applyNumberFormat="1" applyFont="1" applyFill="1" applyBorder="1" applyAlignment="1" applyProtection="1">
      <alignment horizontal="center" vertical="center"/>
      <protection/>
    </xf>
    <xf numFmtId="1" fontId="4" fillId="22" borderId="18" xfId="57" applyNumberFormat="1" applyFont="1" applyFill="1" applyBorder="1" applyAlignment="1" applyProtection="1">
      <alignment horizontal="center" vertical="center"/>
      <protection locked="0"/>
    </xf>
    <xf numFmtId="1" fontId="4" fillId="22" borderId="10" xfId="57" applyNumberFormat="1" applyFont="1" applyFill="1" applyBorder="1" applyAlignment="1" applyProtection="1">
      <alignment horizontal="center" vertical="center"/>
      <protection locked="0"/>
    </xf>
    <xf numFmtId="0" fontId="5" fillId="0" borderId="19" xfId="57" applyFont="1" applyBorder="1" applyAlignment="1">
      <alignment vertical="center"/>
      <protection/>
    </xf>
    <xf numFmtId="0" fontId="5" fillId="0" borderId="20" xfId="57" applyFont="1" applyBorder="1" applyAlignment="1">
      <alignment vertical="center"/>
      <protection/>
    </xf>
    <xf numFmtId="1" fontId="5" fillId="0" borderId="0" xfId="57" applyNumberFormat="1" applyFont="1" applyAlignment="1">
      <alignment horizontal="center"/>
      <protection/>
    </xf>
    <xf numFmtId="0" fontId="5" fillId="0" borderId="0" xfId="0" applyFont="1" applyAlignment="1">
      <alignment/>
    </xf>
    <xf numFmtId="0" fontId="5" fillId="0" borderId="0" xfId="53" applyFont="1" applyAlignment="1">
      <alignment vertical="center"/>
      <protection/>
    </xf>
    <xf numFmtId="0" fontId="5" fillId="0" borderId="0" xfId="53" applyFont="1">
      <alignment/>
      <protection/>
    </xf>
    <xf numFmtId="0" fontId="5" fillId="0" borderId="0" xfId="53" applyFont="1" applyBorder="1" applyAlignment="1">
      <alignment vertical="center"/>
      <protection/>
    </xf>
    <xf numFmtId="0" fontId="4" fillId="0" borderId="21" xfId="53" applyFont="1" applyBorder="1" applyAlignment="1">
      <alignment vertical="center" wrapText="1"/>
      <protection/>
    </xf>
    <xf numFmtId="1" fontId="5" fillId="8" borderId="10" xfId="53" applyNumberFormat="1" applyFont="1" applyFill="1" applyBorder="1" applyAlignment="1">
      <alignment horizontal="center" vertical="center" wrapText="1"/>
      <protection/>
    </xf>
    <xf numFmtId="1" fontId="5" fillId="0" borderId="10" xfId="53" applyNumberFormat="1" applyFont="1" applyBorder="1" applyAlignment="1">
      <alignment horizontal="center" vertical="center" wrapText="1"/>
      <protection/>
    </xf>
    <xf numFmtId="0" fontId="5"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12" fillId="0" borderId="0" xfId="0" applyFont="1" applyAlignment="1">
      <alignment/>
    </xf>
    <xf numFmtId="0" fontId="5" fillId="0" borderId="10" xfId="57" applyFont="1" applyBorder="1" applyAlignment="1">
      <alignment horizontal="center"/>
      <protection/>
    </xf>
    <xf numFmtId="0" fontId="5" fillId="0" borderId="22" xfId="0" applyFont="1" applyFill="1" applyBorder="1" applyAlignment="1" applyProtection="1">
      <alignment horizontal="center" vertical="center"/>
      <protection locked="0"/>
    </xf>
    <xf numFmtId="1" fontId="5" fillId="0" borderId="22" xfId="0" applyNumberFormat="1" applyFont="1" applyFill="1" applyBorder="1" applyAlignment="1" applyProtection="1">
      <alignment vertical="center" wrapText="1"/>
      <protection locked="0"/>
    </xf>
    <xf numFmtId="1" fontId="5" fillId="0" borderId="19" xfId="0" applyNumberFormat="1" applyFont="1" applyFill="1" applyBorder="1" applyAlignment="1" applyProtection="1">
      <alignment vertical="center" wrapText="1"/>
      <protection locked="0"/>
    </xf>
    <xf numFmtId="1" fontId="5" fillId="0" borderId="19" xfId="0" applyNumberFormat="1" applyFont="1" applyFill="1" applyBorder="1" applyAlignment="1" applyProtection="1">
      <alignment vertical="center" wrapText="1" shrinkToFit="1"/>
      <protection locked="0"/>
    </xf>
    <xf numFmtId="0" fontId="5" fillId="0" borderId="0" xfId="53" applyFont="1" applyBorder="1">
      <alignment/>
      <protection/>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0" fontId="4" fillId="0" borderId="0" xfId="0" applyFont="1" applyBorder="1" applyAlignment="1">
      <alignment horizontal="left"/>
    </xf>
    <xf numFmtId="1" fontId="5" fillId="0" borderId="0" xfId="58" applyNumberFormat="1" applyFont="1" applyAlignment="1">
      <alignment horizontal="center"/>
      <protection/>
    </xf>
    <xf numFmtId="1" fontId="5" fillId="0" borderId="0" xfId="0" applyNumberFormat="1" applyFont="1" applyAlignment="1">
      <alignment horizontal="center"/>
    </xf>
    <xf numFmtId="1" fontId="4" fillId="0" borderId="0" xfId="58" applyNumberFormat="1" applyFont="1" applyBorder="1" applyAlignment="1">
      <alignment horizontal="center"/>
      <protection/>
    </xf>
    <xf numFmtId="1" fontId="5" fillId="0" borderId="0" xfId="58" applyNumberFormat="1" applyFont="1">
      <alignment/>
      <protection/>
    </xf>
    <xf numFmtId="0" fontId="5" fillId="0" borderId="0" xfId="58" applyFont="1">
      <alignment/>
      <protection/>
    </xf>
    <xf numFmtId="0" fontId="5" fillId="0" borderId="19" xfId="0" applyFont="1" applyFill="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9" fillId="0" borderId="0" xfId="0" applyFont="1" applyAlignment="1">
      <alignment horizontal="center"/>
    </xf>
    <xf numFmtId="0" fontId="10" fillId="0" borderId="0" xfId="0" applyFont="1" applyAlignment="1">
      <alignment/>
    </xf>
    <xf numFmtId="0" fontId="5" fillId="0" borderId="0" xfId="0" applyFont="1" applyAlignment="1">
      <alignment horizontal="center" vertical="center"/>
    </xf>
    <xf numFmtId="0" fontId="5" fillId="0" borderId="0" xfId="0" applyFont="1" applyAlignment="1">
      <alignment horizontal="center" vertical="center"/>
    </xf>
    <xf numFmtId="0" fontId="5" fillId="0" borderId="11" xfId="0" applyFont="1" applyBorder="1" applyAlignment="1" applyProtection="1">
      <alignment horizontal="left" vertical="center" wrapText="1"/>
      <protection/>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21" xfId="0" applyFont="1" applyBorder="1" applyAlignment="1">
      <alignment vertical="center" wrapText="1"/>
    </xf>
    <xf numFmtId="0" fontId="4" fillId="0" borderId="20" xfId="0" applyFont="1" applyBorder="1" applyAlignment="1">
      <alignment vertical="center"/>
    </xf>
    <xf numFmtId="0" fontId="5" fillId="0" borderId="25" xfId="0" applyFont="1" applyBorder="1" applyAlignment="1" applyProtection="1">
      <alignment horizontal="center" vertical="center"/>
      <protection locked="0"/>
    </xf>
    <xf numFmtId="0" fontId="5" fillId="0" borderId="22" xfId="0" applyFont="1" applyFill="1" applyBorder="1" applyAlignment="1" applyProtection="1">
      <alignment horizontal="center"/>
      <protection locked="0"/>
    </xf>
    <xf numFmtId="0" fontId="5" fillId="0" borderId="19" xfId="0"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1" fontId="5" fillId="0" borderId="10" xfId="53" applyNumberFormat="1" applyFont="1" applyFill="1" applyBorder="1" applyAlignment="1">
      <alignment horizontal="center" vertical="center" wrapText="1"/>
      <protection/>
    </xf>
    <xf numFmtId="0" fontId="15" fillId="0" borderId="0" xfId="0" applyFont="1" applyAlignment="1">
      <alignment/>
    </xf>
    <xf numFmtId="1" fontId="5" fillId="0" borderId="0" xfId="58" applyNumberFormat="1" applyFont="1" applyAlignment="1">
      <alignment horizontal="center"/>
      <protection/>
    </xf>
    <xf numFmtId="0" fontId="5" fillId="0" borderId="0" xfId="58" applyFont="1">
      <alignment/>
      <protection/>
    </xf>
    <xf numFmtId="0" fontId="4" fillId="0" borderId="21" xfId="0" applyFont="1" applyBorder="1" applyAlignment="1">
      <alignment horizontal="left" vertical="center" wrapText="1"/>
    </xf>
    <xf numFmtId="0" fontId="4" fillId="0" borderId="26" xfId="0" applyFont="1" applyBorder="1" applyAlignment="1" applyProtection="1">
      <alignment horizontal="left" vertical="center"/>
      <protection/>
    </xf>
    <xf numFmtId="0" fontId="4" fillId="0" borderId="0" xfId="58" applyFont="1">
      <alignment/>
      <protection/>
    </xf>
    <xf numFmtId="0" fontId="5" fillId="0" borderId="0" xfId="58" applyFont="1" applyAlignment="1">
      <alignment horizontal="center"/>
      <protection/>
    </xf>
    <xf numFmtId="0" fontId="5" fillId="0" borderId="27" xfId="58" applyFont="1" applyBorder="1">
      <alignment/>
      <protection/>
    </xf>
    <xf numFmtId="0" fontId="5" fillId="0" borderId="28" xfId="58" applyFont="1" applyBorder="1">
      <alignment/>
      <protection/>
    </xf>
    <xf numFmtId="0" fontId="5" fillId="0" borderId="29" xfId="58" applyFont="1" applyBorder="1">
      <alignment/>
      <protection/>
    </xf>
    <xf numFmtId="0" fontId="5" fillId="0" borderId="30" xfId="58" applyFont="1" applyBorder="1">
      <alignment/>
      <protection/>
    </xf>
    <xf numFmtId="1" fontId="5" fillId="0" borderId="0" xfId="58" applyNumberFormat="1" applyFont="1" applyBorder="1" applyAlignment="1">
      <alignment horizontal="center"/>
      <protection/>
    </xf>
    <xf numFmtId="0" fontId="5" fillId="0" borderId="31" xfId="58" applyFont="1" applyBorder="1">
      <alignment/>
      <protection/>
    </xf>
    <xf numFmtId="0" fontId="5" fillId="0" borderId="0" xfId="58" applyFont="1" applyBorder="1" applyAlignment="1" applyProtection="1">
      <alignment horizontal="center"/>
      <protection locked="0"/>
    </xf>
    <xf numFmtId="0" fontId="5" fillId="0" borderId="0" xfId="58" applyFont="1" applyBorder="1">
      <alignment/>
      <protection/>
    </xf>
    <xf numFmtId="0" fontId="11" fillId="0" borderId="0" xfId="58" applyFont="1" applyBorder="1" applyAlignment="1">
      <alignment horizontal="center" vertical="center"/>
      <protection/>
    </xf>
    <xf numFmtId="1" fontId="5" fillId="0" borderId="32" xfId="58" applyNumberFormat="1" applyFont="1" applyBorder="1" applyAlignment="1">
      <alignment horizontal="center"/>
      <protection/>
    </xf>
    <xf numFmtId="1" fontId="5" fillId="0" borderId="33" xfId="58" applyNumberFormat="1" applyFont="1" applyBorder="1" applyAlignment="1">
      <alignment horizontal="center"/>
      <protection/>
    </xf>
    <xf numFmtId="0" fontId="4" fillId="22" borderId="11" xfId="58" applyFont="1" applyFill="1" applyBorder="1" applyAlignment="1" applyProtection="1">
      <alignment horizontal="center" vertical="center"/>
      <protection locked="0"/>
    </xf>
    <xf numFmtId="0" fontId="5" fillId="0" borderId="34" xfId="58" applyFont="1" applyBorder="1" applyAlignment="1" applyProtection="1">
      <alignment horizontal="center"/>
      <protection locked="0"/>
    </xf>
    <xf numFmtId="0" fontId="5" fillId="0" borderId="14" xfId="58" applyFont="1" applyBorder="1" applyAlignment="1" applyProtection="1">
      <alignment horizontal="center"/>
      <protection locked="0"/>
    </xf>
    <xf numFmtId="0" fontId="5" fillId="0" borderId="15" xfId="58" applyFont="1" applyBorder="1" applyAlignment="1" applyProtection="1">
      <alignment horizontal="center" wrapText="1"/>
      <protection locked="0"/>
    </xf>
    <xf numFmtId="1" fontId="5" fillId="0" borderId="0" xfId="58" applyNumberFormat="1" applyFont="1">
      <alignment/>
      <protection/>
    </xf>
    <xf numFmtId="0" fontId="5" fillId="0" borderId="16" xfId="58" applyFont="1" applyBorder="1" applyAlignment="1" applyProtection="1">
      <alignment horizontal="center"/>
      <protection locked="0"/>
    </xf>
    <xf numFmtId="0" fontId="5" fillId="0" borderId="17" xfId="58" applyFont="1" applyBorder="1" applyAlignment="1" applyProtection="1">
      <alignment horizontal="center" wrapText="1"/>
      <protection locked="0"/>
    </xf>
    <xf numFmtId="0" fontId="5" fillId="0" borderId="0" xfId="58" applyFont="1" applyAlignment="1">
      <alignment horizontal="left" vertical="center" wrapText="1"/>
      <protection/>
    </xf>
    <xf numFmtId="1" fontId="5" fillId="0" borderId="0" xfId="58" applyNumberFormat="1" applyFont="1" applyAlignment="1">
      <alignment horizontal="center" wrapText="1"/>
      <protection/>
    </xf>
    <xf numFmtId="0" fontId="5" fillId="0" borderId="0" xfId="58" applyFont="1" applyAlignment="1">
      <alignment wrapText="1"/>
      <protection/>
    </xf>
    <xf numFmtId="0" fontId="4" fillId="0" borderId="0" xfId="0" applyFont="1" applyBorder="1" applyAlignment="1">
      <alignment/>
    </xf>
    <xf numFmtId="1" fontId="5" fillId="0" borderId="0" xfId="58" applyNumberFormat="1" applyFont="1" applyBorder="1" applyAlignment="1">
      <alignment horizontal="left"/>
      <protection/>
    </xf>
    <xf numFmtId="1" fontId="5" fillId="0" borderId="0" xfId="58" applyNumberFormat="1" applyFont="1" applyBorder="1">
      <alignment/>
      <protection/>
    </xf>
    <xf numFmtId="0" fontId="5" fillId="0" borderId="0" xfId="58" applyFont="1" applyProtection="1">
      <alignment/>
      <protection/>
    </xf>
    <xf numFmtId="1" fontId="5" fillId="0" borderId="0" xfId="58" applyNumberFormat="1" applyFont="1" applyAlignment="1">
      <alignment horizontal="left"/>
      <protection/>
    </xf>
    <xf numFmtId="0" fontId="5" fillId="0" borderId="0" xfId="56" applyFont="1">
      <alignment/>
      <protection/>
    </xf>
    <xf numFmtId="0" fontId="5" fillId="0" borderId="0" xfId="56" applyFont="1" applyAlignment="1">
      <alignment horizontal="center"/>
      <protection/>
    </xf>
    <xf numFmtId="0" fontId="5" fillId="0" borderId="0" xfId="56" applyFont="1" applyBorder="1" applyAlignment="1" applyProtection="1">
      <alignment horizontal="center"/>
      <protection locked="0"/>
    </xf>
    <xf numFmtId="0" fontId="5" fillId="0" borderId="0" xfId="56" applyFont="1" applyBorder="1">
      <alignment/>
      <protection/>
    </xf>
    <xf numFmtId="0" fontId="11" fillId="0" borderId="25" xfId="56" applyFont="1" applyBorder="1" applyAlignment="1">
      <alignment horizontal="center" vertical="center"/>
      <protection/>
    </xf>
    <xf numFmtId="0" fontId="5" fillId="0" borderId="0" xfId="56" applyFont="1" applyFill="1">
      <alignment/>
      <protection/>
    </xf>
    <xf numFmtId="0" fontId="4" fillId="0" borderId="0" xfId="56" applyFont="1" applyBorder="1" applyAlignment="1">
      <alignment horizontal="left" vertical="center"/>
      <protection/>
    </xf>
    <xf numFmtId="0" fontId="5" fillId="0" borderId="0" xfId="56" applyFont="1" applyBorder="1" applyAlignment="1">
      <alignment horizontal="left"/>
      <protection/>
    </xf>
    <xf numFmtId="0" fontId="11" fillId="0" borderId="0" xfId="56" applyFont="1" applyBorder="1" applyAlignment="1">
      <alignment horizontal="center" vertical="center"/>
      <protection/>
    </xf>
    <xf numFmtId="1" fontId="5" fillId="0" borderId="0" xfId="56" applyNumberFormat="1" applyFont="1" applyBorder="1">
      <alignment/>
      <protection/>
    </xf>
    <xf numFmtId="0" fontId="4" fillId="22" borderId="11" xfId="56" applyFont="1" applyFill="1" applyBorder="1" applyAlignment="1" applyProtection="1">
      <alignment horizontal="center" vertical="center"/>
      <protection locked="0"/>
    </xf>
    <xf numFmtId="0" fontId="5" fillId="0" borderId="14" xfId="56" applyFont="1" applyBorder="1" applyAlignment="1" applyProtection="1">
      <alignment horizontal="center"/>
      <protection locked="0"/>
    </xf>
    <xf numFmtId="0" fontId="5" fillId="0" borderId="15" xfId="56" applyFont="1" applyBorder="1" applyAlignment="1" applyProtection="1">
      <alignment horizontal="center" wrapText="1"/>
      <protection locked="0"/>
    </xf>
    <xf numFmtId="0" fontId="5" fillId="0" borderId="16" xfId="56" applyFont="1" applyBorder="1" applyAlignment="1" applyProtection="1">
      <alignment horizontal="center"/>
      <protection locked="0"/>
    </xf>
    <xf numFmtId="0" fontId="5" fillId="0" borderId="17" xfId="56" applyFont="1" applyBorder="1" applyAlignment="1" applyProtection="1">
      <alignment horizontal="center" wrapText="1"/>
      <protection locked="0"/>
    </xf>
    <xf numFmtId="0" fontId="5" fillId="0" borderId="0" xfId="56" applyFont="1" applyAlignment="1">
      <alignment horizontal="left" vertical="center" wrapText="1"/>
      <protection/>
    </xf>
    <xf numFmtId="1" fontId="5" fillId="0" borderId="0" xfId="56" applyNumberFormat="1" applyFont="1">
      <alignment/>
      <protection/>
    </xf>
    <xf numFmtId="0" fontId="5" fillId="0" borderId="0" xfId="56" applyFont="1" applyAlignment="1">
      <alignment wrapText="1"/>
      <protection/>
    </xf>
    <xf numFmtId="1" fontId="5" fillId="0" borderId="0" xfId="56" applyNumberFormat="1" applyFont="1" applyAlignment="1">
      <alignment horizontal="center"/>
      <protection/>
    </xf>
    <xf numFmtId="0" fontId="5" fillId="0" borderId="0" xfId="56" applyFont="1">
      <alignment/>
      <protection/>
    </xf>
    <xf numFmtId="0" fontId="4" fillId="0" borderId="0" xfId="0" applyFont="1" applyAlignment="1">
      <alignment/>
    </xf>
    <xf numFmtId="0" fontId="4" fillId="0" borderId="0" xfId="57" applyFont="1" applyAlignment="1">
      <alignment/>
      <protection/>
    </xf>
    <xf numFmtId="0" fontId="4" fillId="0" borderId="0" xfId="54" applyFont="1" applyAlignment="1" applyProtection="1">
      <alignment vertical="center"/>
      <protection/>
    </xf>
    <xf numFmtId="0" fontId="15" fillId="0" borderId="0" xfId="0" applyFont="1" applyAlignment="1">
      <alignment horizontal="left"/>
    </xf>
    <xf numFmtId="0" fontId="5" fillId="0" borderId="35" xfId="0" applyFont="1" applyBorder="1" applyAlignment="1" applyProtection="1">
      <alignment horizontal="center" vertical="center" wrapText="1"/>
      <protection locked="0"/>
    </xf>
    <xf numFmtId="0" fontId="5" fillId="0" borderId="0" xfId="0" applyFont="1" applyAlignment="1">
      <alignment/>
    </xf>
    <xf numFmtId="0" fontId="5" fillId="0" borderId="36" xfId="58" applyFont="1" applyBorder="1" applyAlignment="1">
      <alignment horizontal="left"/>
      <protection/>
    </xf>
    <xf numFmtId="1" fontId="4" fillId="0" borderId="10" xfId="53" applyNumberFormat="1" applyFont="1" applyFill="1" applyBorder="1" applyAlignment="1">
      <alignment horizontal="center" vertical="center" wrapText="1"/>
      <protection/>
    </xf>
    <xf numFmtId="1" fontId="4" fillId="8" borderId="10" xfId="54" applyNumberFormat="1" applyFont="1" applyFill="1" applyBorder="1" applyAlignment="1">
      <alignment horizontal="center" vertical="center"/>
      <protection/>
    </xf>
    <xf numFmtId="1" fontId="4" fillId="8" borderId="37" xfId="54" applyNumberFormat="1" applyFont="1" applyFill="1" applyBorder="1" applyAlignment="1">
      <alignment horizontal="center" vertical="center"/>
      <protection/>
    </xf>
    <xf numFmtId="1" fontId="4" fillId="22" borderId="18" xfId="54" applyNumberFormat="1" applyFont="1" applyFill="1" applyBorder="1" applyAlignment="1">
      <alignment horizontal="center" vertical="center"/>
      <protection/>
    </xf>
    <xf numFmtId="0" fontId="5" fillId="0" borderId="22" xfId="0" applyFont="1" applyFill="1" applyBorder="1" applyAlignment="1" applyProtection="1">
      <alignment horizontal="center"/>
      <protection locked="0"/>
    </xf>
    <xf numFmtId="0" fontId="4" fillId="0" borderId="21" xfId="0" applyFont="1" applyBorder="1" applyAlignment="1">
      <alignment vertical="center" wrapText="1"/>
    </xf>
    <xf numFmtId="0" fontId="4" fillId="0" borderId="26"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19" xfId="57" applyFont="1" applyBorder="1" applyAlignment="1">
      <alignment vertical="center"/>
      <protection/>
    </xf>
    <xf numFmtId="0" fontId="5" fillId="0" borderId="19" xfId="0" applyFont="1" applyFill="1" applyBorder="1" applyAlignment="1" applyProtection="1">
      <alignment horizontal="center" vertical="center"/>
      <protection locked="0"/>
    </xf>
    <xf numFmtId="0" fontId="4" fillId="0" borderId="0" xfId="0" applyFont="1" applyAlignment="1">
      <alignment/>
    </xf>
    <xf numFmtId="0" fontId="4" fillId="0" borderId="0" xfId="0" applyFont="1" applyAlignment="1">
      <alignment horizontal="right"/>
    </xf>
    <xf numFmtId="0" fontId="5" fillId="0" borderId="19" xfId="0" applyFont="1" applyFill="1" applyBorder="1" applyAlignment="1" applyProtection="1">
      <alignment horizontal="center"/>
      <protection locked="0"/>
    </xf>
    <xf numFmtId="0" fontId="5" fillId="0" borderId="22" xfId="0" applyFont="1" applyFill="1" applyBorder="1" applyAlignment="1">
      <alignment horizontal="center" wrapText="1"/>
    </xf>
    <xf numFmtId="0" fontId="5" fillId="0" borderId="19" xfId="0" applyFont="1" applyFill="1" applyBorder="1" applyAlignment="1">
      <alignment horizontal="center" wrapText="1"/>
    </xf>
    <xf numFmtId="0" fontId="5" fillId="0" borderId="0" xfId="54" applyFont="1" applyAlignment="1">
      <alignment vertical="center"/>
      <protection/>
    </xf>
    <xf numFmtId="0" fontId="5" fillId="0" borderId="0" xfId="54" applyFont="1" applyBorder="1" applyAlignment="1">
      <alignment vertical="center"/>
      <protection/>
    </xf>
    <xf numFmtId="0" fontId="11" fillId="0" borderId="0" xfId="54" applyFont="1" applyBorder="1" applyAlignment="1">
      <alignment horizontal="center" vertical="center"/>
      <protection/>
    </xf>
    <xf numFmtId="0" fontId="5" fillId="0" borderId="0" xfId="54" applyFont="1" applyFill="1" applyBorder="1" applyAlignment="1">
      <alignment vertical="center"/>
      <protection/>
    </xf>
    <xf numFmtId="0" fontId="5" fillId="0" borderId="0" xfId="54" applyFont="1" applyFill="1" applyAlignment="1">
      <alignment vertical="center"/>
      <protection/>
    </xf>
    <xf numFmtId="0" fontId="5" fillId="0" borderId="0" xfId="54" applyFont="1" applyBorder="1" applyAlignment="1" applyProtection="1">
      <alignment horizontal="center" vertical="center"/>
      <protection locked="0"/>
    </xf>
    <xf numFmtId="0" fontId="4" fillId="22" borderId="11" xfId="54" applyFont="1" applyFill="1" applyBorder="1" applyAlignment="1" applyProtection="1">
      <alignment horizontal="center" vertical="center"/>
      <protection locked="0"/>
    </xf>
    <xf numFmtId="0" fontId="5" fillId="0" borderId="34" xfId="54" applyFont="1" applyBorder="1" applyAlignment="1" applyProtection="1">
      <alignment horizontal="center" vertical="center"/>
      <protection locked="0"/>
    </xf>
    <xf numFmtId="0" fontId="5" fillId="0" borderId="14" xfId="54" applyFont="1" applyBorder="1" applyAlignment="1" applyProtection="1">
      <alignment horizontal="center" vertical="center"/>
      <protection locked="0"/>
    </xf>
    <xf numFmtId="0" fontId="5" fillId="0" borderId="15" xfId="54" applyFont="1" applyBorder="1" applyAlignment="1" applyProtection="1">
      <alignment horizontal="center" vertical="center" wrapText="1"/>
      <protection locked="0"/>
    </xf>
    <xf numFmtId="0" fontId="5" fillId="0" borderId="16" xfId="54" applyFont="1" applyBorder="1" applyAlignment="1" applyProtection="1">
      <alignment horizontal="center" vertical="center"/>
      <protection locked="0"/>
    </xf>
    <xf numFmtId="0" fontId="5" fillId="0" borderId="17" xfId="54" applyFont="1" applyBorder="1" applyAlignment="1" applyProtection="1">
      <alignment horizontal="center" vertical="center" wrapText="1"/>
      <protection locked="0"/>
    </xf>
    <xf numFmtId="0" fontId="5" fillId="0" borderId="19" xfId="0" applyFont="1" applyFill="1" applyBorder="1" applyAlignment="1" applyProtection="1">
      <alignment horizontal="center"/>
      <protection locked="0"/>
    </xf>
    <xf numFmtId="0" fontId="5" fillId="0" borderId="19"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22" xfId="0" applyFont="1" applyFill="1" applyBorder="1" applyAlignment="1" applyProtection="1">
      <alignment horizontal="center" vertical="center" wrapText="1"/>
      <protection locked="0"/>
    </xf>
    <xf numFmtId="0" fontId="5" fillId="0" borderId="38" xfId="57" applyFont="1" applyFill="1" applyBorder="1" applyAlignment="1" applyProtection="1">
      <alignment horizontal="center" vertical="center" wrapText="1"/>
      <protection locked="0"/>
    </xf>
    <xf numFmtId="0" fontId="5" fillId="0" borderId="19" xfId="57" applyFont="1" applyFill="1" applyBorder="1" applyAlignment="1" applyProtection="1">
      <alignment horizontal="center" vertical="center" wrapText="1"/>
      <protection locked="0"/>
    </xf>
    <xf numFmtId="0" fontId="5" fillId="0" borderId="39" xfId="57" applyFont="1" applyFill="1" applyBorder="1" applyAlignment="1" applyProtection="1">
      <alignment horizontal="center" vertical="center" wrapText="1"/>
      <protection locked="0"/>
    </xf>
    <xf numFmtId="0" fontId="5" fillId="0" borderId="20" xfId="57"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wrapText="1"/>
      <protection locked="0"/>
    </xf>
    <xf numFmtId="0" fontId="5" fillId="0" borderId="19" xfId="57" applyFont="1" applyFill="1" applyBorder="1" applyAlignment="1" applyProtection="1">
      <alignment horizontal="center"/>
      <protection locked="0"/>
    </xf>
    <xf numFmtId="0" fontId="5" fillId="0" borderId="19" xfId="56"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2" xfId="0" applyFont="1" applyFill="1" applyBorder="1" applyAlignment="1" applyProtection="1">
      <alignment vertical="center" wrapText="1"/>
      <protection locked="0"/>
    </xf>
    <xf numFmtId="0" fontId="5" fillId="0" borderId="38"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center" vertical="center"/>
      <protection locked="0"/>
    </xf>
    <xf numFmtId="1" fontId="5" fillId="0" borderId="10" xfId="0" applyNumberFormat="1" applyFont="1" applyBorder="1" applyAlignment="1">
      <alignment horizontal="center" vertical="center" wrapText="1"/>
    </xf>
    <xf numFmtId="0" fontId="5" fillId="0" borderId="10" xfId="57" applyFont="1" applyFill="1" applyBorder="1" applyAlignment="1" applyProtection="1">
      <alignment horizontal="center" vertical="center"/>
      <protection locked="0"/>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protection locked="0"/>
    </xf>
    <xf numFmtId="0" fontId="5" fillId="0" borderId="19" xfId="0" applyFont="1" applyFill="1" applyBorder="1" applyAlignment="1" applyProtection="1">
      <alignment horizontal="left"/>
      <protection locked="0"/>
    </xf>
    <xf numFmtId="0" fontId="5" fillId="0" borderId="20" xfId="0" applyFont="1" applyFill="1" applyBorder="1" applyAlignment="1" applyProtection="1">
      <alignment horizontal="left"/>
      <protection locked="0"/>
    </xf>
    <xf numFmtId="0" fontId="5" fillId="0" borderId="22" xfId="0" applyFont="1" applyFill="1" applyBorder="1" applyAlignment="1" applyProtection="1">
      <alignment horizontal="left" vertical="center"/>
      <protection locked="0"/>
    </xf>
    <xf numFmtId="0" fontId="5" fillId="0" borderId="20" xfId="0" applyFont="1" applyFill="1" applyBorder="1" applyAlignment="1" applyProtection="1">
      <alignment vertical="center"/>
      <protection locked="0"/>
    </xf>
    <xf numFmtId="0" fontId="5" fillId="0" borderId="19" xfId="0" applyFont="1" applyFill="1" applyBorder="1" applyAlignment="1" applyProtection="1">
      <alignment vertical="center" wrapText="1"/>
      <protection locked="0"/>
    </xf>
    <xf numFmtId="0" fontId="9" fillId="0" borderId="0" xfId="0" applyFont="1" applyFill="1" applyAlignment="1">
      <alignment/>
    </xf>
    <xf numFmtId="0" fontId="5" fillId="0" borderId="19" xfId="56" applyFont="1" applyFill="1" applyBorder="1" applyAlignment="1" applyProtection="1">
      <alignment horizontal="left"/>
      <protection locked="0"/>
    </xf>
    <xf numFmtId="0" fontId="5" fillId="0" borderId="40" xfId="56" applyFont="1" applyFill="1" applyBorder="1" applyAlignment="1" applyProtection="1">
      <alignment horizontal="left"/>
      <protection locked="0"/>
    </xf>
    <xf numFmtId="0" fontId="5" fillId="0" borderId="22" xfId="0" applyFont="1" applyFill="1" applyBorder="1" applyAlignment="1" applyProtection="1">
      <alignment horizontal="center" vertical="center" wrapText="1"/>
      <protection locked="0"/>
    </xf>
    <xf numFmtId="0" fontId="5" fillId="0" borderId="19" xfId="57" applyFont="1" applyFill="1" applyBorder="1" applyAlignment="1" applyProtection="1">
      <alignment horizontal="center" vertical="center" wrapText="1"/>
      <protection locked="0"/>
    </xf>
    <xf numFmtId="0" fontId="5" fillId="0" borderId="0" xfId="53" applyFont="1" applyFill="1">
      <alignment/>
      <protection/>
    </xf>
    <xf numFmtId="0" fontId="9" fillId="0" borderId="38" xfId="0" applyFont="1" applyFill="1" applyBorder="1" applyAlignment="1">
      <alignment horizontal="left"/>
    </xf>
    <xf numFmtId="0" fontId="5" fillId="0" borderId="19" xfId="53" applyFont="1" applyFill="1" applyBorder="1" applyAlignment="1" applyProtection="1">
      <alignment horizontal="left" vertical="center"/>
      <protection locked="0"/>
    </xf>
    <xf numFmtId="0" fontId="5" fillId="0" borderId="19" xfId="0" applyFont="1" applyFill="1" applyBorder="1" applyAlignment="1" applyProtection="1">
      <alignment vertical="center" wrapText="1"/>
      <protection locked="0"/>
    </xf>
    <xf numFmtId="0" fontId="5" fillId="0" borderId="19" xfId="58" applyFont="1" applyFill="1" applyBorder="1" applyAlignment="1" applyProtection="1">
      <alignment horizontal="left"/>
      <protection locked="0"/>
    </xf>
    <xf numFmtId="0" fontId="5" fillId="0" borderId="20" xfId="58" applyFont="1" applyFill="1" applyBorder="1" applyAlignment="1" applyProtection="1">
      <alignment horizontal="left"/>
      <protection locked="0"/>
    </xf>
    <xf numFmtId="0" fontId="9" fillId="0" borderId="22" xfId="0" applyFont="1" applyFill="1" applyBorder="1" applyAlignment="1">
      <alignment/>
    </xf>
    <xf numFmtId="0" fontId="5" fillId="0" borderId="20" xfId="58" applyFont="1" applyFill="1" applyBorder="1" applyAlignment="1" applyProtection="1">
      <alignment horizontal="center"/>
      <protection locked="0"/>
    </xf>
    <xf numFmtId="0" fontId="5" fillId="0" borderId="2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19" xfId="60" applyFont="1" applyFill="1" applyBorder="1" applyAlignment="1" applyProtection="1">
      <alignment horizontal="center"/>
      <protection locked="0"/>
    </xf>
    <xf numFmtId="0" fontId="5" fillId="0" borderId="19" xfId="60" applyFont="1" applyFill="1" applyBorder="1" applyAlignment="1" applyProtection="1">
      <alignment horizontal="left"/>
      <protection locked="0"/>
    </xf>
    <xf numFmtId="0" fontId="5" fillId="0" borderId="19" xfId="57" applyFont="1" applyFill="1" applyBorder="1" applyAlignment="1" applyProtection="1">
      <alignmen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wrapText="1"/>
      <protection locked="0"/>
    </xf>
    <xf numFmtId="0" fontId="5" fillId="0" borderId="39" xfId="0" applyFont="1" applyFill="1" applyBorder="1" applyAlignment="1" applyProtection="1">
      <alignment horizontal="center" vertical="center" wrapText="1"/>
      <protection locked="0"/>
    </xf>
    <xf numFmtId="0" fontId="5" fillId="0" borderId="0" xfId="53" applyFont="1" applyFill="1" applyBorder="1">
      <alignment/>
      <protection/>
    </xf>
    <xf numFmtId="0" fontId="5" fillId="0" borderId="20" xfId="0" applyFont="1" applyFill="1" applyBorder="1" applyAlignment="1" applyProtection="1">
      <alignment horizontal="center" vertical="center" wrapText="1"/>
      <protection locked="0"/>
    </xf>
    <xf numFmtId="0" fontId="5" fillId="0" borderId="42" xfId="53" applyFont="1" applyFill="1" applyBorder="1" applyAlignment="1" applyProtection="1">
      <alignment horizontal="left" vertical="center"/>
      <protection locked="0"/>
    </xf>
    <xf numFmtId="0" fontId="5" fillId="0" borderId="38" xfId="53" applyFont="1" applyFill="1" applyBorder="1" applyAlignment="1" applyProtection="1">
      <alignment horizontal="center" vertical="center"/>
      <protection locked="0"/>
    </xf>
    <xf numFmtId="0" fontId="5" fillId="0" borderId="20" xfId="53" applyFont="1" applyFill="1" applyBorder="1" applyAlignment="1" applyProtection="1">
      <alignment horizontal="center" vertical="center"/>
      <protection locked="0"/>
    </xf>
    <xf numFmtId="0" fontId="9" fillId="0" borderId="19" xfId="0" applyFont="1" applyFill="1" applyBorder="1" applyAlignment="1">
      <alignment/>
    </xf>
    <xf numFmtId="0" fontId="5" fillId="0" borderId="19" xfId="53" applyFont="1" applyFill="1" applyBorder="1" applyAlignment="1" applyProtection="1">
      <alignment horizontal="center" vertical="center"/>
      <protection locked="0"/>
    </xf>
    <xf numFmtId="0" fontId="5" fillId="0" borderId="19" xfId="53"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protection locked="0"/>
    </xf>
    <xf numFmtId="0" fontId="5" fillId="0" borderId="41" xfId="0" applyFont="1" applyFill="1" applyBorder="1" applyAlignment="1" applyProtection="1">
      <alignment horizontal="center"/>
      <protection locked="0"/>
    </xf>
    <xf numFmtId="0" fontId="5" fillId="0" borderId="22" xfId="0" applyFont="1" applyFill="1" applyBorder="1" applyAlignment="1" applyProtection="1">
      <alignment horizontal="left" vertical="center"/>
      <protection locked="0"/>
    </xf>
    <xf numFmtId="0" fontId="9" fillId="0" borderId="22" xfId="0" applyFont="1" applyFill="1" applyBorder="1" applyAlignment="1">
      <alignment horizontal="left"/>
    </xf>
    <xf numFmtId="0" fontId="5" fillId="0" borderId="19" xfId="53" applyFont="1" applyFill="1" applyBorder="1" applyAlignment="1">
      <alignment horizontal="left" vertical="center"/>
      <protection/>
    </xf>
    <xf numFmtId="0" fontId="5" fillId="0" borderId="19" xfId="53" applyFont="1" applyFill="1" applyBorder="1" applyAlignment="1" applyProtection="1">
      <alignment horizontal="left" vertical="center"/>
      <protection locked="0"/>
    </xf>
    <xf numFmtId="0" fontId="5" fillId="0" borderId="22" xfId="53" applyFont="1" applyFill="1" applyBorder="1" applyAlignment="1" applyProtection="1">
      <alignment horizontal="left" vertical="center"/>
      <protection locked="0"/>
    </xf>
    <xf numFmtId="0" fontId="5" fillId="0" borderId="43" xfId="54" applyFont="1" applyFill="1" applyBorder="1" applyAlignment="1" applyProtection="1">
      <alignment horizontal="center" vertical="center"/>
      <protection locked="0"/>
    </xf>
    <xf numFmtId="0" fontId="5" fillId="0" borderId="19" xfId="54" applyFont="1" applyFill="1" applyBorder="1" applyAlignment="1" applyProtection="1">
      <alignment horizontal="center" vertical="center"/>
      <protection locked="0"/>
    </xf>
    <xf numFmtId="0" fontId="5" fillId="0" borderId="44" xfId="54"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19" xfId="54" applyFont="1" applyFill="1" applyBorder="1" applyAlignment="1" applyProtection="1">
      <alignment horizontal="left" vertical="center"/>
      <protection locked="0"/>
    </xf>
    <xf numFmtId="0" fontId="5" fillId="0" borderId="10" xfId="54" applyFont="1" applyFill="1" applyBorder="1" applyAlignment="1" applyProtection="1">
      <alignment horizontal="left" vertical="center"/>
      <protection locked="0"/>
    </xf>
    <xf numFmtId="0" fontId="5" fillId="0" borderId="19" xfId="57" applyFont="1" applyFill="1" applyBorder="1" applyAlignment="1" applyProtection="1">
      <alignment horizontal="left"/>
      <protection locked="0"/>
    </xf>
    <xf numFmtId="0" fontId="5" fillId="0" borderId="20" xfId="0" applyFont="1" applyFill="1" applyBorder="1" applyAlignment="1" applyProtection="1">
      <alignment horizontal="center" vertical="center"/>
      <protection locked="0"/>
    </xf>
    <xf numFmtId="0" fontId="5" fillId="0" borderId="0" xfId="59" applyFont="1" applyAlignment="1">
      <alignment horizontal="left"/>
      <protection/>
    </xf>
    <xf numFmtId="0" fontId="5" fillId="0" borderId="19" xfId="58" applyFont="1" applyFill="1" applyBorder="1" applyAlignment="1" applyProtection="1">
      <alignment horizontal="center"/>
      <protection locked="0"/>
    </xf>
    <xf numFmtId="0" fontId="5" fillId="0" borderId="30" xfId="60" applyFont="1" applyBorder="1">
      <alignment/>
      <protection/>
    </xf>
    <xf numFmtId="1" fontId="5" fillId="0" borderId="0" xfId="60" applyNumberFormat="1" applyFont="1" applyBorder="1" applyAlignment="1">
      <alignment horizontal="center"/>
      <protection/>
    </xf>
    <xf numFmtId="1" fontId="5" fillId="0" borderId="31" xfId="60" applyNumberFormat="1" applyFont="1" applyBorder="1" applyAlignment="1">
      <alignment horizontal="center"/>
      <protection/>
    </xf>
    <xf numFmtId="0" fontId="5" fillId="0" borderId="36" xfId="60" applyFont="1" applyBorder="1">
      <alignment/>
      <protection/>
    </xf>
    <xf numFmtId="1" fontId="5" fillId="0" borderId="32" xfId="60" applyNumberFormat="1" applyFont="1" applyBorder="1" applyAlignment="1">
      <alignment horizontal="center"/>
      <protection/>
    </xf>
    <xf numFmtId="1" fontId="5" fillId="0" borderId="33" xfId="60" applyNumberFormat="1" applyFont="1" applyBorder="1" applyAlignment="1">
      <alignment horizontal="center"/>
      <protection/>
    </xf>
    <xf numFmtId="0" fontId="5" fillId="0" borderId="38" xfId="60" applyFont="1" applyFill="1" applyBorder="1" applyAlignment="1" applyProtection="1">
      <alignment horizontal="center"/>
      <protection locked="0"/>
    </xf>
    <xf numFmtId="0" fontId="4" fillId="22" borderId="11" xfId="60" applyFont="1" applyFill="1" applyBorder="1" applyAlignment="1" applyProtection="1">
      <alignment horizontal="center" vertical="center"/>
      <protection locked="0"/>
    </xf>
    <xf numFmtId="0" fontId="5" fillId="0" borderId="22" xfId="56" applyFont="1" applyFill="1" applyBorder="1" applyAlignment="1" applyProtection="1">
      <alignment horizontal="left" vertical="center"/>
      <protection locked="0"/>
    </xf>
    <xf numFmtId="0" fontId="5" fillId="0" borderId="22" xfId="56" applyFont="1" applyFill="1" applyBorder="1" applyAlignment="1" applyProtection="1">
      <alignment horizontal="center" vertical="center"/>
      <protection locked="0"/>
    </xf>
    <xf numFmtId="0" fontId="5" fillId="0" borderId="39" xfId="53" applyFont="1" applyFill="1" applyBorder="1" applyAlignment="1" applyProtection="1">
      <alignment horizontal="center" vertical="center"/>
      <protection locked="0"/>
    </xf>
    <xf numFmtId="0" fontId="9" fillId="0" borderId="0" xfId="0" applyFont="1" applyAlignment="1">
      <alignment/>
    </xf>
    <xf numFmtId="0" fontId="5" fillId="0" borderId="0" xfId="59" applyFont="1">
      <alignment/>
      <protection/>
    </xf>
    <xf numFmtId="0" fontId="5" fillId="0" borderId="0" xfId="53" applyFont="1" applyAlignment="1">
      <alignment horizontal="center" vertical="center"/>
      <protection/>
    </xf>
    <xf numFmtId="0" fontId="5" fillId="0" borderId="0" xfId="53" applyFont="1" applyFill="1" applyBorder="1" applyAlignment="1" applyProtection="1">
      <alignment vertical="center"/>
      <protection locked="0"/>
    </xf>
    <xf numFmtId="14" fontId="4" fillId="22" borderId="10" xfId="0" applyNumberFormat="1" applyFont="1" applyFill="1" applyBorder="1" applyAlignment="1" applyProtection="1">
      <alignment horizontal="center" vertical="center"/>
      <protection locked="0"/>
    </xf>
    <xf numFmtId="0" fontId="5" fillId="0" borderId="0" xfId="53" applyFont="1" applyBorder="1" applyAlignment="1" applyProtection="1">
      <alignment horizontal="center" vertical="center"/>
      <protection locked="0"/>
    </xf>
    <xf numFmtId="0" fontId="11" fillId="0" borderId="0" xfId="53" applyFont="1" applyBorder="1" applyAlignment="1">
      <alignment horizontal="center" vertical="center"/>
      <protection/>
    </xf>
    <xf numFmtId="0" fontId="4" fillId="22" borderId="11" xfId="0" applyFont="1" applyFill="1" applyBorder="1" applyAlignment="1" applyProtection="1">
      <alignment horizontal="center" vertical="center"/>
      <protection locked="0"/>
    </xf>
    <xf numFmtId="0" fontId="4" fillId="0" borderId="0" xfId="53" applyFont="1" applyFill="1" applyBorder="1" applyAlignment="1" applyProtection="1">
      <alignment horizontal="center" vertical="center"/>
      <protection locked="0"/>
    </xf>
    <xf numFmtId="1" fontId="5" fillId="0" borderId="0" xfId="53" applyNumberFormat="1" applyFont="1" applyFill="1" applyBorder="1" applyAlignment="1" applyProtection="1">
      <alignment horizontal="center" vertical="center"/>
      <protection locked="0"/>
    </xf>
    <xf numFmtId="1" fontId="5" fillId="0" borderId="0" xfId="53" applyNumberFormat="1" applyFont="1" applyFill="1" applyBorder="1" applyAlignment="1" applyProtection="1">
      <alignment horizontal="center" vertical="center"/>
      <protection/>
    </xf>
    <xf numFmtId="0" fontId="5" fillId="0" borderId="0" xfId="53" applyFont="1" applyFill="1" applyBorder="1" applyAlignment="1" applyProtection="1">
      <alignment horizontal="left" vertical="center" wrapText="1"/>
      <protection locked="0"/>
    </xf>
    <xf numFmtId="0" fontId="5" fillId="0" borderId="14" xfId="53" applyFont="1" applyBorder="1" applyAlignment="1" applyProtection="1">
      <alignment horizontal="center" vertical="center"/>
      <protection locked="0"/>
    </xf>
    <xf numFmtId="0" fontId="5" fillId="0" borderId="15" xfId="53" applyFont="1" applyBorder="1" applyAlignment="1" applyProtection="1">
      <alignment horizontal="center" vertical="center" wrapText="1"/>
      <protection locked="0"/>
    </xf>
    <xf numFmtId="0" fontId="5" fillId="0" borderId="16" xfId="53" applyFont="1" applyBorder="1" applyAlignment="1" applyProtection="1">
      <alignment horizontal="center" vertical="center"/>
      <protection locked="0"/>
    </xf>
    <xf numFmtId="0" fontId="5" fillId="0" borderId="17" xfId="53" applyFont="1" applyBorder="1" applyAlignment="1" applyProtection="1">
      <alignment horizontal="center" vertical="center" wrapText="1"/>
      <protection locked="0"/>
    </xf>
    <xf numFmtId="0" fontId="5" fillId="0" borderId="0" xfId="53" applyFont="1" applyAlignment="1">
      <alignment horizontal="left" vertical="center" wrapText="1"/>
      <protection/>
    </xf>
    <xf numFmtId="1" fontId="5" fillId="0" borderId="0" xfId="53" applyNumberFormat="1" applyFont="1" applyAlignment="1">
      <alignment horizontal="center" vertical="center" wrapText="1"/>
      <protection/>
    </xf>
    <xf numFmtId="1" fontId="5" fillId="0" borderId="0" xfId="53" applyNumberFormat="1" applyFont="1" applyAlignment="1">
      <alignment vertical="center"/>
      <protection/>
    </xf>
    <xf numFmtId="0" fontId="5" fillId="0" borderId="0" xfId="53" applyFont="1" applyAlignment="1">
      <alignment vertical="center" wrapText="1"/>
      <protection/>
    </xf>
    <xf numFmtId="0" fontId="5" fillId="0" borderId="45" xfId="53" applyFont="1" applyBorder="1" applyAlignment="1">
      <alignment vertical="center"/>
      <protection/>
    </xf>
    <xf numFmtId="0" fontId="5" fillId="0" borderId="46" xfId="53" applyFont="1" applyBorder="1" applyAlignment="1">
      <alignment vertical="center"/>
      <protection/>
    </xf>
    <xf numFmtId="0" fontId="4" fillId="8" borderId="10" xfId="53" applyFont="1" applyFill="1" applyBorder="1" applyAlignment="1">
      <alignment vertical="center"/>
      <protection/>
    </xf>
    <xf numFmtId="184" fontId="4" fillId="8" borderId="10" xfId="53" applyNumberFormat="1" applyFont="1" applyFill="1" applyBorder="1" applyAlignment="1">
      <alignment horizontal="center" vertical="center"/>
      <protection/>
    </xf>
    <xf numFmtId="1" fontId="4" fillId="8" borderId="10" xfId="53" applyNumberFormat="1" applyFont="1" applyFill="1" applyBorder="1" applyAlignment="1">
      <alignment horizontal="center" vertical="center"/>
      <protection/>
    </xf>
    <xf numFmtId="1" fontId="4" fillId="22" borderId="18" xfId="53" applyNumberFormat="1" applyFont="1" applyFill="1" applyBorder="1" applyAlignment="1" applyProtection="1">
      <alignment horizontal="center" vertical="center"/>
      <protection locked="0"/>
    </xf>
    <xf numFmtId="1" fontId="4" fillId="22" borderId="35" xfId="53" applyNumberFormat="1" applyFont="1" applyFill="1" applyBorder="1" applyAlignment="1" applyProtection="1">
      <alignment horizontal="center" vertical="center"/>
      <protection locked="0"/>
    </xf>
    <xf numFmtId="1" fontId="4" fillId="22" borderId="10" xfId="53" applyNumberFormat="1" applyFont="1" applyFill="1" applyBorder="1" applyAlignment="1" applyProtection="1">
      <alignment horizontal="center" vertical="center"/>
      <protection locked="0"/>
    </xf>
    <xf numFmtId="1" fontId="4" fillId="20" borderId="40" xfId="53" applyNumberFormat="1" applyFont="1" applyFill="1" applyBorder="1" applyAlignment="1">
      <alignment vertical="center"/>
      <protection/>
    </xf>
    <xf numFmtId="1" fontId="4" fillId="20" borderId="40" xfId="53" applyNumberFormat="1" applyFont="1" applyFill="1" applyBorder="1" applyAlignment="1" applyProtection="1">
      <alignment vertical="center"/>
      <protection locked="0"/>
    </xf>
    <xf numFmtId="0" fontId="9" fillId="0" borderId="47" xfId="0" applyFont="1" applyBorder="1" applyAlignment="1">
      <alignment/>
    </xf>
    <xf numFmtId="1" fontId="4" fillId="8" borderId="37" xfId="53" applyNumberFormat="1" applyFont="1" applyFill="1" applyBorder="1" applyAlignment="1">
      <alignment horizontal="center" vertical="center"/>
      <protection/>
    </xf>
    <xf numFmtId="1" fontId="4" fillId="22" borderId="48" xfId="53" applyNumberFormat="1" applyFont="1" applyFill="1" applyBorder="1" applyAlignment="1" applyProtection="1">
      <alignment horizontal="center" vertical="center"/>
      <protection locked="0"/>
    </xf>
    <xf numFmtId="1" fontId="5" fillId="0" borderId="0" xfId="58" applyNumberFormat="1" applyFont="1" applyBorder="1" applyAlignment="1">
      <alignment horizontal="left"/>
      <protection/>
    </xf>
    <xf numFmtId="1" fontId="5" fillId="0" borderId="0" xfId="58" applyNumberFormat="1" applyFont="1" applyBorder="1" applyAlignment="1">
      <alignment horizontal="center"/>
      <protection/>
    </xf>
    <xf numFmtId="1" fontId="5" fillId="0" borderId="35" xfId="58" applyNumberFormat="1" applyFont="1" applyBorder="1">
      <alignment/>
      <protection/>
    </xf>
    <xf numFmtId="0" fontId="5" fillId="0" borderId="35" xfId="58" applyFont="1" applyBorder="1">
      <alignment/>
      <protection/>
    </xf>
    <xf numFmtId="0" fontId="5" fillId="0" borderId="35" xfId="58" applyFont="1" applyBorder="1">
      <alignment/>
      <protection/>
    </xf>
    <xf numFmtId="0" fontId="5" fillId="0" borderId="0" xfId="58" applyFont="1" applyProtection="1">
      <alignment/>
      <protection/>
    </xf>
    <xf numFmtId="1" fontId="5" fillId="0" borderId="0" xfId="58" applyNumberFormat="1" applyFont="1" applyAlignment="1">
      <alignment horizontal="left"/>
      <protection/>
    </xf>
    <xf numFmtId="1" fontId="5" fillId="0" borderId="0" xfId="58" applyNumberFormat="1" applyFont="1" applyBorder="1">
      <alignment/>
      <protection/>
    </xf>
    <xf numFmtId="0" fontId="5" fillId="0" borderId="0" xfId="58" applyFont="1" applyBorder="1">
      <alignment/>
      <protection/>
    </xf>
    <xf numFmtId="0" fontId="5" fillId="0" borderId="0" xfId="0" applyFont="1" applyAlignment="1" applyProtection="1">
      <alignment/>
      <protection/>
    </xf>
    <xf numFmtId="0" fontId="15" fillId="0" borderId="0" xfId="58" applyFont="1">
      <alignment/>
      <protection/>
    </xf>
    <xf numFmtId="0" fontId="4" fillId="0" borderId="0" xfId="54" applyFont="1" applyAlignment="1">
      <alignment vertical="center"/>
      <protection/>
    </xf>
    <xf numFmtId="0" fontId="5" fillId="0" borderId="0" xfId="54" applyFont="1" applyAlignment="1">
      <alignment horizontal="center" vertical="center"/>
      <protection/>
    </xf>
    <xf numFmtId="0" fontId="5" fillId="0" borderId="0" xfId="54" applyFont="1" applyAlignment="1">
      <alignment vertical="center"/>
      <protection/>
    </xf>
    <xf numFmtId="0" fontId="5" fillId="0" borderId="0" xfId="54" applyFont="1">
      <alignment/>
      <protection/>
    </xf>
    <xf numFmtId="0" fontId="5" fillId="0" borderId="0" xfId="54" applyFont="1" applyAlignment="1" applyProtection="1">
      <alignment vertical="center"/>
      <protection/>
    </xf>
    <xf numFmtId="0" fontId="5" fillId="0" borderId="0" xfId="54" applyFont="1" applyAlignment="1" applyProtection="1">
      <alignment horizontal="left" vertical="center" wrapText="1"/>
      <protection/>
    </xf>
    <xf numFmtId="1" fontId="5" fillId="0" borderId="0" xfId="54" applyNumberFormat="1" applyFont="1" applyAlignment="1">
      <alignment horizontal="center" vertical="center" wrapText="1"/>
      <protection/>
    </xf>
    <xf numFmtId="1" fontId="5" fillId="0" borderId="0" xfId="54" applyNumberFormat="1" applyFont="1" applyAlignment="1">
      <alignment horizontal="center" vertical="center"/>
      <protection/>
    </xf>
    <xf numFmtId="0" fontId="5" fillId="0" borderId="0" xfId="54" applyFont="1" applyAlignment="1">
      <alignment vertical="center" wrapText="1"/>
      <protection/>
    </xf>
    <xf numFmtId="0" fontId="5" fillId="0" borderId="0" xfId="54" applyFont="1" applyBorder="1" applyAlignment="1">
      <alignment vertical="center"/>
      <protection/>
    </xf>
    <xf numFmtId="0" fontId="5" fillId="0" borderId="18" xfId="54" applyFont="1" applyFill="1" applyBorder="1" applyAlignment="1" applyProtection="1">
      <alignment vertical="center"/>
      <protection locked="0"/>
    </xf>
    <xf numFmtId="0" fontId="5" fillId="0" borderId="19" xfId="54" applyFont="1" applyFill="1" applyBorder="1" applyAlignment="1" applyProtection="1">
      <alignment horizontal="left" vertical="center"/>
      <protection locked="0"/>
    </xf>
    <xf numFmtId="0" fontId="5" fillId="0" borderId="20" xfId="54" applyFont="1" applyFill="1" applyBorder="1" applyAlignment="1" applyProtection="1">
      <alignment horizontal="left" vertical="center"/>
      <protection locked="0"/>
    </xf>
    <xf numFmtId="0" fontId="5" fillId="0" borderId="20" xfId="54" applyFont="1" applyFill="1" applyBorder="1" applyAlignment="1" applyProtection="1">
      <alignment horizontal="center" vertical="center"/>
      <protection locked="0"/>
    </xf>
    <xf numFmtId="0" fontId="5" fillId="0" borderId="42" xfId="54" applyFont="1" applyFill="1" applyBorder="1" applyAlignment="1" applyProtection="1">
      <alignment horizontal="center" vertical="center"/>
      <protection locked="0"/>
    </xf>
    <xf numFmtId="0" fontId="5" fillId="0" borderId="38" xfId="54" applyFont="1" applyFill="1" applyBorder="1" applyAlignment="1" applyProtection="1">
      <alignment horizontal="center" vertical="center"/>
      <protection locked="0"/>
    </xf>
    <xf numFmtId="0" fontId="5" fillId="0" borderId="49" xfId="54" applyFont="1" applyFill="1" applyBorder="1" applyAlignment="1" applyProtection="1">
      <alignment horizontal="center" vertical="center"/>
      <protection locked="0"/>
    </xf>
    <xf numFmtId="0" fontId="5" fillId="0" borderId="50" xfId="54" applyFont="1" applyFill="1" applyBorder="1" applyAlignment="1" applyProtection="1">
      <alignment horizontal="center" vertical="center"/>
      <protection locked="0"/>
    </xf>
    <xf numFmtId="0" fontId="5" fillId="0" borderId="22" xfId="54" applyFont="1" applyFill="1" applyBorder="1" applyAlignment="1" applyProtection="1">
      <alignment horizontal="center" vertical="center"/>
      <protection locked="0"/>
    </xf>
    <xf numFmtId="0" fontId="5" fillId="0" borderId="51" xfId="54" applyFont="1" applyFill="1" applyBorder="1" applyAlignment="1" applyProtection="1">
      <alignment horizontal="center" vertical="center"/>
      <protection locked="0"/>
    </xf>
    <xf numFmtId="0" fontId="5" fillId="0" borderId="52" xfId="54" applyFont="1" applyFill="1" applyBorder="1" applyAlignment="1" applyProtection="1">
      <alignment horizontal="center" vertical="center"/>
      <protection locked="0"/>
    </xf>
    <xf numFmtId="0" fontId="9" fillId="0" borderId="0" xfId="0" applyFont="1" applyBorder="1" applyAlignment="1">
      <alignment/>
    </xf>
    <xf numFmtId="0" fontId="20" fillId="0" borderId="0" xfId="0" applyFont="1" applyAlignment="1">
      <alignment/>
    </xf>
    <xf numFmtId="0" fontId="4" fillId="0" borderId="0" xfId="59" applyFont="1">
      <alignment/>
      <protection/>
    </xf>
    <xf numFmtId="0" fontId="5" fillId="0" borderId="0" xfId="59" applyFont="1" applyAlignment="1">
      <alignment horizontal="center"/>
      <protection/>
    </xf>
    <xf numFmtId="0" fontId="5" fillId="0" borderId="0" xfId="59" applyFont="1">
      <alignment/>
      <protection/>
    </xf>
    <xf numFmtId="0" fontId="5" fillId="0" borderId="0" xfId="59" applyFont="1" applyBorder="1" applyAlignment="1" applyProtection="1">
      <alignment horizontal="center"/>
      <protection locked="0"/>
    </xf>
    <xf numFmtId="0" fontId="5" fillId="0" borderId="0" xfId="59" applyFont="1" applyBorder="1">
      <alignment/>
      <protection/>
    </xf>
    <xf numFmtId="0" fontId="11" fillId="0" borderId="0" xfId="59" applyFont="1" applyBorder="1" applyAlignment="1">
      <alignment horizontal="center" vertical="center"/>
      <protection/>
    </xf>
    <xf numFmtId="0" fontId="5" fillId="0" borderId="34" xfId="59" applyFont="1" applyBorder="1" applyAlignment="1" applyProtection="1">
      <alignment horizontal="center"/>
      <protection locked="0"/>
    </xf>
    <xf numFmtId="0" fontId="5" fillId="0" borderId="15" xfId="59" applyFont="1" applyBorder="1" applyAlignment="1" applyProtection="1">
      <alignment horizontal="center" wrapText="1"/>
      <protection locked="0"/>
    </xf>
    <xf numFmtId="0" fontId="5" fillId="0" borderId="17" xfId="59" applyFont="1" applyBorder="1" applyAlignment="1" applyProtection="1">
      <alignment horizontal="center" wrapText="1"/>
      <protection locked="0"/>
    </xf>
    <xf numFmtId="0" fontId="5" fillId="0" borderId="0" xfId="59" applyFont="1" applyAlignment="1">
      <alignment horizontal="left" vertical="center" wrapText="1"/>
      <protection/>
    </xf>
    <xf numFmtId="1" fontId="5" fillId="0" borderId="0" xfId="59" applyNumberFormat="1" applyFont="1" applyAlignment="1">
      <alignment horizontal="center" wrapText="1"/>
      <protection/>
    </xf>
    <xf numFmtId="1" fontId="5" fillId="0" borderId="0" xfId="59" applyNumberFormat="1" applyFont="1">
      <alignment/>
      <protection/>
    </xf>
    <xf numFmtId="0" fontId="5" fillId="0" borderId="0" xfId="59" applyFont="1" applyAlignment="1">
      <alignment wrapText="1"/>
      <protection/>
    </xf>
    <xf numFmtId="1" fontId="4" fillId="8" borderId="10" xfId="59" applyNumberFormat="1" applyFont="1" applyFill="1" applyBorder="1" applyAlignment="1">
      <alignment horizontal="center" vertical="center"/>
      <protection/>
    </xf>
    <xf numFmtId="0" fontId="5" fillId="0" borderId="20" xfId="59" applyFont="1" applyFill="1" applyBorder="1" applyAlignment="1" applyProtection="1">
      <alignment horizontal="left"/>
      <protection locked="0"/>
    </xf>
    <xf numFmtId="0" fontId="5" fillId="0" borderId="19" xfId="59" applyFont="1" applyFill="1" applyBorder="1" applyAlignment="1" applyProtection="1">
      <alignment horizontal="left"/>
      <protection locked="0"/>
    </xf>
    <xf numFmtId="1" fontId="5" fillId="0" borderId="0" xfId="59" applyNumberFormat="1" applyFont="1" applyAlignment="1">
      <alignment horizontal="center"/>
      <protection/>
    </xf>
    <xf numFmtId="0" fontId="5" fillId="0" borderId="0" xfId="60" applyFont="1">
      <alignment/>
      <protection/>
    </xf>
    <xf numFmtId="0" fontId="5" fillId="0" borderId="0" xfId="60" applyFont="1" applyAlignment="1">
      <alignment horizontal="center"/>
      <protection/>
    </xf>
    <xf numFmtId="0" fontId="5" fillId="0" borderId="0" xfId="60" applyFont="1" applyBorder="1" applyAlignment="1" applyProtection="1">
      <alignment horizontal="center"/>
      <protection locked="0"/>
    </xf>
    <xf numFmtId="0" fontId="5" fillId="0" borderId="0" xfId="60" applyFont="1" applyBorder="1">
      <alignment/>
      <protection/>
    </xf>
    <xf numFmtId="0" fontId="11" fillId="0" borderId="0" xfId="60" applyFont="1" applyBorder="1" applyAlignment="1">
      <alignment horizontal="center" vertical="center"/>
      <protection/>
    </xf>
    <xf numFmtId="0" fontId="5" fillId="0" borderId="34" xfId="60" applyFont="1" applyBorder="1" applyAlignment="1" applyProtection="1">
      <alignment horizontal="center"/>
      <protection locked="0"/>
    </xf>
    <xf numFmtId="0" fontId="5" fillId="0" borderId="14" xfId="60" applyFont="1" applyBorder="1" applyAlignment="1" applyProtection="1">
      <alignment horizontal="center"/>
      <protection locked="0"/>
    </xf>
    <xf numFmtId="0" fontId="5" fillId="0" borderId="15" xfId="60" applyFont="1" applyBorder="1" applyAlignment="1" applyProtection="1">
      <alignment horizontal="center" wrapText="1"/>
      <protection locked="0"/>
    </xf>
    <xf numFmtId="1" fontId="5" fillId="0" borderId="0" xfId="60" applyNumberFormat="1" applyFont="1">
      <alignment/>
      <protection/>
    </xf>
    <xf numFmtId="0" fontId="5" fillId="0" borderId="16" xfId="60" applyFont="1" applyBorder="1" applyAlignment="1" applyProtection="1">
      <alignment horizontal="center"/>
      <protection locked="0"/>
    </xf>
    <xf numFmtId="0" fontId="5" fillId="0" borderId="17" xfId="60" applyFont="1" applyBorder="1" applyAlignment="1" applyProtection="1">
      <alignment horizontal="center" wrapText="1"/>
      <protection locked="0"/>
    </xf>
    <xf numFmtId="0" fontId="5" fillId="0" borderId="0" xfId="60" applyFont="1" applyProtection="1">
      <alignment/>
      <protection/>
    </xf>
    <xf numFmtId="0" fontId="5" fillId="0" borderId="0" xfId="60" applyFont="1" applyAlignment="1" applyProtection="1">
      <alignment horizontal="left" vertical="center" wrapText="1"/>
      <protection/>
    </xf>
    <xf numFmtId="1" fontId="5" fillId="0" borderId="0" xfId="60" applyNumberFormat="1" applyFont="1" applyAlignment="1">
      <alignment horizontal="center" wrapText="1"/>
      <protection/>
    </xf>
    <xf numFmtId="0" fontId="5" fillId="0" borderId="0" xfId="60" applyFont="1" applyAlignment="1">
      <alignment wrapText="1"/>
      <protection/>
    </xf>
    <xf numFmtId="0" fontId="5" fillId="0" borderId="20" xfId="60" applyFont="1" applyFill="1" applyBorder="1" applyAlignment="1" applyProtection="1">
      <alignment horizontal="left"/>
      <protection locked="0"/>
    </xf>
    <xf numFmtId="0" fontId="5" fillId="0" borderId="20" xfId="60" applyFont="1" applyFill="1" applyBorder="1" applyAlignment="1" applyProtection="1">
      <alignment horizontal="center"/>
      <protection locked="0"/>
    </xf>
    <xf numFmtId="1" fontId="5" fillId="0" borderId="0" xfId="60" applyNumberFormat="1" applyFont="1" applyAlignment="1">
      <alignment horizontal="center"/>
      <protection/>
    </xf>
    <xf numFmtId="0" fontId="5" fillId="0" borderId="27" xfId="60" applyFont="1" applyBorder="1">
      <alignment/>
      <protection/>
    </xf>
    <xf numFmtId="1" fontId="5" fillId="0" borderId="28" xfId="60" applyNumberFormat="1" applyFont="1" applyBorder="1" applyAlignment="1">
      <alignment horizontal="center"/>
      <protection/>
    </xf>
    <xf numFmtId="1" fontId="5" fillId="0" borderId="29" xfId="60" applyNumberFormat="1" applyFont="1" applyBorder="1" applyAlignment="1">
      <alignment horizontal="center"/>
      <protection/>
    </xf>
    <xf numFmtId="1" fontId="4" fillId="22" borderId="41" xfId="53" applyNumberFormat="1" applyFont="1" applyFill="1" applyBorder="1" applyAlignment="1" applyProtection="1">
      <alignment horizontal="center" vertical="center"/>
      <protection locked="0"/>
    </xf>
    <xf numFmtId="0" fontId="4" fillId="0" borderId="22" xfId="53" applyFont="1" applyBorder="1" applyAlignment="1">
      <alignment horizontal="left" vertical="center"/>
      <protection/>
    </xf>
    <xf numFmtId="0" fontId="5" fillId="0" borderId="19" xfId="0" applyFont="1" applyBorder="1" applyAlignment="1">
      <alignment vertical="center"/>
    </xf>
    <xf numFmtId="0" fontId="5" fillId="0" borderId="47" xfId="0" applyFont="1" applyBorder="1" applyAlignment="1">
      <alignment vertical="center"/>
    </xf>
    <xf numFmtId="1" fontId="4" fillId="22" borderId="40" xfId="53" applyNumberFormat="1" applyFont="1" applyFill="1" applyBorder="1" applyAlignment="1" applyProtection="1">
      <alignment horizontal="center" vertical="center"/>
      <protection locked="0"/>
    </xf>
    <xf numFmtId="0" fontId="9" fillId="0" borderId="38" xfId="0" applyFont="1" applyFill="1" applyBorder="1" applyAlignment="1">
      <alignment/>
    </xf>
    <xf numFmtId="0" fontId="5" fillId="0" borderId="10" xfId="53" applyFont="1" applyFill="1" applyBorder="1" applyAlignment="1" applyProtection="1">
      <alignment horizontal="center" vertical="center"/>
      <protection locked="0"/>
    </xf>
    <xf numFmtId="0" fontId="5" fillId="0" borderId="19" xfId="0" applyFont="1" applyFill="1" applyBorder="1" applyAlignment="1" applyProtection="1">
      <alignment horizontal="center" shrinkToFit="1"/>
      <protection locked="0"/>
    </xf>
    <xf numFmtId="0" fontId="9" fillId="0" borderId="25" xfId="0" applyFont="1" applyBorder="1" applyAlignment="1">
      <alignment/>
    </xf>
    <xf numFmtId="0" fontId="5" fillId="0" borderId="10" xfId="53" applyFont="1" applyFill="1" applyBorder="1" applyAlignment="1" applyProtection="1">
      <alignment horizontal="center" vertical="center"/>
      <protection locked="0"/>
    </xf>
    <xf numFmtId="0" fontId="5" fillId="24" borderId="0" xfId="53" applyFont="1" applyFill="1">
      <alignment/>
      <protection/>
    </xf>
    <xf numFmtId="0" fontId="9" fillId="24" borderId="0" xfId="0" applyFont="1" applyFill="1" applyAlignment="1">
      <alignment/>
    </xf>
    <xf numFmtId="0" fontId="5" fillId="0" borderId="0" xfId="60" applyFont="1" applyFill="1" applyBorder="1" applyAlignment="1" applyProtection="1">
      <alignment horizontal="center"/>
      <protection locked="0"/>
    </xf>
    <xf numFmtId="0" fontId="5" fillId="0" borderId="10" xfId="0" applyFont="1" applyFill="1" applyBorder="1" applyAlignment="1" applyProtection="1">
      <alignment horizontal="center" vertical="center"/>
      <protection locked="0"/>
    </xf>
    <xf numFmtId="0" fontId="5" fillId="0" borderId="19" xfId="53" applyFont="1" applyFill="1" applyBorder="1" applyAlignment="1" applyProtection="1">
      <alignment horizontal="center"/>
      <protection locked="0"/>
    </xf>
    <xf numFmtId="0" fontId="5" fillId="0" borderId="22" xfId="54" applyFont="1" applyFill="1" applyBorder="1" applyAlignment="1" applyProtection="1">
      <alignment horizontal="center"/>
      <protection locked="0"/>
    </xf>
    <xf numFmtId="0" fontId="5" fillId="0" borderId="39" xfId="0" applyFont="1" applyFill="1" applyBorder="1" applyAlignment="1" applyProtection="1">
      <alignment horizontal="center" vertical="center" wrapText="1"/>
      <protection locked="0"/>
    </xf>
    <xf numFmtId="0" fontId="15" fillId="0" borderId="22" xfId="58" applyFont="1" applyFill="1" applyBorder="1" applyAlignment="1" applyProtection="1">
      <alignment horizontal="left" vertical="center"/>
      <protection locked="0"/>
    </xf>
    <xf numFmtId="0" fontId="15" fillId="0" borderId="22" xfId="60" applyFont="1" applyFill="1" applyBorder="1" applyAlignment="1" applyProtection="1">
      <alignment horizontal="left" vertical="center" wrapText="1"/>
      <protection locked="0"/>
    </xf>
    <xf numFmtId="0" fontId="5" fillId="0" borderId="41" xfId="57" applyFont="1" applyFill="1" applyBorder="1" applyAlignment="1" applyProtection="1">
      <alignment horizontal="center" vertical="center" wrapText="1"/>
      <protection locked="0"/>
    </xf>
    <xf numFmtId="0" fontId="15" fillId="0" borderId="38" xfId="56" applyFont="1" applyFill="1" applyBorder="1" applyAlignment="1" applyProtection="1">
      <alignment horizontal="left"/>
      <protection locked="0"/>
    </xf>
    <xf numFmtId="0" fontId="5" fillId="0" borderId="22" xfId="0" applyFont="1" applyFill="1" applyBorder="1" applyAlignment="1" applyProtection="1">
      <alignment/>
      <protection locked="0"/>
    </xf>
    <xf numFmtId="0" fontId="5" fillId="0" borderId="0" xfId="54" applyFont="1" applyFill="1">
      <alignment/>
      <protection/>
    </xf>
    <xf numFmtId="0" fontId="4" fillId="0" borderId="47" xfId="54" applyFont="1" applyFill="1" applyBorder="1" applyAlignment="1">
      <alignment vertical="center" wrapText="1"/>
      <protection/>
    </xf>
    <xf numFmtId="0" fontId="5" fillId="0" borderId="18" xfId="54" applyFont="1" applyFill="1" applyBorder="1" applyAlignment="1">
      <alignment vertical="center"/>
      <protection/>
    </xf>
    <xf numFmtId="0" fontId="5" fillId="0" borderId="22" xfId="0" applyFont="1" applyFill="1" applyBorder="1" applyAlignment="1" applyProtection="1">
      <alignment wrapText="1"/>
      <protection locked="0"/>
    </xf>
    <xf numFmtId="0" fontId="5" fillId="0" borderId="19" xfId="0" applyFont="1" applyFill="1" applyBorder="1" applyAlignment="1" applyProtection="1">
      <alignment wrapText="1"/>
      <protection locked="0"/>
    </xf>
    <xf numFmtId="0" fontId="5" fillId="0" borderId="10" xfId="57" applyFont="1" applyFill="1" applyBorder="1" applyAlignment="1" applyProtection="1">
      <alignment horizontal="left"/>
      <protection locked="0"/>
    </xf>
    <xf numFmtId="0" fontId="5" fillId="0" borderId="39" xfId="0" applyFont="1" applyFill="1" applyBorder="1" applyAlignment="1" applyProtection="1">
      <alignment horizontal="center" vertical="center"/>
      <protection locked="0"/>
    </xf>
    <xf numFmtId="0" fontId="5" fillId="0" borderId="19" xfId="57" applyFont="1" applyFill="1" applyBorder="1" applyAlignment="1" applyProtection="1">
      <alignment horizontal="center" vertical="center"/>
      <protection locked="0"/>
    </xf>
    <xf numFmtId="0" fontId="5" fillId="0" borderId="20" xfId="57" applyFont="1" applyFill="1" applyBorder="1" applyAlignment="1" applyProtection="1">
      <alignment horizontal="center" vertical="center"/>
      <protection locked="0"/>
    </xf>
    <xf numFmtId="0" fontId="9" fillId="0" borderId="20" xfId="0" applyFont="1" applyFill="1" applyBorder="1" applyAlignment="1">
      <alignment/>
    </xf>
    <xf numFmtId="0" fontId="5" fillId="0" borderId="20" xfId="57" applyFont="1" applyFill="1" applyBorder="1" applyAlignment="1" applyProtection="1">
      <alignment horizontal="left"/>
      <protection locked="0"/>
    </xf>
    <xf numFmtId="0" fontId="5" fillId="0" borderId="19" xfId="0" applyFont="1" applyFill="1" applyBorder="1" applyAlignment="1" applyProtection="1">
      <alignment horizontal="left" vertical="center"/>
      <protection locked="0"/>
    </xf>
    <xf numFmtId="0" fontId="5" fillId="0" borderId="20" xfId="0" applyFont="1" applyFill="1" applyBorder="1" applyAlignment="1" applyProtection="1">
      <alignment horizontal="center" vertical="center"/>
      <protection locked="0"/>
    </xf>
    <xf numFmtId="0" fontId="5" fillId="0" borderId="0" xfId="0" applyFont="1" applyFill="1" applyAlignment="1">
      <alignment/>
    </xf>
    <xf numFmtId="0" fontId="5" fillId="0" borderId="22" xfId="58" applyFont="1" applyFill="1" applyBorder="1" applyAlignment="1" applyProtection="1">
      <alignment horizontal="center" vertical="center"/>
      <protection locked="0"/>
    </xf>
    <xf numFmtId="0" fontId="5" fillId="0" borderId="38" xfId="58" applyFont="1" applyFill="1" applyBorder="1" applyAlignment="1" applyProtection="1">
      <alignment horizontal="left" vertical="center"/>
      <protection locked="0"/>
    </xf>
    <xf numFmtId="0" fontId="5" fillId="0" borderId="38" xfId="58" applyFont="1" applyFill="1" applyBorder="1" applyAlignment="1" applyProtection="1">
      <alignment horizontal="center" vertical="center"/>
      <protection locked="0"/>
    </xf>
    <xf numFmtId="0" fontId="5" fillId="0" borderId="19" xfId="58" applyFont="1" applyFill="1" applyBorder="1" applyAlignment="1" applyProtection="1">
      <alignment horizontal="left" vertical="center"/>
      <protection locked="0"/>
    </xf>
    <xf numFmtId="0" fontId="5" fillId="0" borderId="19" xfId="58" applyFont="1" applyFill="1" applyBorder="1" applyAlignment="1" applyProtection="1">
      <alignment horizontal="center" vertical="center"/>
      <protection locked="0"/>
    </xf>
    <xf numFmtId="0" fontId="5" fillId="0" borderId="47" xfId="58" applyFont="1" applyFill="1" applyBorder="1" applyAlignment="1" applyProtection="1">
      <alignment horizontal="left" vertical="center"/>
      <protection locked="0"/>
    </xf>
    <xf numFmtId="0" fontId="5" fillId="0" borderId="47" xfId="58" applyFont="1" applyFill="1" applyBorder="1" applyAlignment="1" applyProtection="1">
      <alignment horizontal="center" vertical="center"/>
      <protection locked="0"/>
    </xf>
    <xf numFmtId="0" fontId="5" fillId="0" borderId="21" xfId="58" applyFont="1" applyFill="1" applyBorder="1" applyProtection="1">
      <alignment/>
      <protection locked="0"/>
    </xf>
    <xf numFmtId="0" fontId="5" fillId="0" borderId="18" xfId="58" applyFont="1" applyFill="1" applyBorder="1" applyProtection="1">
      <alignment/>
      <protection locked="0"/>
    </xf>
    <xf numFmtId="0" fontId="5" fillId="0" borderId="22"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0" xfId="58" applyFont="1" applyFill="1" applyBorder="1">
      <alignment/>
      <protection/>
    </xf>
    <xf numFmtId="0" fontId="5" fillId="0" borderId="0" xfId="58" applyFont="1" applyFill="1">
      <alignment/>
      <protection/>
    </xf>
    <xf numFmtId="0" fontId="5" fillId="0" borderId="0" xfId="58" applyFont="1" applyFill="1">
      <alignment/>
      <protection/>
    </xf>
    <xf numFmtId="0" fontId="5" fillId="0" borderId="0" xfId="0" applyFont="1" applyFill="1" applyAlignment="1">
      <alignment horizontal="left"/>
    </xf>
    <xf numFmtId="0" fontId="5" fillId="0" borderId="19" xfId="56" applyFont="1" applyFill="1" applyBorder="1" applyAlignment="1" applyProtection="1">
      <alignment horizontal="center"/>
      <protection locked="0"/>
    </xf>
    <xf numFmtId="0" fontId="9" fillId="0" borderId="19" xfId="0" applyFont="1" applyFill="1" applyBorder="1" applyAlignment="1">
      <alignment horizontal="center"/>
    </xf>
    <xf numFmtId="0" fontId="5" fillId="0" borderId="38" xfId="56" applyFont="1" applyFill="1" applyBorder="1" applyAlignment="1" applyProtection="1">
      <alignment horizontal="center"/>
      <protection locked="0"/>
    </xf>
    <xf numFmtId="0" fontId="5" fillId="0" borderId="40" xfId="56" applyFont="1" applyFill="1" applyBorder="1" applyAlignment="1" applyProtection="1">
      <alignment horizontal="center"/>
      <protection locked="0"/>
    </xf>
    <xf numFmtId="0" fontId="5" fillId="0" borderId="47" xfId="56" applyFont="1" applyFill="1" applyBorder="1" applyAlignment="1" applyProtection="1">
      <alignment horizontal="left"/>
      <protection locked="0"/>
    </xf>
    <xf numFmtId="0" fontId="5" fillId="0" borderId="47" xfId="56" applyFont="1" applyFill="1" applyBorder="1" applyAlignment="1" applyProtection="1">
      <alignment horizontal="center"/>
      <protection locked="0"/>
    </xf>
    <xf numFmtId="0" fontId="5" fillId="0" borderId="21" xfId="56" applyFont="1" applyFill="1" applyBorder="1" applyAlignment="1" applyProtection="1">
      <alignment horizontal="center"/>
      <protection locked="0"/>
    </xf>
    <xf numFmtId="0" fontId="5" fillId="0" borderId="18" xfId="56" applyFont="1" applyFill="1" applyBorder="1" applyAlignment="1" applyProtection="1">
      <alignment horizontal="center"/>
      <protection locked="0"/>
    </xf>
    <xf numFmtId="0" fontId="5" fillId="0" borderId="19" xfId="56" applyFont="1" applyFill="1" applyBorder="1" applyAlignment="1" applyProtection="1">
      <alignment horizontal="center" vertical="center"/>
      <protection locked="0"/>
    </xf>
    <xf numFmtId="0" fontId="5" fillId="0" borderId="47" xfId="56" applyFont="1" applyFill="1" applyBorder="1" applyAlignment="1" applyProtection="1">
      <alignment horizontal="left" vertical="center"/>
      <protection locked="0"/>
    </xf>
    <xf numFmtId="0" fontId="5" fillId="0" borderId="47" xfId="56" applyFont="1" applyFill="1" applyBorder="1" applyAlignment="1" applyProtection="1">
      <alignment horizontal="center" vertical="center"/>
      <protection locked="0"/>
    </xf>
    <xf numFmtId="0" fontId="5" fillId="0" borderId="21" xfId="56" applyFont="1" applyFill="1" applyBorder="1" applyProtection="1">
      <alignment/>
      <protection locked="0"/>
    </xf>
    <xf numFmtId="0" fontId="5" fillId="0" borderId="18" xfId="56" applyFont="1" applyFill="1" applyBorder="1" applyProtection="1">
      <alignment/>
      <protection locked="0"/>
    </xf>
    <xf numFmtId="0" fontId="5" fillId="0" borderId="38" xfId="56" applyFont="1" applyFill="1" applyBorder="1" applyAlignment="1" applyProtection="1">
      <alignment horizontal="left" vertical="center"/>
      <protection locked="0"/>
    </xf>
    <xf numFmtId="0" fontId="5" fillId="0" borderId="38" xfId="56" applyFont="1" applyFill="1" applyBorder="1" applyAlignment="1" applyProtection="1">
      <alignment horizontal="center" vertical="center"/>
      <protection locked="0"/>
    </xf>
    <xf numFmtId="0" fontId="5" fillId="0" borderId="40" xfId="56" applyFont="1" applyFill="1" applyBorder="1" applyAlignment="1" applyProtection="1">
      <alignment horizontal="left" vertical="center"/>
      <protection locked="0"/>
    </xf>
    <xf numFmtId="0" fontId="5" fillId="0" borderId="40" xfId="56" applyFont="1" applyFill="1" applyBorder="1" applyAlignment="1" applyProtection="1">
      <alignment horizontal="center" vertical="center"/>
      <protection locked="0"/>
    </xf>
    <xf numFmtId="0" fontId="5" fillId="0" borderId="20" xfId="0" applyFont="1" applyFill="1" applyBorder="1" applyAlignment="1" applyProtection="1">
      <alignment horizontal="left" vertical="center"/>
      <protection locked="0"/>
    </xf>
    <xf numFmtId="0" fontId="5" fillId="0" borderId="22" xfId="0" applyFont="1" applyFill="1" applyBorder="1" applyAlignment="1">
      <alignment/>
    </xf>
    <xf numFmtId="0" fontId="5" fillId="0" borderId="20" xfId="0" applyFont="1" applyFill="1" applyBorder="1" applyAlignment="1">
      <alignment/>
    </xf>
    <xf numFmtId="0" fontId="5" fillId="0" borderId="20" xfId="0" applyFont="1" applyFill="1" applyBorder="1" applyAlignment="1" applyProtection="1">
      <alignment horizontal="center"/>
      <protection locked="0"/>
    </xf>
    <xf numFmtId="0" fontId="5" fillId="0" borderId="0" xfId="56" applyFont="1" applyFill="1">
      <alignment/>
      <protection/>
    </xf>
    <xf numFmtId="0" fontId="5" fillId="0" borderId="0" xfId="56" applyFont="1" applyFill="1" applyBorder="1" applyAlignment="1">
      <alignment horizontal="left" vertical="center" wrapText="1"/>
      <protection/>
    </xf>
    <xf numFmtId="0" fontId="5" fillId="0" borderId="0" xfId="0" applyFont="1" applyFill="1" applyAlignment="1">
      <alignment horizontal="center"/>
    </xf>
    <xf numFmtId="0" fontId="5" fillId="0" borderId="40" xfId="0" applyFont="1" applyFill="1" applyBorder="1" applyAlignment="1" applyProtection="1">
      <alignment horizontal="center"/>
      <protection locked="0"/>
    </xf>
    <xf numFmtId="1" fontId="12" fillId="0" borderId="0" xfId="0" applyNumberFormat="1" applyFont="1" applyAlignment="1">
      <alignment horizontal="center"/>
    </xf>
    <xf numFmtId="0" fontId="15" fillId="0" borderId="0" xfId="0" applyFont="1" applyAlignment="1" applyProtection="1">
      <alignment/>
      <protection/>
    </xf>
    <xf numFmtId="0" fontId="5" fillId="0" borderId="40"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protection locked="0"/>
    </xf>
    <xf numFmtId="0" fontId="21" fillId="0" borderId="22" xfId="57" applyFont="1" applyFill="1" applyBorder="1" applyAlignment="1" applyProtection="1">
      <alignment horizontal="left"/>
      <protection locked="0"/>
    </xf>
    <xf numFmtId="0" fontId="5" fillId="0" borderId="0" xfId="59" applyFont="1">
      <alignment/>
      <protection/>
    </xf>
    <xf numFmtId="0" fontId="4" fillId="22" borderId="11" xfId="59" applyFont="1" applyFill="1" applyBorder="1" applyAlignment="1" applyProtection="1">
      <alignment horizontal="center" vertical="center"/>
      <protection locked="0"/>
    </xf>
    <xf numFmtId="0" fontId="5" fillId="0" borderId="14" xfId="59" applyFont="1" applyBorder="1" applyAlignment="1" applyProtection="1">
      <alignment horizontal="center"/>
      <protection locked="0"/>
    </xf>
    <xf numFmtId="0" fontId="5" fillId="0" borderId="16" xfId="59" applyFont="1" applyBorder="1" applyAlignment="1" applyProtection="1">
      <alignment horizontal="center"/>
      <protection locked="0"/>
    </xf>
    <xf numFmtId="0" fontId="23" fillId="0" borderId="0" xfId="0" applyFont="1" applyAlignment="1">
      <alignment horizontal="left"/>
    </xf>
    <xf numFmtId="0" fontId="23" fillId="0" borderId="0" xfId="0" applyFont="1" applyAlignment="1">
      <alignment/>
    </xf>
    <xf numFmtId="0" fontId="5" fillId="0" borderId="39" xfId="0" applyFont="1" applyFill="1" applyBorder="1" applyAlignment="1">
      <alignment horizontal="center" vertical="center" wrapText="1"/>
    </xf>
    <xf numFmtId="0" fontId="5" fillId="0" borderId="20" xfId="0" applyFont="1" applyFill="1" applyBorder="1" applyAlignment="1" applyProtection="1">
      <alignment horizontal="left" vertical="center" wrapText="1"/>
      <protection locked="0"/>
    </xf>
    <xf numFmtId="0" fontId="5" fillId="0" borderId="21" xfId="54"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wrapText="1" shrinkToFit="1"/>
      <protection locked="0"/>
    </xf>
    <xf numFmtId="0" fontId="5" fillId="0" borderId="21" xfId="57" applyFont="1" applyFill="1" applyBorder="1" applyAlignment="1" applyProtection="1">
      <alignment horizontal="left"/>
      <protection locked="0"/>
    </xf>
    <xf numFmtId="0" fontId="5" fillId="0" borderId="22" xfId="57" applyFont="1" applyFill="1" applyBorder="1" applyAlignment="1" applyProtection="1">
      <alignment horizontal="left"/>
      <protection locked="0"/>
    </xf>
    <xf numFmtId="0" fontId="5" fillId="0" borderId="22" xfId="56" applyFont="1" applyFill="1" applyBorder="1" applyAlignment="1" applyProtection="1">
      <alignment horizontal="left"/>
      <protection locked="0"/>
    </xf>
    <xf numFmtId="0" fontId="18" fillId="0" borderId="0" xfId="0" applyFont="1" applyAlignment="1">
      <alignment vertical="center" wrapText="1"/>
    </xf>
    <xf numFmtId="0" fontId="24" fillId="0" borderId="0" xfId="0" applyFont="1" applyAlignment="1">
      <alignment vertical="center" wrapText="1"/>
    </xf>
    <xf numFmtId="1" fontId="4" fillId="8" borderId="41" xfId="57" applyNumberFormat="1" applyFont="1" applyFill="1" applyBorder="1" applyAlignment="1" applyProtection="1">
      <alignment horizontal="center" vertical="center"/>
      <protection/>
    </xf>
    <xf numFmtId="1" fontId="4" fillId="8" borderId="41" xfId="57" applyNumberFormat="1" applyFont="1" applyFill="1" applyBorder="1" applyAlignment="1">
      <alignment horizontal="center" vertical="center"/>
      <protection/>
    </xf>
    <xf numFmtId="1" fontId="4" fillId="20" borderId="41" xfId="57" applyNumberFormat="1" applyFont="1" applyFill="1" applyBorder="1" applyAlignment="1">
      <alignment horizontal="center" vertical="center"/>
      <protection/>
    </xf>
    <xf numFmtId="1" fontId="4" fillId="20" borderId="47" xfId="57" applyNumberFormat="1" applyFont="1" applyFill="1" applyBorder="1" applyAlignment="1">
      <alignment horizontal="center" vertical="center"/>
      <protection/>
    </xf>
    <xf numFmtId="1" fontId="4" fillId="20" borderId="41" xfId="57" applyNumberFormat="1" applyFont="1" applyFill="1" applyBorder="1" applyAlignment="1" applyProtection="1">
      <alignment horizontal="center" vertical="center"/>
      <protection/>
    </xf>
    <xf numFmtId="1" fontId="4" fillId="20" borderId="47" xfId="57" applyNumberFormat="1" applyFont="1" applyFill="1" applyBorder="1" applyAlignment="1" applyProtection="1">
      <alignment horizontal="center" vertical="center"/>
      <protection/>
    </xf>
    <xf numFmtId="0" fontId="4" fillId="0" borderId="26" xfId="0" applyFont="1" applyBorder="1" applyAlignment="1">
      <alignment vertical="center" wrapText="1"/>
    </xf>
    <xf numFmtId="1" fontId="4" fillId="8" borderId="41" xfId="59" applyNumberFormat="1" applyFont="1" applyFill="1" applyBorder="1" applyAlignment="1">
      <alignment horizontal="center" vertical="center"/>
      <protection/>
    </xf>
    <xf numFmtId="0" fontId="4" fillId="0" borderId="53" xfId="0" applyFont="1" applyBorder="1" applyAlignment="1">
      <alignment vertical="center"/>
    </xf>
    <xf numFmtId="0" fontId="4" fillId="0" borderId="38" xfId="53" applyFont="1" applyBorder="1" applyAlignment="1">
      <alignment horizontal="left" vertical="center"/>
      <protection/>
    </xf>
    <xf numFmtId="0" fontId="4" fillId="0" borderId="25" xfId="59" applyFont="1" applyBorder="1" applyAlignment="1">
      <alignment vertical="center"/>
      <protection/>
    </xf>
    <xf numFmtId="0" fontId="5" fillId="0" borderId="40" xfId="0" applyFont="1" applyBorder="1" applyAlignment="1">
      <alignment vertical="center"/>
    </xf>
    <xf numFmtId="0" fontId="4" fillId="0" borderId="19" xfId="54" applyFont="1" applyBorder="1" applyAlignment="1" applyProtection="1">
      <alignment vertical="center"/>
      <protection/>
    </xf>
    <xf numFmtId="0" fontId="4" fillId="0" borderId="20" xfId="54" applyFont="1" applyBorder="1" applyAlignment="1" applyProtection="1">
      <alignment vertical="center"/>
      <protection/>
    </xf>
    <xf numFmtId="0" fontId="5" fillId="0" borderId="20" xfId="53" applyFont="1" applyFill="1" applyBorder="1" applyAlignment="1" applyProtection="1">
      <alignment horizontal="left" vertical="center"/>
      <protection locked="0"/>
    </xf>
    <xf numFmtId="0" fontId="9" fillId="0" borderId="20" xfId="0" applyFont="1" applyFill="1" applyBorder="1" applyAlignment="1">
      <alignment horizontal="center"/>
    </xf>
    <xf numFmtId="0" fontId="5" fillId="0" borderId="20" xfId="53" applyFont="1" applyFill="1" applyBorder="1" applyAlignment="1" applyProtection="1">
      <alignment horizontal="center" vertical="center"/>
      <protection locked="0"/>
    </xf>
    <xf numFmtId="0" fontId="4" fillId="0" borderId="22" xfId="59" applyFont="1" applyBorder="1" applyAlignment="1">
      <alignment vertical="center"/>
      <protection/>
    </xf>
    <xf numFmtId="0" fontId="4" fillId="0" borderId="19" xfId="59" applyFont="1" applyBorder="1" applyAlignment="1">
      <alignment vertical="center"/>
      <protection/>
    </xf>
    <xf numFmtId="0" fontId="4" fillId="0" borderId="47" xfId="0" applyFont="1" applyBorder="1" applyAlignment="1">
      <alignment vertical="center"/>
    </xf>
    <xf numFmtId="1" fontId="5" fillId="0" borderId="10" xfId="53" applyNumberFormat="1" applyFont="1" applyBorder="1" applyAlignment="1">
      <alignment horizontal="center" vertical="center" wrapText="1"/>
      <protection/>
    </xf>
    <xf numFmtId="1" fontId="4" fillId="8" borderId="54" xfId="53" applyNumberFormat="1" applyFont="1" applyFill="1" applyBorder="1" applyAlignment="1">
      <alignment horizontal="center" vertical="center"/>
      <protection/>
    </xf>
    <xf numFmtId="1" fontId="4" fillId="22" borderId="10" xfId="54" applyNumberFormat="1" applyFont="1" applyFill="1" applyBorder="1" applyAlignment="1" applyProtection="1">
      <alignment horizontal="center" vertical="center"/>
      <protection locked="0"/>
    </xf>
    <xf numFmtId="1" fontId="4" fillId="20" borderId="10" xfId="54" applyNumberFormat="1" applyFont="1" applyFill="1" applyBorder="1" applyAlignment="1">
      <alignment horizontal="center" vertical="center"/>
      <protection/>
    </xf>
    <xf numFmtId="1" fontId="4" fillId="8" borderId="54" xfId="54" applyNumberFormat="1" applyFont="1" applyFill="1" applyBorder="1" applyAlignment="1">
      <alignment horizontal="center" vertical="center"/>
      <protection/>
    </xf>
    <xf numFmtId="1" fontId="4" fillId="22" borderId="10" xfId="54" applyNumberFormat="1" applyFont="1" applyFill="1" applyBorder="1" applyAlignment="1">
      <alignment horizontal="center" vertical="center"/>
      <protection/>
    </xf>
    <xf numFmtId="1" fontId="5" fillId="0" borderId="22" xfId="0" applyNumberFormat="1" applyFont="1" applyBorder="1" applyAlignment="1">
      <alignment horizontal="center" vertical="center" wrapText="1"/>
    </xf>
    <xf numFmtId="0" fontId="5" fillId="0" borderId="25" xfId="57" applyFont="1" applyBorder="1">
      <alignment/>
      <protection/>
    </xf>
    <xf numFmtId="0" fontId="5" fillId="0" borderId="0" xfId="57" applyFont="1" applyBorder="1">
      <alignment/>
      <protection/>
    </xf>
    <xf numFmtId="0" fontId="10" fillId="0" borderId="0" xfId="0" applyFont="1" applyAlignment="1">
      <alignment horizontal="center" wrapText="1"/>
    </xf>
    <xf numFmtId="1" fontId="4" fillId="0" borderId="14" xfId="0" applyNumberFormat="1" applyFont="1" applyBorder="1" applyAlignment="1">
      <alignment horizontal="center" vertical="center" wrapText="1"/>
    </xf>
    <xf numFmtId="1" fontId="4" fillId="0" borderId="55" xfId="0" applyNumberFormat="1" applyFont="1" applyBorder="1" applyAlignment="1">
      <alignment horizontal="center" vertical="center" wrapText="1"/>
    </xf>
    <xf numFmtId="1" fontId="4" fillId="0" borderId="56" xfId="0" applyNumberFormat="1" applyFont="1" applyBorder="1" applyAlignment="1">
      <alignment horizontal="center" vertical="center" wrapText="1"/>
    </xf>
    <xf numFmtId="0" fontId="5" fillId="0" borderId="19" xfId="57" applyFont="1" applyFill="1" applyBorder="1" applyAlignment="1" applyProtection="1">
      <alignment vertical="center" wrapText="1"/>
      <protection locked="0"/>
    </xf>
    <xf numFmtId="0" fontId="5" fillId="0" borderId="41" xfId="57" applyFont="1" applyFill="1" applyBorder="1" applyAlignment="1" applyProtection="1">
      <alignment horizontal="right" vertical="center"/>
      <protection locked="0"/>
    </xf>
    <xf numFmtId="0" fontId="9" fillId="0" borderId="41" xfId="0" applyFont="1" applyFill="1" applyBorder="1" applyAlignment="1">
      <alignment/>
    </xf>
    <xf numFmtId="0" fontId="5" fillId="0" borderId="22" xfId="0" applyFont="1" applyFill="1" applyBorder="1" applyAlignment="1" applyProtection="1">
      <alignment vertical="center" wrapText="1"/>
      <protection locked="0"/>
    </xf>
    <xf numFmtId="0" fontId="5" fillId="0" borderId="20" xfId="57"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5" fillId="0" borderId="25" xfId="57" applyFont="1" applyBorder="1">
      <alignment/>
      <protection/>
    </xf>
    <xf numFmtId="0" fontId="4" fillId="0" borderId="25" xfId="57" applyFont="1" applyFill="1" applyBorder="1" applyAlignment="1">
      <alignment horizontal="center" vertical="center"/>
      <protection/>
    </xf>
    <xf numFmtId="0" fontId="5" fillId="0" borderId="22" xfId="0" applyFont="1" applyFill="1" applyBorder="1" applyAlignment="1">
      <alignment horizontal="center" vertical="center" wrapText="1"/>
    </xf>
    <xf numFmtId="0" fontId="4" fillId="0" borderId="43" xfId="0" applyFont="1" applyBorder="1" applyAlignment="1">
      <alignment vertical="center"/>
    </xf>
    <xf numFmtId="0" fontId="4" fillId="0" borderId="51" xfId="0" applyFont="1" applyBorder="1" applyAlignment="1">
      <alignment vertical="center"/>
    </xf>
    <xf numFmtId="0" fontId="4" fillId="0" borderId="25" xfId="0" applyFont="1" applyBorder="1" applyAlignment="1">
      <alignment vertical="center"/>
    </xf>
    <xf numFmtId="0" fontId="4" fillId="0" borderId="53" xfId="59" applyFont="1" applyBorder="1" applyAlignment="1">
      <alignment vertical="center"/>
      <protection/>
    </xf>
    <xf numFmtId="0" fontId="4" fillId="0" borderId="26" xfId="0" applyFont="1" applyBorder="1" applyAlignment="1">
      <alignment vertical="center" wrapText="1"/>
    </xf>
    <xf numFmtId="1" fontId="4" fillId="22" borderId="10" xfId="59" applyNumberFormat="1" applyFont="1" applyFill="1" applyBorder="1" applyAlignment="1" applyProtection="1">
      <alignment horizontal="center" vertical="center"/>
      <protection locked="0"/>
    </xf>
    <xf numFmtId="1" fontId="4" fillId="8" borderId="10" xfId="59" applyNumberFormat="1" applyFont="1" applyFill="1" applyBorder="1" applyAlignment="1">
      <alignment horizontal="center"/>
      <protection/>
    </xf>
    <xf numFmtId="1" fontId="4" fillId="22" borderId="10" xfId="59" applyNumberFormat="1" applyFont="1" applyFill="1" applyBorder="1" applyAlignment="1">
      <alignment horizontal="center" vertical="center"/>
      <protection/>
    </xf>
    <xf numFmtId="1" fontId="4" fillId="0" borderId="22" xfId="0" applyNumberFormat="1" applyFont="1" applyBorder="1" applyAlignment="1">
      <alignment horizontal="center" vertical="center" wrapText="1"/>
    </xf>
    <xf numFmtId="1" fontId="4" fillId="22" borderId="35" xfId="57" applyNumberFormat="1" applyFont="1" applyFill="1" applyBorder="1" applyAlignment="1" applyProtection="1">
      <alignment horizontal="center" vertical="center"/>
      <protection locked="0"/>
    </xf>
    <xf numFmtId="0" fontId="5" fillId="0" borderId="26" xfId="57" applyFont="1" applyFill="1" applyBorder="1" applyAlignment="1" applyProtection="1">
      <alignment horizontal="left"/>
      <protection locked="0"/>
    </xf>
    <xf numFmtId="0" fontId="5" fillId="0" borderId="20" xfId="0" applyFont="1" applyFill="1" applyBorder="1" applyAlignment="1" applyProtection="1">
      <alignment horizontal="left" vertical="center" wrapText="1" shrinkToFit="1"/>
      <protection locked="0"/>
    </xf>
    <xf numFmtId="0" fontId="4" fillId="0" borderId="22" xfId="0" applyFont="1" applyBorder="1" applyAlignment="1">
      <alignment vertical="center"/>
    </xf>
    <xf numFmtId="0" fontId="4" fillId="0" borderId="20" xfId="0" applyFont="1" applyBorder="1" applyAlignment="1">
      <alignment vertical="center"/>
    </xf>
    <xf numFmtId="1" fontId="4" fillId="22" borderId="41" xfId="59" applyNumberFormat="1" applyFont="1" applyFill="1" applyBorder="1" applyAlignment="1" applyProtection="1">
      <alignment horizontal="center" vertical="center"/>
      <protection locked="0"/>
    </xf>
    <xf numFmtId="0" fontId="4" fillId="0" borderId="22" xfId="0" applyFont="1" applyBorder="1" applyAlignment="1">
      <alignment vertical="center"/>
    </xf>
    <xf numFmtId="1" fontId="4" fillId="20" borderId="47" xfId="59" applyNumberFormat="1" applyFont="1" applyFill="1" applyBorder="1" applyAlignment="1">
      <alignment horizontal="center"/>
      <protection/>
    </xf>
    <xf numFmtId="1" fontId="4" fillId="20" borderId="41" xfId="59" applyNumberFormat="1" applyFont="1" applyFill="1" applyBorder="1" applyAlignment="1">
      <alignment horizontal="center"/>
      <protection/>
    </xf>
    <xf numFmtId="1" fontId="4" fillId="22" borderId="47" xfId="59"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22" borderId="41" xfId="58" applyNumberFormat="1" applyFont="1" applyFill="1" applyBorder="1" applyAlignment="1" applyProtection="1">
      <alignment horizontal="center" vertical="center"/>
      <protection locked="0"/>
    </xf>
    <xf numFmtId="1" fontId="4" fillId="22" borderId="10" xfId="58" applyNumberFormat="1" applyFont="1" applyFill="1" applyBorder="1" applyAlignment="1" applyProtection="1">
      <alignment horizontal="center" vertical="center"/>
      <protection locked="0"/>
    </xf>
    <xf numFmtId="1" fontId="4" fillId="22" borderId="40" xfId="58" applyNumberFormat="1" applyFont="1" applyFill="1" applyBorder="1" applyAlignment="1" applyProtection="1">
      <alignment vertical="center"/>
      <protection locked="0"/>
    </xf>
    <xf numFmtId="1" fontId="4" fillId="22" borderId="47" xfId="58" applyNumberFormat="1" applyFont="1" applyFill="1" applyBorder="1" applyAlignment="1" applyProtection="1">
      <alignment vertical="center"/>
      <protection locked="0"/>
    </xf>
    <xf numFmtId="1" fontId="4" fillId="8" borderId="10" xfId="58" applyNumberFormat="1" applyFont="1" applyFill="1" applyBorder="1" applyAlignment="1">
      <alignment horizontal="center"/>
      <protection/>
    </xf>
    <xf numFmtId="1" fontId="4" fillId="22" borderId="10" xfId="58" applyNumberFormat="1" applyFont="1" applyFill="1" applyBorder="1" applyAlignment="1">
      <alignment horizontal="center" vertical="center"/>
      <protection/>
    </xf>
    <xf numFmtId="0" fontId="4" fillId="0" borderId="26" xfId="0" applyFont="1" applyBorder="1" applyAlignment="1">
      <alignment horizontal="left" vertical="center" wrapText="1"/>
    </xf>
    <xf numFmtId="0" fontId="5" fillId="0" borderId="26" xfId="58" applyFont="1" applyFill="1" applyBorder="1" applyProtection="1">
      <alignment/>
      <protection locked="0"/>
    </xf>
    <xf numFmtId="0" fontId="5" fillId="0" borderId="43" xfId="0" applyFont="1" applyBorder="1" applyAlignment="1">
      <alignment vertical="center"/>
    </xf>
    <xf numFmtId="0" fontId="4" fillId="0" borderId="38" xfId="58" applyFont="1" applyBorder="1" applyAlignment="1" applyProtection="1">
      <alignment vertical="center"/>
      <protection/>
    </xf>
    <xf numFmtId="0" fontId="4" fillId="0" borderId="19" xfId="58" applyFont="1" applyBorder="1" applyAlignment="1" applyProtection="1">
      <alignment vertical="center"/>
      <protection/>
    </xf>
    <xf numFmtId="0" fontId="4" fillId="0" borderId="20" xfId="58" applyFont="1" applyBorder="1" applyAlignment="1" applyProtection="1">
      <alignment horizontal="left" vertical="center"/>
      <protection/>
    </xf>
    <xf numFmtId="0" fontId="4" fillId="0" borderId="38" xfId="0" applyFont="1" applyBorder="1" applyAlignment="1" applyProtection="1">
      <alignment horizontal="left" vertical="center"/>
      <protection/>
    </xf>
    <xf numFmtId="0" fontId="5" fillId="0" borderId="39" xfId="0" applyFont="1" applyBorder="1" applyAlignment="1">
      <alignment vertical="center"/>
    </xf>
    <xf numFmtId="0" fontId="4" fillId="0" borderId="22" xfId="58" applyFont="1" applyBorder="1" applyAlignment="1" applyProtection="1">
      <alignment horizontal="left" vertical="center"/>
      <protection/>
    </xf>
    <xf numFmtId="1" fontId="4" fillId="20" borderId="41" xfId="58" applyNumberFormat="1" applyFont="1" applyFill="1" applyBorder="1" applyAlignment="1">
      <alignment horizontal="center" vertical="center"/>
      <protection/>
    </xf>
    <xf numFmtId="1" fontId="4" fillId="20" borderId="40" xfId="58" applyNumberFormat="1" applyFont="1" applyFill="1" applyBorder="1" applyAlignment="1">
      <alignment horizontal="center" vertical="center"/>
      <protection/>
    </xf>
    <xf numFmtId="1" fontId="4" fillId="20" borderId="47" xfId="58" applyNumberFormat="1" applyFont="1" applyFill="1" applyBorder="1" applyAlignment="1">
      <alignment horizontal="center" vertical="center"/>
      <protection/>
    </xf>
    <xf numFmtId="0" fontId="4" fillId="0" borderId="22" xfId="0" applyFont="1" applyBorder="1" applyAlignment="1">
      <alignment vertical="center" wrapText="1"/>
    </xf>
    <xf numFmtId="0" fontId="4" fillId="0" borderId="57" xfId="0" applyFont="1" applyBorder="1" applyAlignment="1">
      <alignment vertical="center" wrapText="1"/>
    </xf>
    <xf numFmtId="0" fontId="4" fillId="0" borderId="51" xfId="0" applyFont="1" applyBorder="1" applyAlignment="1">
      <alignment vertical="center" wrapText="1"/>
    </xf>
    <xf numFmtId="1" fontId="4" fillId="0" borderId="10" xfId="0" applyNumberFormat="1" applyFont="1" applyBorder="1" applyAlignment="1">
      <alignment horizontal="center" vertical="center" wrapText="1"/>
    </xf>
    <xf numFmtId="1" fontId="4" fillId="22" borderId="10" xfId="60" applyNumberFormat="1" applyFont="1" applyFill="1" applyBorder="1" applyAlignment="1" applyProtection="1">
      <alignment horizontal="center" vertical="center"/>
      <protection locked="0"/>
    </xf>
    <xf numFmtId="1" fontId="4" fillId="8" borderId="10" xfId="60" applyNumberFormat="1" applyFont="1" applyFill="1" applyBorder="1" applyAlignment="1">
      <alignment horizontal="center"/>
      <protection/>
    </xf>
    <xf numFmtId="1" fontId="4" fillId="22" borderId="47" xfId="60" applyNumberFormat="1" applyFont="1" applyFill="1" applyBorder="1" applyAlignment="1" applyProtection="1">
      <alignment horizontal="center" vertical="center"/>
      <protection locked="0"/>
    </xf>
    <xf numFmtId="0" fontId="4" fillId="0" borderId="22"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60" applyFont="1" applyBorder="1" applyAlignment="1" applyProtection="1">
      <alignment vertical="center"/>
      <protection/>
    </xf>
    <xf numFmtId="0" fontId="4" fillId="0" borderId="20" xfId="60" applyFont="1" applyBorder="1" applyAlignment="1" applyProtection="1">
      <alignment vertical="center"/>
      <protection/>
    </xf>
    <xf numFmtId="0" fontId="5" fillId="0" borderId="40"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9" fillId="0" borderId="25" xfId="0" applyFont="1" applyBorder="1" applyAlignment="1">
      <alignment/>
    </xf>
    <xf numFmtId="0" fontId="5" fillId="0" borderId="25" xfId="0" applyFont="1" applyFill="1" applyBorder="1" applyAlignment="1" applyProtection="1">
      <alignment horizontal="center" vertical="center"/>
      <protection locked="0"/>
    </xf>
    <xf numFmtId="0" fontId="5" fillId="0" borderId="26" xfId="56" applyFont="1" applyFill="1" applyBorder="1" applyProtection="1">
      <alignment/>
      <protection locked="0"/>
    </xf>
    <xf numFmtId="0" fontId="5" fillId="0" borderId="22" xfId="56" applyFont="1" applyFill="1" applyBorder="1" applyAlignment="1" applyProtection="1">
      <alignment horizontal="left" vertical="center"/>
      <protection locked="0"/>
    </xf>
    <xf numFmtId="0" fontId="5" fillId="0" borderId="20" xfId="56" applyFont="1" applyFill="1" applyBorder="1" applyAlignment="1" applyProtection="1">
      <alignment horizontal="left" vertical="center"/>
      <protection locked="0"/>
    </xf>
    <xf numFmtId="0" fontId="5" fillId="0" borderId="20" xfId="56" applyFont="1" applyFill="1" applyBorder="1" applyAlignment="1" applyProtection="1">
      <alignment horizontal="center" vertical="center"/>
      <protection locked="0"/>
    </xf>
    <xf numFmtId="0" fontId="5" fillId="0" borderId="22" xfId="56" applyFont="1" applyFill="1" applyBorder="1" applyAlignment="1" applyProtection="1">
      <alignment horizontal="center"/>
      <protection locked="0"/>
    </xf>
    <xf numFmtId="0" fontId="5" fillId="0" borderId="20" xfId="56" applyFont="1" applyFill="1" applyBorder="1" applyAlignment="1" applyProtection="1">
      <alignment horizontal="left"/>
      <protection locked="0"/>
    </xf>
    <xf numFmtId="0" fontId="5" fillId="0" borderId="20" xfId="56" applyFont="1" applyFill="1" applyBorder="1" applyAlignment="1" applyProtection="1">
      <alignment horizontal="center"/>
      <protection locked="0"/>
    </xf>
    <xf numFmtId="0" fontId="4" fillId="0" borderId="57" xfId="0" applyFont="1" applyBorder="1" applyAlignment="1">
      <alignment vertical="center"/>
    </xf>
    <xf numFmtId="1" fontId="4" fillId="0" borderId="10" xfId="0" applyNumberFormat="1" applyFont="1" applyBorder="1" applyAlignment="1">
      <alignment horizontal="center" vertical="center" wrapText="1"/>
    </xf>
    <xf numFmtId="1" fontId="4" fillId="22" borderId="10" xfId="56" applyNumberFormat="1" applyFont="1" applyFill="1" applyBorder="1" applyAlignment="1" applyProtection="1">
      <alignment horizontal="center" vertical="center"/>
      <protection locked="0"/>
    </xf>
    <xf numFmtId="1" fontId="4" fillId="8" borderId="10" xfId="56" applyNumberFormat="1" applyFont="1" applyFill="1" applyBorder="1" applyAlignment="1">
      <alignment horizontal="center" vertical="center"/>
      <protection/>
    </xf>
    <xf numFmtId="1" fontId="4" fillId="8" borderId="10" xfId="56" applyNumberFormat="1" applyFont="1" applyFill="1" applyBorder="1" applyAlignment="1">
      <alignment horizontal="center"/>
      <protection/>
    </xf>
    <xf numFmtId="0" fontId="4" fillId="0" borderId="39" xfId="0" applyFont="1" applyBorder="1" applyAlignment="1">
      <alignment vertical="center" wrapText="1"/>
    </xf>
    <xf numFmtId="0" fontId="5" fillId="0" borderId="20" xfId="0" applyFont="1" applyFill="1" applyBorder="1" applyAlignment="1" applyProtection="1">
      <alignment horizontal="left" vertical="center" shrinkToFit="1"/>
      <protection locked="0"/>
    </xf>
    <xf numFmtId="0" fontId="9" fillId="0" borderId="19" xfId="0" applyFont="1" applyFill="1" applyBorder="1" applyAlignment="1">
      <alignment horizontal="left"/>
    </xf>
    <xf numFmtId="0" fontId="5" fillId="0" borderId="0" xfId="0" applyFont="1" applyBorder="1" applyAlignment="1">
      <alignment horizontal="left" vertical="center" wrapText="1"/>
    </xf>
    <xf numFmtId="0" fontId="5" fillId="0" borderId="0" xfId="0" applyFont="1" applyBorder="1" applyAlignment="1">
      <alignment horizontal="left" wrapText="1"/>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11" fillId="0" borderId="0" xfId="0" applyFont="1" applyBorder="1" applyAlignment="1">
      <alignment horizontal="center" vertical="center"/>
    </xf>
    <xf numFmtId="0" fontId="4" fillId="22" borderId="11" xfId="0" applyFont="1" applyFill="1" applyBorder="1" applyAlignment="1" applyProtection="1">
      <alignment horizontal="center" vertical="center"/>
      <protection locked="0"/>
    </xf>
    <xf numFmtId="0" fontId="5" fillId="0" borderId="58" xfId="0" applyFont="1" applyBorder="1" applyAlignment="1">
      <alignment/>
    </xf>
    <xf numFmtId="0" fontId="25" fillId="0" borderId="0" xfId="42" applyFont="1" applyAlignment="1" applyProtection="1">
      <alignment horizontal="center" vertical="center" wrapText="1"/>
      <protection/>
    </xf>
    <xf numFmtId="0" fontId="9" fillId="0" borderId="14" xfId="0" applyFont="1" applyBorder="1" applyAlignment="1" applyProtection="1">
      <alignment horizontal="center"/>
      <protection locked="0"/>
    </xf>
    <xf numFmtId="0" fontId="5" fillId="0" borderId="15" xfId="0" applyFont="1" applyBorder="1" applyAlignment="1" applyProtection="1">
      <alignment horizontal="center" wrapText="1"/>
      <protection locked="0"/>
    </xf>
    <xf numFmtId="0" fontId="9" fillId="0" borderId="16" xfId="0" applyFont="1" applyBorder="1" applyAlignment="1" applyProtection="1">
      <alignment horizontal="center"/>
      <protection locked="0"/>
    </xf>
    <xf numFmtId="0" fontId="5" fillId="0" borderId="17" xfId="0" applyFont="1" applyBorder="1" applyAlignment="1" applyProtection="1">
      <alignment horizontal="center" wrapText="1"/>
      <protection locked="0"/>
    </xf>
    <xf numFmtId="0" fontId="5" fillId="0" borderId="0" xfId="0" applyFont="1" applyAlignment="1">
      <alignment horizontal="left" vertical="center" wrapText="1"/>
    </xf>
    <xf numFmtId="0" fontId="5" fillId="0" borderId="0" xfId="0" applyFont="1" applyAlignment="1">
      <alignment horizontal="center" wrapText="1"/>
    </xf>
    <xf numFmtId="0" fontId="5" fillId="0" borderId="0" xfId="0" applyFont="1" applyAlignment="1">
      <alignment wrapText="1"/>
    </xf>
    <xf numFmtId="1" fontId="4" fillId="8" borderId="10" xfId="0" applyNumberFormat="1" applyFont="1" applyFill="1" applyBorder="1" applyAlignment="1">
      <alignment horizontal="center" vertical="center"/>
    </xf>
    <xf numFmtId="0" fontId="4" fillId="22" borderId="10" xfId="0" applyFont="1" applyFill="1" applyBorder="1" applyAlignment="1" applyProtection="1">
      <alignment horizontal="center" vertical="center"/>
      <protection locked="0"/>
    </xf>
    <xf numFmtId="1" fontId="4" fillId="8" borderId="10" xfId="0" applyNumberFormat="1" applyFont="1" applyFill="1" applyBorder="1" applyAlignment="1">
      <alignment horizontal="center"/>
    </xf>
    <xf numFmtId="0" fontId="4" fillId="20" borderId="41" xfId="0" applyFont="1" applyFill="1" applyBorder="1" applyAlignment="1">
      <alignment/>
    </xf>
    <xf numFmtId="0" fontId="4" fillId="20" borderId="40" xfId="0" applyFont="1" applyFill="1" applyBorder="1" applyAlignment="1">
      <alignment/>
    </xf>
    <xf numFmtId="0" fontId="4" fillId="20" borderId="47" xfId="0" applyFont="1" applyFill="1" applyBorder="1" applyAlignment="1">
      <alignment/>
    </xf>
    <xf numFmtId="1" fontId="4" fillId="8" borderId="10" xfId="53" applyNumberFormat="1" applyFont="1" applyFill="1" applyBorder="1" applyAlignment="1">
      <alignment vertical="center" wrapText="1"/>
      <protection/>
    </xf>
    <xf numFmtId="1" fontId="4" fillId="0" borderId="10" xfId="53" applyNumberFormat="1" applyFont="1" applyBorder="1" applyAlignment="1">
      <alignment vertical="center" wrapText="1"/>
      <protection/>
    </xf>
    <xf numFmtId="0" fontId="5" fillId="0" borderId="19" xfId="53" applyFont="1" applyFill="1" applyBorder="1" applyAlignment="1" applyProtection="1">
      <alignment horizontal="left" vertical="center"/>
      <protection locked="0"/>
    </xf>
    <xf numFmtId="1" fontId="5" fillId="0" borderId="22" xfId="0" applyNumberFormat="1" applyFont="1" applyFill="1" applyBorder="1" applyAlignment="1" applyProtection="1">
      <alignment vertical="center" wrapText="1"/>
      <protection locked="0"/>
    </xf>
    <xf numFmtId="1" fontId="5" fillId="0" borderId="19" xfId="0" applyNumberFormat="1" applyFont="1" applyFill="1" applyBorder="1" applyAlignment="1" applyProtection="1">
      <alignment vertical="center" wrapText="1" shrinkToFit="1"/>
      <protection locked="0"/>
    </xf>
    <xf numFmtId="0" fontId="5" fillId="0" borderId="38" xfId="57" applyFont="1" applyFill="1" applyBorder="1" applyAlignment="1" applyProtection="1">
      <alignment horizontal="center"/>
      <protection locked="0"/>
    </xf>
    <xf numFmtId="0" fontId="24" fillId="0" borderId="0" xfId="0" applyFont="1" applyFill="1" applyAlignment="1">
      <alignment vertical="center" wrapText="1"/>
    </xf>
    <xf numFmtId="0" fontId="17" fillId="0" borderId="0" xfId="0" applyFont="1" applyFill="1" applyAlignment="1">
      <alignment horizontal="right" vertical="center"/>
    </xf>
    <xf numFmtId="0" fontId="10" fillId="0" borderId="0" xfId="0" applyFont="1" applyFill="1" applyAlignment="1">
      <alignment/>
    </xf>
    <xf numFmtId="0" fontId="4" fillId="0" borderId="0" xfId="0" applyFont="1" applyFill="1" applyAlignment="1">
      <alignment horizontal="center"/>
    </xf>
    <xf numFmtId="0" fontId="5" fillId="0" borderId="20" xfId="57" applyFont="1" applyFill="1" applyBorder="1" applyAlignment="1" applyProtection="1">
      <alignment horizontal="center" wrapText="1"/>
      <protection locked="0"/>
    </xf>
    <xf numFmtId="0" fontId="5" fillId="0" borderId="20" xfId="57" applyFont="1" applyFill="1" applyBorder="1" applyAlignment="1" applyProtection="1">
      <alignment horizontal="center"/>
      <protection locked="0"/>
    </xf>
    <xf numFmtId="1" fontId="5" fillId="0" borderId="19" xfId="0" applyNumberFormat="1" applyFont="1" applyFill="1" applyBorder="1" applyAlignment="1" applyProtection="1">
      <alignment horizontal="center" vertical="center" wrapText="1" shrinkToFit="1"/>
      <protection locked="0"/>
    </xf>
    <xf numFmtId="0" fontId="5" fillId="0" borderId="38" xfId="0" applyFont="1" applyFill="1" applyBorder="1" applyAlignment="1" applyProtection="1">
      <alignment horizontal="center" vertical="center"/>
      <protection locked="0"/>
    </xf>
    <xf numFmtId="0" fontId="5" fillId="0" borderId="19" xfId="54" applyFont="1" applyFill="1" applyBorder="1" applyAlignment="1" applyProtection="1">
      <alignment horizontal="center" vertical="center"/>
      <protection locked="0"/>
    </xf>
    <xf numFmtId="0" fontId="5" fillId="0" borderId="44" xfId="54" applyFont="1" applyFill="1" applyBorder="1" applyAlignment="1" applyProtection="1">
      <alignment horizontal="center" vertical="center"/>
      <protection locked="0"/>
    </xf>
    <xf numFmtId="0" fontId="5" fillId="0" borderId="22" xfId="54" applyFont="1" applyFill="1" applyBorder="1" applyAlignment="1" applyProtection="1">
      <alignment horizontal="center"/>
      <protection locked="0"/>
    </xf>
    <xf numFmtId="0" fontId="5" fillId="0" borderId="19" xfId="53" applyFont="1" applyFill="1" applyBorder="1" applyAlignment="1" applyProtection="1">
      <alignment horizontal="center"/>
      <protection locked="0"/>
    </xf>
    <xf numFmtId="0" fontId="5" fillId="0" borderId="20" xfId="54" applyFont="1" applyFill="1" applyBorder="1" applyAlignment="1" applyProtection="1">
      <alignment horizontal="center" vertical="center"/>
      <protection locked="0"/>
    </xf>
    <xf numFmtId="0" fontId="5" fillId="0" borderId="41" xfId="0" applyFont="1" applyFill="1" applyBorder="1" applyAlignment="1" applyProtection="1">
      <alignment horizontal="center" wrapText="1"/>
      <protection locked="0"/>
    </xf>
    <xf numFmtId="0" fontId="5" fillId="0" borderId="59" xfId="54" applyFont="1" applyFill="1" applyBorder="1" applyAlignment="1" applyProtection="1">
      <alignment horizontal="center" vertical="center"/>
      <protection locked="0"/>
    </xf>
    <xf numFmtId="0" fontId="5" fillId="0" borderId="38" xfId="54" applyFont="1" applyFill="1" applyBorder="1" applyAlignment="1" applyProtection="1">
      <alignment horizontal="center" vertical="center"/>
      <protection locked="0"/>
    </xf>
    <xf numFmtId="0" fontId="5" fillId="0" borderId="57" xfId="54" applyFont="1" applyFill="1" applyBorder="1" applyAlignment="1" applyProtection="1">
      <alignment horizontal="center" vertical="center"/>
      <protection locked="0"/>
    </xf>
    <xf numFmtId="0" fontId="5" fillId="0" borderId="60" xfId="54" applyFont="1" applyFill="1" applyBorder="1" applyAlignment="1" applyProtection="1">
      <alignment horizontal="center" vertical="center"/>
      <protection locked="0"/>
    </xf>
    <xf numFmtId="0" fontId="5" fillId="0" borderId="22" xfId="54" applyFont="1" applyFill="1" applyBorder="1" applyAlignment="1" applyProtection="1">
      <alignment horizontal="center" vertical="center"/>
      <protection locked="0"/>
    </xf>
    <xf numFmtId="0" fontId="5" fillId="0" borderId="61" xfId="54" applyFont="1" applyFill="1" applyBorder="1" applyAlignment="1" applyProtection="1">
      <alignment horizontal="center" vertical="center"/>
      <protection locked="0"/>
    </xf>
    <xf numFmtId="0" fontId="5" fillId="0" borderId="22" xfId="0" applyFont="1" applyFill="1" applyBorder="1" applyAlignment="1" applyProtection="1">
      <alignment horizontal="center" wrapText="1"/>
      <protection locked="0"/>
    </xf>
    <xf numFmtId="0" fontId="5" fillId="0" borderId="19" xfId="57" applyFont="1" applyFill="1" applyBorder="1" applyAlignment="1" applyProtection="1">
      <alignment horizontal="center"/>
      <protection locked="0"/>
    </xf>
    <xf numFmtId="0" fontId="5" fillId="0" borderId="22" xfId="57"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2" xfId="57" applyFont="1" applyFill="1" applyBorder="1" applyAlignment="1" applyProtection="1">
      <alignment horizontal="center"/>
      <protection locked="0"/>
    </xf>
    <xf numFmtId="0" fontId="5" fillId="0" borderId="22" xfId="0" applyFont="1" applyFill="1" applyBorder="1" applyAlignment="1" applyProtection="1">
      <alignment horizontal="center" vertical="center" wrapText="1"/>
      <protection locked="0"/>
    </xf>
    <xf numFmtId="0" fontId="5" fillId="0" borderId="19" xfId="58" applyFont="1" applyFill="1" applyBorder="1" applyAlignment="1" applyProtection="1">
      <alignment horizontal="center"/>
      <protection locked="0"/>
    </xf>
    <xf numFmtId="0" fontId="5" fillId="0" borderId="20" xfId="58" applyFont="1" applyFill="1" applyBorder="1" applyAlignment="1" applyProtection="1">
      <alignment horizontal="center"/>
      <protection locked="0"/>
    </xf>
    <xf numFmtId="0" fontId="5" fillId="0" borderId="39" xfId="56" applyFont="1" applyFill="1" applyBorder="1" applyAlignment="1" applyProtection="1">
      <alignment horizontal="center"/>
      <protection locked="0"/>
    </xf>
    <xf numFmtId="0" fontId="5" fillId="0" borderId="38" xfId="0" applyFont="1" applyFill="1" applyBorder="1" applyAlignment="1" applyProtection="1">
      <alignment horizontal="center" vertical="center" shrinkToFit="1"/>
      <protection locked="0"/>
    </xf>
    <xf numFmtId="0" fontId="5" fillId="0" borderId="22" xfId="56" applyFont="1" applyFill="1" applyBorder="1" applyAlignment="1" applyProtection="1">
      <alignment horizontal="center" vertical="center"/>
      <protection locked="0"/>
    </xf>
    <xf numFmtId="0" fontId="5" fillId="0" borderId="19" xfId="56" applyFont="1" applyFill="1" applyBorder="1" applyAlignment="1" applyProtection="1">
      <alignment horizontal="center" vertical="center"/>
      <protection locked="0"/>
    </xf>
    <xf numFmtId="0" fontId="5" fillId="0" borderId="38" xfId="56" applyFont="1" applyFill="1" applyBorder="1" applyAlignment="1" applyProtection="1">
      <alignment horizontal="center" vertical="center"/>
      <protection locked="0"/>
    </xf>
    <xf numFmtId="0" fontId="5" fillId="0" borderId="47" xfId="56" applyFont="1" applyFill="1" applyBorder="1" applyAlignment="1" applyProtection="1">
      <alignment horizontal="center" vertical="center"/>
      <protection locked="0"/>
    </xf>
    <xf numFmtId="0" fontId="5" fillId="0" borderId="40" xfId="56" applyFont="1" applyFill="1" applyBorder="1" applyAlignment="1" applyProtection="1">
      <alignment horizontal="center" vertical="center"/>
      <protection locked="0"/>
    </xf>
    <xf numFmtId="0" fontId="5" fillId="0" borderId="19" xfId="0" applyFont="1" applyFill="1" applyBorder="1" applyAlignment="1" applyProtection="1">
      <alignment horizontal="left" vertical="center" wrapText="1"/>
      <protection locked="0"/>
    </xf>
    <xf numFmtId="0" fontId="22" fillId="0" borderId="22" xfId="0" applyFont="1" applyFill="1" applyBorder="1" applyAlignment="1">
      <alignment/>
    </xf>
    <xf numFmtId="0" fontId="9" fillId="0" borderId="40" xfId="0" applyFont="1" applyFill="1" applyBorder="1" applyAlignment="1">
      <alignment/>
    </xf>
    <xf numFmtId="0" fontId="5" fillId="0" borderId="20" xfId="59" applyFont="1" applyFill="1" applyBorder="1" applyAlignment="1" applyProtection="1">
      <alignment horizontal="center"/>
      <protection locked="0"/>
    </xf>
    <xf numFmtId="0" fontId="5" fillId="0" borderId="10"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center" vertical="center" wrapText="1"/>
      <protection locked="0"/>
    </xf>
    <xf numFmtId="0" fontId="5" fillId="0" borderId="22" xfId="57" applyFont="1" applyFill="1" applyBorder="1" applyAlignment="1" applyProtection="1">
      <alignment horizontal="center"/>
      <protection locked="0"/>
    </xf>
    <xf numFmtId="0" fontId="5" fillId="0" borderId="19" xfId="57" applyFont="1" applyFill="1" applyBorder="1" applyAlignment="1" applyProtection="1">
      <alignment horizontal="left"/>
      <protection locked="0"/>
    </xf>
    <xf numFmtId="0" fontId="5" fillId="0" borderId="38" xfId="60" applyFont="1" applyFill="1" applyBorder="1" applyAlignment="1" applyProtection="1">
      <alignment horizontal="center"/>
      <protection locked="0"/>
    </xf>
    <xf numFmtId="0" fontId="5" fillId="0" borderId="20" xfId="0" applyFont="1" applyFill="1" applyBorder="1" applyAlignment="1" applyProtection="1">
      <alignment horizontal="center"/>
      <protection locked="0"/>
    </xf>
    <xf numFmtId="14" fontId="4" fillId="22" borderId="10" xfId="0" applyNumberFormat="1" applyFont="1" applyFill="1" applyBorder="1" applyAlignment="1" applyProtection="1">
      <alignment horizontal="center"/>
      <protection locked="0"/>
    </xf>
    <xf numFmtId="0" fontId="27" fillId="0" borderId="0" xfId="0" applyFont="1" applyAlignment="1">
      <alignment vertical="center" wrapText="1"/>
    </xf>
    <xf numFmtId="0" fontId="28" fillId="0" borderId="0" xfId="0" applyFont="1" applyFill="1" applyAlignment="1">
      <alignment/>
    </xf>
    <xf numFmtId="0" fontId="29" fillId="0" borderId="0" xfId="57" applyFont="1">
      <alignment/>
      <protection/>
    </xf>
    <xf numFmtId="0" fontId="28" fillId="0" borderId="0" xfId="0" applyFont="1" applyAlignment="1">
      <alignment/>
    </xf>
    <xf numFmtId="184" fontId="5" fillId="0" borderId="19" xfId="0" applyNumberFormat="1" applyFont="1" applyFill="1" applyBorder="1" applyAlignment="1" applyProtection="1">
      <alignment horizontal="center" vertical="center"/>
      <protection locked="0"/>
    </xf>
    <xf numFmtId="184" fontId="5" fillId="0" borderId="19" xfId="0" applyNumberFormat="1" applyFont="1" applyFill="1" applyBorder="1" applyAlignment="1" applyProtection="1">
      <alignment horizontal="center" vertical="center"/>
      <protection locked="0"/>
    </xf>
    <xf numFmtId="2" fontId="5" fillId="0" borderId="22" xfId="0" applyNumberFormat="1" applyFont="1" applyFill="1" applyBorder="1" applyAlignment="1" applyProtection="1">
      <alignment horizontal="center" vertical="center"/>
      <protection locked="0"/>
    </xf>
    <xf numFmtId="184" fontId="5" fillId="0" borderId="19" xfId="53" applyNumberFormat="1" applyFont="1" applyFill="1" applyBorder="1" applyAlignment="1" applyProtection="1">
      <alignment horizontal="center" vertical="center"/>
      <protection locked="0"/>
    </xf>
    <xf numFmtId="0" fontId="5" fillId="0" borderId="42" xfId="53" applyFont="1" applyFill="1" applyBorder="1" applyAlignment="1" applyProtection="1">
      <alignment horizontal="center" vertical="center"/>
      <protection locked="0"/>
    </xf>
    <xf numFmtId="0" fontId="5" fillId="0" borderId="19" xfId="53"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22" xfId="54" applyFont="1" applyFill="1" applyBorder="1" applyAlignment="1" applyProtection="1">
      <alignment horizontal="center" wrapText="1"/>
      <protection locked="0"/>
    </xf>
    <xf numFmtId="0" fontId="5" fillId="0" borderId="19" xfId="54" applyFont="1" applyFill="1" applyBorder="1" applyAlignment="1" applyProtection="1">
      <alignment horizontal="center" wrapText="1"/>
      <protection locked="0"/>
    </xf>
    <xf numFmtId="0" fontId="4" fillId="0" borderId="10" xfId="58" applyFont="1" applyBorder="1" applyAlignment="1">
      <alignment horizontal="center" vertical="center"/>
      <protection/>
    </xf>
    <xf numFmtId="0" fontId="5" fillId="0" borderId="22" xfId="54" applyFont="1" applyFill="1" applyBorder="1" applyAlignment="1" applyProtection="1">
      <alignment horizontal="center" wrapText="1"/>
      <protection locked="0"/>
    </xf>
    <xf numFmtId="0" fontId="5" fillId="0" borderId="19" xfId="54" applyFont="1" applyFill="1" applyBorder="1" applyAlignment="1" applyProtection="1">
      <alignment horizontal="center" wrapText="1"/>
      <protection locked="0"/>
    </xf>
    <xf numFmtId="0" fontId="5" fillId="0" borderId="50" xfId="0" applyFont="1" applyFill="1" applyBorder="1" applyAlignment="1" applyProtection="1">
      <alignment horizontal="center" vertical="center"/>
      <protection locked="0"/>
    </xf>
    <xf numFmtId="1" fontId="5" fillId="0" borderId="0" xfId="60" applyNumberFormat="1" applyFont="1" applyBorder="1" applyAlignment="1">
      <alignment horizontal="center"/>
      <protection/>
    </xf>
    <xf numFmtId="1" fontId="5" fillId="0" borderId="0" xfId="60" applyNumberFormat="1" applyFont="1" applyAlignment="1">
      <alignment horizontal="center"/>
      <protection/>
    </xf>
    <xf numFmtId="0" fontId="5" fillId="0" borderId="0" xfId="60" applyFont="1">
      <alignment/>
      <protection/>
    </xf>
    <xf numFmtId="1" fontId="5" fillId="0" borderId="0" xfId="0" applyNumberFormat="1" applyFont="1" applyBorder="1" applyAlignment="1">
      <alignment horizontal="center"/>
    </xf>
    <xf numFmtId="0" fontId="5" fillId="0" borderId="0" xfId="56" applyFont="1" applyFill="1" applyBorder="1">
      <alignment/>
      <protection/>
    </xf>
    <xf numFmtId="0" fontId="5" fillId="0" borderId="0" xfId="58" applyFont="1" applyFill="1" applyBorder="1">
      <alignment/>
      <protection/>
    </xf>
    <xf numFmtId="0" fontId="5" fillId="0" borderId="0" xfId="0" applyFont="1" applyFill="1" applyBorder="1" applyAlignment="1">
      <alignment/>
    </xf>
    <xf numFmtId="0" fontId="5" fillId="0" borderId="35" xfId="56" applyFont="1" applyFill="1" applyBorder="1" applyProtection="1">
      <alignment/>
      <protection locked="0"/>
    </xf>
    <xf numFmtId="0" fontId="5" fillId="0" borderId="35" xfId="56" applyFont="1" applyFill="1" applyBorder="1" applyAlignment="1" applyProtection="1">
      <alignment/>
      <protection locked="0"/>
    </xf>
    <xf numFmtId="0" fontId="5" fillId="0" borderId="0" xfId="56" applyFont="1" applyFill="1" applyBorder="1" applyAlignment="1" applyProtection="1">
      <alignment/>
      <protection locked="0"/>
    </xf>
    <xf numFmtId="0" fontId="5" fillId="0" borderId="46" xfId="56" applyFont="1" applyFill="1" applyBorder="1" applyAlignment="1" applyProtection="1">
      <alignment/>
      <protection locked="0"/>
    </xf>
    <xf numFmtId="0" fontId="5" fillId="0" borderId="20" xfId="0" applyFont="1" applyFill="1" applyBorder="1" applyAlignment="1" applyProtection="1">
      <alignment horizontal="center" vertical="center" shrinkToFit="1"/>
      <protection locked="0"/>
    </xf>
    <xf numFmtId="0" fontId="5" fillId="0" borderId="20" xfId="0" applyFont="1" applyFill="1" applyBorder="1" applyAlignment="1">
      <alignment horizontal="center" vertical="center" wrapText="1"/>
    </xf>
    <xf numFmtId="0" fontId="5" fillId="0" borderId="22" xfId="56" applyFont="1" applyFill="1" applyBorder="1" applyAlignment="1" applyProtection="1">
      <alignment horizontal="center" vertical="center" wrapText="1"/>
      <protection locked="0"/>
    </xf>
    <xf numFmtId="0" fontId="5" fillId="0" borderId="39"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center"/>
      <protection locked="0"/>
    </xf>
    <xf numFmtId="0" fontId="5" fillId="0" borderId="19" xfId="53" applyFont="1" applyFill="1" applyBorder="1" applyAlignment="1" applyProtection="1">
      <alignment horizontal="left" vertical="center" wrapText="1"/>
      <protection locked="0"/>
    </xf>
    <xf numFmtId="0" fontId="5" fillId="0" borderId="21" xfId="0" applyFont="1" applyFill="1" applyBorder="1" applyAlignment="1" applyProtection="1">
      <alignment/>
      <protection locked="0"/>
    </xf>
    <xf numFmtId="0" fontId="5" fillId="0" borderId="18" xfId="0" applyFont="1" applyFill="1" applyBorder="1" applyAlignment="1" applyProtection="1">
      <alignment/>
      <protection locked="0"/>
    </xf>
    <xf numFmtId="0" fontId="5" fillId="0" borderId="41" xfId="0" applyFont="1" applyFill="1" applyBorder="1" applyAlignment="1" applyProtection="1">
      <alignment horizontal="left" vertical="center" shrinkToFit="1"/>
      <protection locked="0"/>
    </xf>
    <xf numFmtId="0" fontId="5" fillId="0" borderId="41" xfId="0"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protection locked="0"/>
    </xf>
    <xf numFmtId="0" fontId="5" fillId="0" borderId="40" xfId="0" applyFont="1" applyFill="1" applyBorder="1" applyAlignment="1" applyProtection="1">
      <alignment horizontal="center"/>
      <protection locked="0"/>
    </xf>
    <xf numFmtId="0" fontId="5" fillId="0" borderId="43" xfId="0" applyFont="1" applyFill="1" applyBorder="1" applyAlignment="1" applyProtection="1">
      <alignment horizontal="center" vertical="center" wrapText="1"/>
      <protection locked="0"/>
    </xf>
    <xf numFmtId="0" fontId="5" fillId="0" borderId="43" xfId="60" applyFont="1" applyFill="1" applyBorder="1" applyAlignment="1" applyProtection="1">
      <alignment horizontal="center"/>
      <protection locked="0"/>
    </xf>
    <xf numFmtId="0" fontId="9" fillId="0" borderId="50" xfId="0" applyFont="1" applyFill="1" applyBorder="1" applyAlignment="1">
      <alignment/>
    </xf>
    <xf numFmtId="0" fontId="5" fillId="0" borderId="39" xfId="0" applyFont="1" applyFill="1" applyBorder="1" applyAlignment="1" applyProtection="1">
      <alignment horizontal="left"/>
      <protection locked="0"/>
    </xf>
    <xf numFmtId="0" fontId="5" fillId="0" borderId="47" xfId="0" applyFont="1" applyFill="1" applyBorder="1" applyAlignment="1" applyProtection="1">
      <alignment horizontal="left"/>
      <protection locked="0"/>
    </xf>
    <xf numFmtId="0" fontId="5" fillId="0" borderId="47" xfId="0" applyFont="1" applyFill="1" applyBorder="1" applyAlignment="1" applyProtection="1">
      <alignment horizontal="center"/>
      <protection locked="0"/>
    </xf>
    <xf numFmtId="0" fontId="5" fillId="0" borderId="47" xfId="0" applyFont="1" applyFill="1" applyBorder="1" applyAlignment="1" applyProtection="1">
      <alignment horizontal="center"/>
      <protection locked="0"/>
    </xf>
    <xf numFmtId="0" fontId="5" fillId="0" borderId="47" xfId="0" applyFont="1" applyFill="1" applyBorder="1" applyAlignment="1" applyProtection="1">
      <alignment horizontal="left" vertical="center"/>
      <protection locked="0"/>
    </xf>
    <xf numFmtId="0" fontId="5" fillId="0" borderId="47"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38" xfId="0" applyFont="1" applyFill="1" applyBorder="1" applyAlignment="1" applyProtection="1">
      <alignment horizontal="left"/>
      <protection locked="0"/>
    </xf>
    <xf numFmtId="0" fontId="5" fillId="0" borderId="38" xfId="0" applyFont="1" applyFill="1" applyBorder="1" applyAlignment="1" applyProtection="1">
      <alignment horizontal="center"/>
      <protection locked="0"/>
    </xf>
    <xf numFmtId="0" fontId="5" fillId="0" borderId="38" xfId="0" applyFont="1" applyFill="1" applyBorder="1" applyAlignment="1" applyProtection="1">
      <alignment horizontal="center"/>
      <protection locked="0"/>
    </xf>
    <xf numFmtId="0" fontId="14" fillId="0" borderId="20" xfId="0" applyFont="1" applyFill="1" applyBorder="1" applyAlignment="1" applyProtection="1">
      <alignment horizontal="center"/>
      <protection locked="0"/>
    </xf>
    <xf numFmtId="0" fontId="5" fillId="0" borderId="22" xfId="60" applyFont="1" applyFill="1" applyBorder="1" applyProtection="1">
      <alignment/>
      <protection locked="0"/>
    </xf>
    <xf numFmtId="0" fontId="5" fillId="0" borderId="20" xfId="60" applyFont="1" applyFill="1" applyBorder="1" applyProtection="1">
      <alignment/>
      <protection locked="0"/>
    </xf>
    <xf numFmtId="0" fontId="5" fillId="0" borderId="20" xfId="60" applyFont="1" applyFill="1" applyBorder="1" applyAlignment="1" applyProtection="1">
      <alignment/>
      <protection locked="0"/>
    </xf>
    <xf numFmtId="0" fontId="5" fillId="0" borderId="40"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center" vertical="center" wrapText="1"/>
      <protection locked="0"/>
    </xf>
    <xf numFmtId="0" fontId="5" fillId="0" borderId="40" xfId="0" applyFont="1" applyFill="1" applyBorder="1" applyAlignment="1">
      <alignment horizontal="center" wrapText="1"/>
    </xf>
    <xf numFmtId="0" fontId="5" fillId="0" borderId="19" xfId="60" applyFont="1" applyFill="1" applyBorder="1" applyAlignment="1" applyProtection="1">
      <alignment horizontal="center"/>
      <protection locked="0"/>
    </xf>
    <xf numFmtId="0" fontId="5" fillId="0" borderId="20" xfId="0" applyFont="1" applyFill="1" applyBorder="1" applyAlignment="1" applyProtection="1">
      <alignment horizontal="center" vertical="center" wrapText="1"/>
      <protection locked="0"/>
    </xf>
    <xf numFmtId="0" fontId="5" fillId="0" borderId="22" xfId="60" applyFont="1" applyFill="1" applyBorder="1" applyAlignment="1" applyProtection="1">
      <alignment horizontal="center" vertical="center"/>
      <protection locked="0"/>
    </xf>
    <xf numFmtId="0" fontId="5" fillId="0" borderId="22" xfId="60" applyFont="1" applyFill="1" applyBorder="1" applyAlignment="1" applyProtection="1">
      <alignment horizontal="center" vertical="center"/>
      <protection locked="0"/>
    </xf>
    <xf numFmtId="0" fontId="5" fillId="0" borderId="19" xfId="60" applyFont="1" applyFill="1" applyBorder="1" applyAlignment="1" applyProtection="1">
      <alignment horizontal="left" vertical="center"/>
      <protection locked="0"/>
    </xf>
    <xf numFmtId="0" fontId="5" fillId="0" borderId="19" xfId="60" applyFont="1" applyFill="1" applyBorder="1" applyAlignment="1" applyProtection="1">
      <alignment horizontal="center" vertical="center"/>
      <protection locked="0"/>
    </xf>
    <xf numFmtId="0" fontId="5" fillId="0" borderId="47" xfId="60" applyFont="1" applyFill="1" applyBorder="1" applyAlignment="1" applyProtection="1">
      <alignment horizontal="left" vertical="center"/>
      <protection locked="0"/>
    </xf>
    <xf numFmtId="0" fontId="5" fillId="0" borderId="47" xfId="60" applyFont="1" applyFill="1" applyBorder="1" applyAlignment="1" applyProtection="1">
      <alignment horizontal="center" vertical="center"/>
      <protection locked="0"/>
    </xf>
    <xf numFmtId="0" fontId="5" fillId="0" borderId="21" xfId="60" applyFont="1" applyFill="1" applyBorder="1" applyProtection="1">
      <alignment/>
      <protection locked="0"/>
    </xf>
    <xf numFmtId="0" fontId="5" fillId="0" borderId="18" xfId="60" applyFont="1" applyFill="1" applyBorder="1" applyProtection="1">
      <alignment/>
      <protection locked="0"/>
    </xf>
    <xf numFmtId="0" fontId="5" fillId="0" borderId="20" xfId="60" applyFont="1" applyFill="1" applyBorder="1" applyAlignment="1" applyProtection="1">
      <alignment horizontal="center"/>
      <protection locked="0"/>
    </xf>
    <xf numFmtId="0" fontId="5" fillId="0" borderId="35" xfId="58" applyFont="1" applyFill="1" applyBorder="1" applyProtection="1">
      <alignment/>
      <protection locked="0"/>
    </xf>
    <xf numFmtId="0" fontId="5" fillId="0" borderId="35" xfId="58" applyFont="1" applyFill="1" applyBorder="1" applyAlignment="1" applyProtection="1">
      <alignment/>
      <protection locked="0"/>
    </xf>
    <xf numFmtId="0" fontId="5" fillId="0" borderId="46" xfId="58" applyFont="1" applyFill="1" applyBorder="1" applyAlignment="1" applyProtection="1">
      <alignment/>
      <protection locked="0"/>
    </xf>
    <xf numFmtId="0" fontId="5" fillId="0" borderId="10" xfId="0" applyFont="1" applyFill="1" applyBorder="1" applyAlignment="1" applyProtection="1">
      <alignment horizontal="center" vertical="center" wrapText="1"/>
      <protection locked="0"/>
    </xf>
    <xf numFmtId="0" fontId="5" fillId="0" borderId="19" xfId="58"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shrinkToFit="1"/>
      <protection locked="0"/>
    </xf>
    <xf numFmtId="0" fontId="5" fillId="0" borderId="22" xfId="58" applyFont="1" applyFill="1" applyBorder="1" applyAlignment="1" applyProtection="1">
      <alignment horizontal="left"/>
      <protection locked="0"/>
    </xf>
    <xf numFmtId="0" fontId="5" fillId="0" borderId="22" xfId="58" applyFont="1" applyFill="1" applyBorder="1" applyAlignment="1" applyProtection="1">
      <alignment horizontal="center"/>
      <protection locked="0"/>
    </xf>
    <xf numFmtId="0" fontId="5" fillId="0" borderId="20" xfId="0" applyFont="1" applyFill="1" applyBorder="1" applyAlignment="1">
      <alignment horizontal="center" wrapText="1"/>
    </xf>
    <xf numFmtId="0" fontId="5" fillId="0" borderId="19" xfId="59" applyFont="1" applyFill="1" applyBorder="1" applyAlignment="1" applyProtection="1">
      <alignment horizontal="center" vertical="center"/>
      <protection locked="0"/>
    </xf>
    <xf numFmtId="0" fontId="5" fillId="0" borderId="19" xfId="59" applyFont="1" applyFill="1" applyBorder="1" applyAlignment="1" applyProtection="1">
      <alignment horizontal="center"/>
      <protection locked="0"/>
    </xf>
    <xf numFmtId="0" fontId="5" fillId="0" borderId="21" xfId="59" applyFont="1" applyFill="1" applyBorder="1" applyProtection="1">
      <alignment/>
      <protection locked="0"/>
    </xf>
    <xf numFmtId="0" fontId="5" fillId="0" borderId="18" xfId="59" applyFont="1" applyFill="1" applyBorder="1">
      <alignment/>
      <protection/>
    </xf>
    <xf numFmtId="0" fontId="5" fillId="0" borderId="18" xfId="59" applyFont="1" applyFill="1" applyBorder="1" applyAlignment="1">
      <alignment/>
      <protection/>
    </xf>
    <xf numFmtId="0" fontId="5" fillId="0" borderId="48" xfId="59" applyFont="1" applyFill="1" applyBorder="1" applyAlignment="1">
      <alignment/>
      <protection/>
    </xf>
    <xf numFmtId="0" fontId="5" fillId="0" borderId="26" xfId="59" applyFont="1" applyFill="1" applyBorder="1" applyProtection="1">
      <alignment/>
      <protection locked="0"/>
    </xf>
    <xf numFmtId="0" fontId="5" fillId="0" borderId="35" xfId="59" applyFont="1" applyFill="1" applyBorder="1">
      <alignment/>
      <protection/>
    </xf>
    <xf numFmtId="0" fontId="5" fillId="0" borderId="35" xfId="59" applyFont="1" applyFill="1" applyBorder="1" applyAlignment="1">
      <alignment/>
      <protection/>
    </xf>
    <xf numFmtId="0" fontId="5" fillId="0" borderId="46" xfId="59" applyFont="1" applyFill="1" applyBorder="1" applyAlignment="1">
      <alignment/>
      <protection/>
    </xf>
    <xf numFmtId="0" fontId="5" fillId="0" borderId="19" xfId="59" applyFont="1" applyFill="1" applyBorder="1" applyAlignment="1" applyProtection="1">
      <alignment horizontal="center"/>
      <protection locked="0"/>
    </xf>
    <xf numFmtId="0" fontId="5" fillId="0" borderId="20" xfId="59" applyFont="1" applyFill="1" applyBorder="1" applyAlignment="1" applyProtection="1">
      <alignment horizontal="center"/>
      <protection locked="0"/>
    </xf>
    <xf numFmtId="0" fontId="5" fillId="0" borderId="22" xfId="59" applyFont="1" applyFill="1" applyBorder="1" applyAlignment="1" applyProtection="1">
      <alignment horizontal="left" vertical="center"/>
      <protection locked="0"/>
    </xf>
    <xf numFmtId="0" fontId="5" fillId="0" borderId="22" xfId="59" applyFont="1" applyFill="1" applyBorder="1" applyAlignment="1" applyProtection="1">
      <alignment horizontal="center" vertical="center"/>
      <protection locked="0"/>
    </xf>
    <xf numFmtId="0" fontId="5" fillId="0" borderId="19" xfId="59" applyFont="1" applyFill="1" applyBorder="1" applyAlignment="1" applyProtection="1">
      <alignment horizontal="left" vertical="center"/>
      <protection locked="0"/>
    </xf>
    <xf numFmtId="0" fontId="5" fillId="0" borderId="47" xfId="59" applyFont="1" applyFill="1" applyBorder="1" applyAlignment="1" applyProtection="1">
      <alignment horizontal="left" vertical="center"/>
      <protection locked="0"/>
    </xf>
    <xf numFmtId="0" fontId="5" fillId="0" borderId="47" xfId="59" applyFont="1" applyFill="1" applyBorder="1" applyAlignment="1" applyProtection="1">
      <alignment horizontal="center" vertical="center"/>
      <protection locked="0"/>
    </xf>
    <xf numFmtId="0" fontId="5" fillId="0" borderId="21" xfId="59" applyFont="1" applyFill="1" applyBorder="1">
      <alignment/>
      <protection/>
    </xf>
    <xf numFmtId="0" fontId="5" fillId="0" borderId="20" xfId="53" applyFont="1" applyFill="1" applyBorder="1" applyAlignment="1" applyProtection="1">
      <alignment horizontal="left" vertical="center"/>
      <protection locked="0"/>
    </xf>
    <xf numFmtId="0" fontId="5" fillId="0" borderId="20" xfId="57" applyFont="1" applyFill="1" applyBorder="1" applyAlignment="1" applyProtection="1">
      <alignment horizontal="center" wrapText="1"/>
      <protection locked="0"/>
    </xf>
    <xf numFmtId="0" fontId="5" fillId="0" borderId="19" xfId="57" applyFont="1" applyFill="1" applyBorder="1" applyAlignment="1" applyProtection="1">
      <alignment horizontal="center" wrapText="1"/>
      <protection locked="0"/>
    </xf>
    <xf numFmtId="0" fontId="5" fillId="0" borderId="19" xfId="57" applyFont="1" applyFill="1" applyBorder="1" applyAlignment="1" applyProtection="1">
      <alignment horizontal="center" wrapText="1"/>
      <protection locked="0"/>
    </xf>
    <xf numFmtId="0" fontId="5" fillId="0" borderId="18" xfId="57" applyFont="1" applyFill="1" applyBorder="1" applyAlignment="1" applyProtection="1">
      <alignment horizontal="center"/>
      <protection locked="0"/>
    </xf>
    <xf numFmtId="0" fontId="5" fillId="0" borderId="35" xfId="57" applyFont="1" applyFill="1" applyBorder="1" applyAlignment="1" applyProtection="1">
      <alignment horizontal="center"/>
      <protection locked="0"/>
    </xf>
    <xf numFmtId="0" fontId="5" fillId="0" borderId="35" xfId="57" applyFont="1" applyFill="1" applyBorder="1" applyAlignment="1" applyProtection="1">
      <alignment horizontal="center" wrapText="1"/>
      <protection locked="0"/>
    </xf>
    <xf numFmtId="0" fontId="5" fillId="0" borderId="0" xfId="57" applyFont="1" applyFill="1" applyBorder="1" applyAlignment="1" applyProtection="1">
      <alignment horizontal="center" wrapText="1"/>
      <protection locked="0"/>
    </xf>
    <xf numFmtId="0" fontId="5" fillId="0" borderId="45" xfId="57" applyFont="1" applyFill="1" applyBorder="1" applyAlignment="1" applyProtection="1">
      <alignment horizontal="center" wrapText="1"/>
      <protection locked="0"/>
    </xf>
    <xf numFmtId="0" fontId="5" fillId="0" borderId="22" xfId="57" applyFont="1" applyFill="1" applyBorder="1" applyAlignment="1" applyProtection="1">
      <alignment horizontal="center" wrapText="1"/>
      <protection locked="0"/>
    </xf>
    <xf numFmtId="184" fontId="5" fillId="0" borderId="19" xfId="54" applyNumberFormat="1" applyFont="1" applyFill="1" applyBorder="1" applyAlignment="1" applyProtection="1">
      <alignment horizontal="center" vertical="center"/>
      <protection locked="0"/>
    </xf>
    <xf numFmtId="0" fontId="5" fillId="0" borderId="10" xfId="57" applyFont="1" applyFill="1" applyBorder="1" applyAlignment="1" applyProtection="1">
      <alignment horizontal="center"/>
      <protection locked="0"/>
    </xf>
    <xf numFmtId="0" fontId="4" fillId="0" borderId="19" xfId="57" applyFont="1" applyFill="1" applyBorder="1" applyAlignment="1">
      <alignment horizontal="center" vertical="center"/>
      <protection/>
    </xf>
    <xf numFmtId="0" fontId="4" fillId="0" borderId="20" xfId="57" applyFont="1" applyFill="1" applyBorder="1" applyAlignment="1">
      <alignment horizontal="center" vertical="center"/>
      <protection/>
    </xf>
    <xf numFmtId="0" fontId="5" fillId="0" borderId="41" xfId="57" applyFont="1" applyFill="1" applyBorder="1" applyAlignment="1" applyProtection="1">
      <alignment horizontal="center"/>
      <protection locked="0"/>
    </xf>
    <xf numFmtId="0" fontId="5" fillId="0" borderId="22"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22" xfId="0" applyFont="1" applyFill="1" applyBorder="1" applyAlignment="1">
      <alignment/>
    </xf>
    <xf numFmtId="0" fontId="5" fillId="0" borderId="20" xfId="0" applyFont="1" applyFill="1" applyBorder="1" applyAlignment="1">
      <alignment/>
    </xf>
    <xf numFmtId="0" fontId="5" fillId="0" borderId="38" xfId="57" applyFont="1" applyFill="1" applyBorder="1" applyAlignment="1" applyProtection="1">
      <alignment horizontal="left"/>
      <protection locked="0"/>
    </xf>
    <xf numFmtId="0" fontId="5" fillId="0" borderId="38" xfId="57" applyFont="1" applyFill="1" applyBorder="1" applyAlignment="1" applyProtection="1">
      <alignment horizontal="center" wrapText="1"/>
      <protection locked="0"/>
    </xf>
    <xf numFmtId="0" fontId="5" fillId="0" borderId="38" xfId="57" applyFont="1" applyFill="1" applyBorder="1" applyAlignment="1" applyProtection="1">
      <alignment horizontal="center" wrapText="1"/>
      <protection locked="0"/>
    </xf>
    <xf numFmtId="0" fontId="5" fillId="0" borderId="39" xfId="57" applyFont="1" applyFill="1" applyBorder="1" applyAlignment="1" applyProtection="1">
      <alignment horizontal="left"/>
      <protection locked="0"/>
    </xf>
    <xf numFmtId="0" fontId="5" fillId="0" borderId="39" xfId="57" applyFont="1" applyFill="1" applyBorder="1" applyAlignment="1" applyProtection="1">
      <alignment horizontal="center"/>
      <protection locked="0"/>
    </xf>
    <xf numFmtId="0" fontId="5" fillId="0" borderId="39" xfId="57" applyFont="1" applyFill="1" applyBorder="1" applyAlignment="1" applyProtection="1">
      <alignment horizontal="center" wrapText="1"/>
      <protection locked="0"/>
    </xf>
    <xf numFmtId="0" fontId="5" fillId="0" borderId="39" xfId="57" applyFont="1" applyFill="1" applyBorder="1" applyAlignment="1" applyProtection="1">
      <alignment horizontal="center" wrapText="1"/>
      <protection locked="0"/>
    </xf>
    <xf numFmtId="0" fontId="5" fillId="0" borderId="38" xfId="53" applyFont="1" applyFill="1" applyBorder="1" applyAlignment="1" applyProtection="1">
      <alignment horizontal="center" vertical="center"/>
      <protection locked="0"/>
    </xf>
    <xf numFmtId="0" fontId="5" fillId="0" borderId="41" xfId="57" applyFont="1" applyFill="1" applyBorder="1" applyAlignment="1" applyProtection="1">
      <alignment horizontal="center" wrapText="1"/>
      <protection locked="0"/>
    </xf>
    <xf numFmtId="0" fontId="5" fillId="0" borderId="40" xfId="53" applyFont="1" applyFill="1" applyBorder="1" applyAlignment="1" applyProtection="1">
      <alignment horizontal="center" vertical="center"/>
      <protection locked="0"/>
    </xf>
    <xf numFmtId="0" fontId="5" fillId="0" borderId="22" xfId="54" applyFont="1" applyFill="1" applyBorder="1" applyAlignment="1" applyProtection="1">
      <alignment horizontal="left" vertical="center"/>
      <protection locked="0"/>
    </xf>
    <xf numFmtId="0" fontId="5" fillId="0" borderId="22" xfId="54" applyFont="1" applyFill="1" applyBorder="1" applyAlignment="1" applyProtection="1">
      <alignment vertical="center"/>
      <protection locked="0"/>
    </xf>
    <xf numFmtId="0" fontId="5" fillId="0" borderId="19" xfId="54" applyFont="1" applyFill="1" applyBorder="1" applyAlignment="1" applyProtection="1">
      <alignment vertical="center"/>
      <protection locked="0"/>
    </xf>
    <xf numFmtId="0" fontId="5" fillId="0" borderId="20" xfId="54" applyFont="1" applyFill="1" applyBorder="1" applyAlignment="1" applyProtection="1">
      <alignment vertical="center"/>
      <protection locked="0"/>
    </xf>
    <xf numFmtId="0" fontId="5" fillId="0" borderId="22" xfId="0" applyFont="1" applyFill="1" applyBorder="1" applyAlignment="1">
      <alignment vertical="center" wrapText="1"/>
    </xf>
    <xf numFmtId="0" fontId="5" fillId="0" borderId="0" xfId="53" applyFont="1" applyFill="1" applyAlignment="1" applyProtection="1">
      <alignment horizontal="center" vertical="center"/>
      <protection locked="0"/>
    </xf>
    <xf numFmtId="0" fontId="5" fillId="0" borderId="40" xfId="53" applyFont="1" applyFill="1" applyBorder="1" applyAlignment="1" applyProtection="1">
      <alignment horizontal="center" vertical="center"/>
      <protection locked="0"/>
    </xf>
    <xf numFmtId="0" fontId="5" fillId="0" borderId="47" xfId="53" applyFont="1" applyFill="1" applyBorder="1" applyAlignment="1" applyProtection="1">
      <alignment horizontal="left" vertical="center"/>
      <protection locked="0"/>
    </xf>
    <xf numFmtId="0" fontId="5" fillId="0" borderId="34" xfId="53"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53" applyFont="1" applyFill="1" applyBorder="1" applyAlignment="1" applyProtection="1">
      <alignment horizontal="left" vertical="center"/>
      <protection locked="0"/>
    </xf>
    <xf numFmtId="0" fontId="5" fillId="0" borderId="59" xfId="53" applyFont="1" applyFill="1" applyBorder="1" applyAlignment="1" applyProtection="1">
      <alignment horizontal="center" vertical="center"/>
      <protection locked="0"/>
    </xf>
    <xf numFmtId="0" fontId="5" fillId="0" borderId="39" xfId="53" applyFont="1" applyFill="1" applyBorder="1" applyAlignment="1" applyProtection="1">
      <alignment horizontal="center" vertical="center"/>
      <protection locked="0"/>
    </xf>
    <xf numFmtId="0" fontId="5" fillId="0" borderId="42" xfId="53" applyFont="1" applyFill="1" applyBorder="1" applyAlignment="1" applyProtection="1">
      <alignment horizontal="center" vertical="center"/>
      <protection locked="0"/>
    </xf>
    <xf numFmtId="0" fontId="5" fillId="0" borderId="47" xfId="53" applyFont="1" applyFill="1" applyBorder="1" applyAlignment="1" applyProtection="1">
      <alignment horizontal="center" vertical="center"/>
      <protection locked="0"/>
    </xf>
    <xf numFmtId="0" fontId="5" fillId="0" borderId="21" xfId="53" applyFont="1" applyFill="1" applyBorder="1" applyAlignment="1" applyProtection="1">
      <alignment horizontal="left" vertical="center"/>
      <protection locked="0"/>
    </xf>
    <xf numFmtId="0" fontId="5" fillId="0" borderId="18" xfId="53" applyFont="1" applyFill="1" applyBorder="1" applyAlignment="1" applyProtection="1">
      <alignment vertical="center"/>
      <protection locked="0"/>
    </xf>
    <xf numFmtId="0" fontId="5" fillId="0" borderId="4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protection locked="0"/>
    </xf>
    <xf numFmtId="0" fontId="5" fillId="0" borderId="10" xfId="58" applyFont="1" applyFill="1" applyBorder="1" applyAlignment="1" applyProtection="1">
      <alignment horizontal="center"/>
      <protection locked="0"/>
    </xf>
    <xf numFmtId="0" fontId="5" fillId="0" borderId="10" xfId="0" applyFont="1" applyFill="1" applyBorder="1" applyAlignment="1">
      <alignment horizontal="center" wrapText="1"/>
    </xf>
    <xf numFmtId="0" fontId="5" fillId="0" borderId="22" xfId="53" applyFont="1" applyFill="1" applyBorder="1" applyAlignment="1" applyProtection="1">
      <alignment horizontal="left" vertical="center" shrinkToFit="1"/>
      <protection locked="0"/>
    </xf>
    <xf numFmtId="0" fontId="5" fillId="0" borderId="22" xfId="53" applyFont="1" applyFill="1" applyBorder="1" applyAlignment="1" applyProtection="1">
      <alignment horizontal="center" vertical="center"/>
      <protection locked="0"/>
    </xf>
    <xf numFmtId="0" fontId="9" fillId="0" borderId="10" xfId="0" applyFont="1" applyFill="1" applyBorder="1" applyAlignment="1">
      <alignment/>
    </xf>
    <xf numFmtId="0" fontId="5" fillId="0" borderId="51" xfId="53" applyFont="1" applyFill="1" applyBorder="1" applyAlignment="1" applyProtection="1">
      <alignment horizontal="left" vertical="center"/>
      <protection locked="0"/>
    </xf>
    <xf numFmtId="0" fontId="4" fillId="0" borderId="0" xfId="57" applyFont="1" applyAlignment="1">
      <alignment wrapText="1"/>
      <protection/>
    </xf>
    <xf numFmtId="1" fontId="15" fillId="0" borderId="10" xfId="58" applyNumberFormat="1" applyFont="1" applyBorder="1" applyAlignment="1">
      <alignment horizontal="center"/>
      <protection/>
    </xf>
    <xf numFmtId="0" fontId="15" fillId="0" borderId="10" xfId="0" applyFont="1" applyBorder="1" applyAlignment="1">
      <alignment/>
    </xf>
    <xf numFmtId="1" fontId="15" fillId="0" borderId="10" xfId="0" applyNumberFormat="1" applyFont="1" applyBorder="1" applyAlignment="1">
      <alignment horizontal="center"/>
    </xf>
    <xf numFmtId="0" fontId="15" fillId="0" borderId="0" xfId="57" applyFont="1" applyAlignment="1">
      <alignment/>
      <protection/>
    </xf>
    <xf numFmtId="0" fontId="15" fillId="0" borderId="0" xfId="59" applyFont="1" applyAlignment="1">
      <alignment horizontal="center"/>
      <protection/>
    </xf>
    <xf numFmtId="1" fontId="15" fillId="0" borderId="0" xfId="59" applyNumberFormat="1" applyFont="1">
      <alignment/>
      <protection/>
    </xf>
    <xf numFmtId="0" fontId="12" fillId="0" borderId="0" xfId="0" applyFont="1" applyAlignment="1" applyProtection="1">
      <alignment wrapText="1"/>
      <protection/>
    </xf>
    <xf numFmtId="0" fontId="15" fillId="0" borderId="0" xfId="54" applyFont="1" applyBorder="1" applyAlignment="1">
      <alignment vertical="center"/>
      <protection/>
    </xf>
    <xf numFmtId="1" fontId="15" fillId="0" borderId="10" xfId="54" applyNumberFormat="1" applyFont="1" applyBorder="1" applyAlignment="1">
      <alignment vertical="center" wrapText="1"/>
      <protection/>
    </xf>
    <xf numFmtId="1" fontId="15" fillId="0" borderId="10" xfId="58" applyNumberFormat="1" applyFont="1" applyBorder="1" applyAlignment="1">
      <alignment vertical="center"/>
      <protection/>
    </xf>
    <xf numFmtId="1" fontId="12" fillId="0" borderId="10" xfId="0" applyNumberFormat="1" applyFont="1" applyBorder="1" applyAlignment="1">
      <alignment horizontal="center"/>
    </xf>
    <xf numFmtId="1" fontId="4" fillId="0" borderId="10" xfId="57" applyNumberFormat="1" applyFont="1" applyFill="1" applyBorder="1" applyAlignment="1">
      <alignment horizontal="center" vertical="center"/>
      <protection/>
    </xf>
    <xf numFmtId="0" fontId="15" fillId="0" borderId="0" xfId="0" applyFont="1" applyAlignment="1" applyProtection="1">
      <alignment horizontal="left"/>
      <protection/>
    </xf>
    <xf numFmtId="1" fontId="15" fillId="0" borderId="0" xfId="0" applyNumberFormat="1" applyFont="1" applyAlignment="1">
      <alignment horizontal="left"/>
    </xf>
    <xf numFmtId="1" fontId="15" fillId="0" borderId="0" xfId="58" applyNumberFormat="1" applyFont="1" applyBorder="1" applyAlignment="1">
      <alignment horizontal="left"/>
      <protection/>
    </xf>
    <xf numFmtId="1" fontId="15" fillId="0" borderId="0" xfId="58" applyNumberFormat="1" applyFont="1" applyAlignment="1">
      <alignment horizontal="left"/>
      <protection/>
    </xf>
    <xf numFmtId="0" fontId="15" fillId="0" borderId="0" xfId="58" applyFont="1" applyAlignment="1">
      <alignment horizontal="left"/>
      <protection/>
    </xf>
    <xf numFmtId="1" fontId="15" fillId="0" borderId="47" xfId="58" applyNumberFormat="1" applyFont="1" applyBorder="1" applyAlignment="1">
      <alignment horizontal="center"/>
      <protection/>
    </xf>
    <xf numFmtId="1" fontId="15" fillId="0" borderId="41" xfId="56" applyNumberFormat="1" applyFont="1" applyBorder="1" applyAlignment="1">
      <alignment horizontal="center"/>
      <protection/>
    </xf>
    <xf numFmtId="0" fontId="15" fillId="0" borderId="35" xfId="56" applyFont="1" applyBorder="1">
      <alignment/>
      <protection/>
    </xf>
    <xf numFmtId="1" fontId="15" fillId="0" borderId="35" xfId="56" applyNumberFormat="1" applyFont="1" applyBorder="1" applyAlignment="1">
      <alignment horizontal="center"/>
      <protection/>
    </xf>
    <xf numFmtId="0" fontId="15" fillId="0" borderId="34" xfId="56" applyFont="1" applyBorder="1">
      <alignment/>
      <protection/>
    </xf>
    <xf numFmtId="1" fontId="15" fillId="0" borderId="34" xfId="56" applyNumberFormat="1" applyFont="1" applyBorder="1" applyAlignment="1">
      <alignment horizontal="center"/>
      <protection/>
    </xf>
    <xf numFmtId="1" fontId="15" fillId="0" borderId="0" xfId="57" applyNumberFormat="1" applyFont="1" applyAlignment="1">
      <alignment horizontal="center"/>
      <protection/>
    </xf>
    <xf numFmtId="0" fontId="15" fillId="0" borderId="0" xfId="57" applyFont="1" applyAlignment="1">
      <alignment horizontal="left"/>
      <protection/>
    </xf>
    <xf numFmtId="1" fontId="15" fillId="0" borderId="0" xfId="57" applyNumberFormat="1" applyFont="1" applyAlignment="1">
      <alignment horizontal="left"/>
      <protection/>
    </xf>
    <xf numFmtId="1" fontId="15" fillId="0" borderId="10" xfId="57" applyNumberFormat="1" applyFont="1" applyFill="1" applyBorder="1" applyAlignment="1">
      <alignment horizontal="center" vertical="center" wrapText="1"/>
      <protection/>
    </xf>
    <xf numFmtId="0" fontId="15" fillId="0" borderId="10" xfId="0" applyFont="1" applyBorder="1" applyAlignment="1" applyProtection="1">
      <alignment horizontal="left"/>
      <protection/>
    </xf>
    <xf numFmtId="1" fontId="15" fillId="0" borderId="0" xfId="0" applyNumberFormat="1" applyFont="1" applyAlignment="1">
      <alignment horizontal="center"/>
    </xf>
    <xf numFmtId="0" fontId="15" fillId="0" borderId="10" xfId="0" applyFont="1" applyBorder="1" applyAlignment="1" applyProtection="1">
      <alignment/>
      <protection/>
    </xf>
    <xf numFmtId="1" fontId="15" fillId="0" borderId="10" xfId="60" applyNumberFormat="1" applyFont="1" applyBorder="1" applyAlignment="1">
      <alignment horizontal="center"/>
      <protection/>
    </xf>
    <xf numFmtId="0" fontId="15" fillId="0" borderId="0" xfId="60" applyFont="1">
      <alignment/>
      <protection/>
    </xf>
    <xf numFmtId="0" fontId="15" fillId="0" borderId="10" xfId="0" applyFont="1" applyBorder="1" applyAlignment="1">
      <alignment wrapText="1"/>
    </xf>
    <xf numFmtId="1" fontId="15" fillId="0" borderId="0" xfId="0" applyNumberFormat="1" applyFont="1" applyBorder="1" applyAlignment="1">
      <alignment horizontal="center"/>
    </xf>
    <xf numFmtId="0" fontId="15" fillId="0" borderId="10" xfId="0" applyFont="1" applyBorder="1" applyAlignment="1">
      <alignment/>
    </xf>
    <xf numFmtId="0" fontId="15" fillId="0" borderId="0" xfId="58" applyFont="1" applyAlignment="1">
      <alignment horizontal="center"/>
      <protection/>
    </xf>
    <xf numFmtId="184" fontId="5" fillId="0" borderId="19" xfId="56" applyNumberFormat="1" applyFont="1" applyFill="1" applyBorder="1" applyAlignment="1" applyProtection="1">
      <alignment horizontal="center"/>
      <protection locked="0"/>
    </xf>
    <xf numFmtId="0" fontId="9" fillId="25" borderId="0" xfId="0" applyFont="1" applyFill="1" applyAlignment="1">
      <alignment/>
    </xf>
    <xf numFmtId="0" fontId="10" fillId="25" borderId="0" xfId="0" applyFont="1" applyFill="1" applyAlignment="1">
      <alignment/>
    </xf>
    <xf numFmtId="0" fontId="5" fillId="0" borderId="20" xfId="53" applyFont="1" applyBorder="1" applyAlignment="1" applyProtection="1">
      <alignment horizontal="left" vertical="center"/>
      <protection locked="0"/>
    </xf>
    <xf numFmtId="0" fontId="5" fillId="0" borderId="19" xfId="53" applyFont="1" applyBorder="1" applyAlignment="1" applyProtection="1">
      <alignment horizontal="left" vertical="center"/>
      <protection locked="0"/>
    </xf>
    <xf numFmtId="0" fontId="5" fillId="0" borderId="0" xfId="57" applyFont="1">
      <alignment/>
      <protection/>
    </xf>
    <xf numFmtId="0" fontId="4" fillId="22" borderId="11" xfId="57" applyFont="1" applyFill="1" applyBorder="1" applyAlignment="1" applyProtection="1">
      <alignment horizontal="center" vertical="center"/>
      <protection locked="0"/>
    </xf>
    <xf numFmtId="0" fontId="5" fillId="0" borderId="14" xfId="57" applyFont="1" applyBorder="1" applyAlignment="1" applyProtection="1">
      <alignment horizontal="center"/>
      <protection locked="0"/>
    </xf>
    <xf numFmtId="0" fontId="5" fillId="0" borderId="16" xfId="57" applyFont="1" applyBorder="1" applyAlignment="1" applyProtection="1">
      <alignment horizontal="center"/>
      <protection locked="0"/>
    </xf>
    <xf numFmtId="1" fontId="4" fillId="0" borderId="14" xfId="0" applyNumberFormat="1" applyFont="1" applyBorder="1" applyAlignment="1">
      <alignment horizontal="center" vertical="center" wrapText="1"/>
    </xf>
    <xf numFmtId="1" fontId="4" fillId="0" borderId="55" xfId="0" applyNumberFormat="1" applyFont="1" applyBorder="1" applyAlignment="1">
      <alignment horizontal="center" vertical="center" wrapText="1"/>
    </xf>
    <xf numFmtId="1" fontId="4" fillId="0" borderId="56" xfId="0" applyNumberFormat="1" applyFont="1" applyBorder="1" applyAlignment="1">
      <alignment horizontal="center" vertical="center" wrapText="1"/>
    </xf>
    <xf numFmtId="0" fontId="5" fillId="0" borderId="2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57" applyFont="1" applyBorder="1" applyAlignment="1" applyProtection="1">
      <alignment horizontal="center"/>
      <protection locked="0"/>
    </xf>
    <xf numFmtId="0" fontId="5" fillId="0" borderId="20" xfId="57" applyFont="1" applyBorder="1" applyAlignment="1" applyProtection="1">
      <alignment horizontal="center" wrapText="1"/>
      <protection locked="0"/>
    </xf>
    <xf numFmtId="0" fontId="5" fillId="0" borderId="20" xfId="57" applyFont="1" applyBorder="1" applyAlignment="1" applyProtection="1">
      <alignment horizontal="center" wrapText="1"/>
      <protection locked="0"/>
    </xf>
    <xf numFmtId="0" fontId="5" fillId="0" borderId="20" xfId="57" applyFont="1" applyBorder="1" applyAlignment="1" applyProtection="1">
      <alignment horizontal="center" vertical="center" wrapText="1"/>
      <protection locked="0"/>
    </xf>
    <xf numFmtId="0" fontId="5" fillId="0" borderId="38" xfId="57" applyFont="1" applyBorder="1" applyAlignment="1" applyProtection="1">
      <alignment horizontal="left"/>
      <protection locked="0"/>
    </xf>
    <xf numFmtId="0" fontId="5" fillId="0" borderId="38" xfId="57" applyFont="1" applyBorder="1" applyAlignment="1" applyProtection="1">
      <alignment horizontal="center"/>
      <protection locked="0"/>
    </xf>
    <xf numFmtId="0" fontId="5" fillId="0" borderId="38" xfId="57" applyFont="1" applyBorder="1" applyAlignment="1" applyProtection="1">
      <alignment horizontal="center" wrapText="1"/>
      <protection locked="0"/>
    </xf>
    <xf numFmtId="0" fontId="5" fillId="0" borderId="38" xfId="57" applyFont="1" applyBorder="1" applyAlignment="1" applyProtection="1">
      <alignment horizontal="center" wrapText="1"/>
      <protection locked="0"/>
    </xf>
    <xf numFmtId="0" fontId="5" fillId="0" borderId="39" xfId="57" applyFont="1" applyBorder="1" applyAlignment="1" applyProtection="1">
      <alignment horizontal="left"/>
      <protection locked="0"/>
    </xf>
    <xf numFmtId="0" fontId="5" fillId="0" borderId="39" xfId="57" applyFont="1" applyBorder="1" applyAlignment="1" applyProtection="1">
      <alignment horizontal="center"/>
      <protection locked="0"/>
    </xf>
    <xf numFmtId="0" fontId="5" fillId="0" borderId="39" xfId="57" applyFont="1" applyBorder="1" applyAlignment="1" applyProtection="1">
      <alignment horizontal="center" wrapText="1"/>
      <protection locked="0"/>
    </xf>
    <xf numFmtId="0" fontId="5" fillId="0" borderId="39" xfId="57" applyFont="1" applyBorder="1" applyAlignment="1" applyProtection="1">
      <alignment horizontal="center" wrapText="1"/>
      <protection locked="0"/>
    </xf>
    <xf numFmtId="0" fontId="5" fillId="0" borderId="22" xfId="0" applyFont="1" applyFill="1" applyBorder="1" applyAlignment="1" applyProtection="1">
      <alignment horizontal="center" vertical="center" wrapText="1"/>
      <protection locked="0"/>
    </xf>
    <xf numFmtId="0" fontId="5" fillId="0" borderId="19" xfId="57" applyFont="1" applyBorder="1" applyAlignment="1" applyProtection="1">
      <alignment horizontal="left"/>
      <protection locked="0"/>
    </xf>
    <xf numFmtId="0" fontId="5" fillId="0" borderId="19" xfId="57" applyFont="1" applyBorder="1" applyAlignment="1" applyProtection="1">
      <alignment horizontal="center"/>
      <protection locked="0"/>
    </xf>
    <xf numFmtId="0" fontId="5" fillId="0" borderId="19" xfId="57" applyFont="1" applyBorder="1" applyAlignment="1" applyProtection="1">
      <alignment horizontal="center" wrapText="1"/>
      <protection locked="0"/>
    </xf>
    <xf numFmtId="0" fontId="5" fillId="0" borderId="19" xfId="57" applyFont="1" applyBorder="1" applyAlignment="1" applyProtection="1">
      <alignment horizontal="center" wrapText="1"/>
      <protection locked="0"/>
    </xf>
    <xf numFmtId="0" fontId="5" fillId="0" borderId="20" xfId="57" applyFont="1" applyBorder="1" applyAlignment="1" applyProtection="1">
      <alignment horizontal="left"/>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2" xfId="53" applyFont="1" applyBorder="1" applyAlignment="1" applyProtection="1">
      <alignment horizontal="center" vertical="center"/>
      <protection locked="0"/>
    </xf>
    <xf numFmtId="0" fontId="5" fillId="0" borderId="38" xfId="53" applyFont="1" applyBorder="1" applyAlignment="1" applyProtection="1">
      <alignment horizontal="center" vertical="center"/>
      <protection locked="0"/>
    </xf>
    <xf numFmtId="0" fontId="5" fillId="0" borderId="18" xfId="57" applyFont="1" applyBorder="1" applyAlignment="1" applyProtection="1">
      <alignment horizontal="center"/>
      <protection locked="0"/>
    </xf>
    <xf numFmtId="0" fontId="5" fillId="0" borderId="35" xfId="57" applyFont="1" applyBorder="1" applyAlignment="1" applyProtection="1">
      <alignment horizontal="center"/>
      <protection locked="0"/>
    </xf>
    <xf numFmtId="0" fontId="5" fillId="0" borderId="35" xfId="57" applyFont="1" applyBorder="1" applyAlignment="1" applyProtection="1">
      <alignment horizontal="center" wrapText="1"/>
      <protection locked="0"/>
    </xf>
    <xf numFmtId="0" fontId="5" fillId="0" borderId="0" xfId="57" applyFont="1" applyBorder="1" applyAlignment="1" applyProtection="1">
      <alignment horizontal="center" wrapText="1"/>
      <protection locked="0"/>
    </xf>
    <xf numFmtId="0" fontId="5" fillId="0" borderId="45" xfId="57" applyFont="1" applyBorder="1" applyAlignment="1" applyProtection="1">
      <alignment horizontal="center" wrapText="1"/>
      <protection locked="0"/>
    </xf>
    <xf numFmtId="0" fontId="5" fillId="0" borderId="20" xfId="0" applyFont="1" applyBorder="1" applyAlignment="1" applyProtection="1">
      <alignment horizontal="center" vertical="center" wrapText="1"/>
      <protection locked="0"/>
    </xf>
    <xf numFmtId="0" fontId="5" fillId="0" borderId="22" xfId="57" applyFont="1" applyBorder="1" applyAlignment="1" applyProtection="1">
      <alignment horizontal="center"/>
      <protection locked="0"/>
    </xf>
    <xf numFmtId="0" fontId="5" fillId="0" borderId="22" xfId="57" applyFont="1" applyBorder="1" applyAlignment="1" applyProtection="1">
      <alignment horizontal="center" wrapText="1"/>
      <protection locked="0"/>
    </xf>
    <xf numFmtId="0" fontId="5" fillId="0" borderId="41" xfId="57" applyFont="1" applyBorder="1" applyAlignment="1" applyProtection="1">
      <alignment horizontal="center" wrapText="1"/>
      <protection locked="0"/>
    </xf>
    <xf numFmtId="0" fontId="5" fillId="0" borderId="19"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40" xfId="53" applyFont="1" applyBorder="1" applyAlignment="1" applyProtection="1">
      <alignment horizontal="center" vertical="center"/>
      <protection locked="0"/>
    </xf>
    <xf numFmtId="0" fontId="5" fillId="0" borderId="38" xfId="53"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9" xfId="0" applyFont="1" applyBorder="1" applyAlignment="1" applyProtection="1">
      <alignment horizontal="center" shrinkToFit="1"/>
      <protection locked="0"/>
    </xf>
    <xf numFmtId="0" fontId="5" fillId="0" borderId="19" xfId="54" applyFont="1" applyBorder="1" applyAlignment="1" applyProtection="1">
      <alignment horizontal="center" vertical="center"/>
      <protection locked="0"/>
    </xf>
    <xf numFmtId="0" fontId="5" fillId="0" borderId="0" xfId="57" applyFont="1" applyBorder="1">
      <alignment/>
      <protection/>
    </xf>
    <xf numFmtId="0" fontId="5" fillId="0" borderId="19" xfId="0" applyFont="1" applyFill="1" applyBorder="1" applyAlignment="1" applyProtection="1">
      <alignment horizontal="center" vertical="center"/>
      <protection locked="0"/>
    </xf>
    <xf numFmtId="0" fontId="9" fillId="0" borderId="19" xfId="0" applyFont="1" applyBorder="1" applyAlignment="1">
      <alignment/>
    </xf>
    <xf numFmtId="0" fontId="5" fillId="0" borderId="19" xfId="53"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protection locked="0"/>
    </xf>
    <xf numFmtId="0" fontId="5" fillId="0" borderId="10" xfId="57" applyFont="1" applyBorder="1" applyAlignment="1" applyProtection="1">
      <alignment horizontal="center"/>
      <protection locked="0"/>
    </xf>
    <xf numFmtId="0" fontId="9" fillId="0" borderId="20" xfId="0" applyFont="1" applyBorder="1" applyAlignment="1">
      <alignment/>
    </xf>
    <xf numFmtId="0" fontId="5" fillId="0" borderId="19" xfId="53" applyFont="1" applyFill="1" applyBorder="1" applyAlignment="1" applyProtection="1">
      <alignment horizontal="left" vertical="center" wrapText="1"/>
      <protection locked="0"/>
    </xf>
    <xf numFmtId="0" fontId="5" fillId="0" borderId="19" xfId="53" applyFont="1" applyFill="1" applyBorder="1" applyAlignment="1" applyProtection="1">
      <alignment horizontal="center" vertical="center"/>
      <protection locked="0"/>
    </xf>
    <xf numFmtId="0" fontId="5" fillId="0" borderId="22" xfId="54" applyFont="1" applyFill="1" applyBorder="1" applyAlignment="1" applyProtection="1">
      <alignment horizontal="center" vertical="center" wrapText="1"/>
      <protection locked="0"/>
    </xf>
    <xf numFmtId="0" fontId="9" fillId="0" borderId="19" xfId="0" applyFont="1" applyFill="1" applyBorder="1" applyAlignment="1">
      <alignment/>
    </xf>
    <xf numFmtId="0" fontId="5" fillId="0" borderId="19" xfId="54" applyFont="1" applyFill="1" applyBorder="1" applyAlignment="1" applyProtection="1">
      <alignment horizontal="center" vertical="center" wrapText="1"/>
      <protection locked="0"/>
    </xf>
    <xf numFmtId="0" fontId="4" fillId="0" borderId="19" xfId="57" applyFont="1" applyBorder="1" applyAlignment="1">
      <alignment horizontal="center" vertical="center"/>
      <protection/>
    </xf>
    <xf numFmtId="0" fontId="5" fillId="0" borderId="25" xfId="57" applyFont="1" applyBorder="1">
      <alignment/>
      <protection/>
    </xf>
    <xf numFmtId="0" fontId="4" fillId="0" borderId="20" xfId="57" applyFont="1" applyBorder="1" applyAlignment="1">
      <alignment horizontal="center" vertical="center"/>
      <protection/>
    </xf>
    <xf numFmtId="0" fontId="5" fillId="0" borderId="41" xfId="57" applyFont="1" applyBorder="1" applyAlignment="1" applyProtection="1">
      <alignment horizontal="center"/>
      <protection locked="0"/>
    </xf>
    <xf numFmtId="0" fontId="5" fillId="0" borderId="22" xfId="0" applyFont="1" applyBorder="1" applyAlignment="1" applyProtection="1">
      <alignment vertical="center"/>
      <protection locked="0"/>
    </xf>
    <xf numFmtId="0" fontId="5" fillId="0" borderId="22" xfId="0" applyFont="1" applyBorder="1" applyAlignment="1" applyProtection="1">
      <alignment horizontal="center" vertical="center"/>
      <protection locked="0"/>
    </xf>
    <xf numFmtId="0" fontId="5" fillId="0" borderId="19" xfId="0" applyFont="1" applyBorder="1" applyAlignment="1" applyProtection="1">
      <alignment vertical="center"/>
      <protection locked="0"/>
    </xf>
    <xf numFmtId="0" fontId="5" fillId="0" borderId="19" xfId="0" applyFont="1" applyFill="1" applyBorder="1" applyAlignment="1" applyProtection="1">
      <alignment horizontal="center" vertical="center" wrapText="1"/>
      <protection locked="0"/>
    </xf>
    <xf numFmtId="0" fontId="5" fillId="0" borderId="20" xfId="0" applyFont="1" applyBorder="1" applyAlignment="1" applyProtection="1">
      <alignment horizontal="center"/>
      <protection locked="0"/>
    </xf>
    <xf numFmtId="0" fontId="5" fillId="0" borderId="22" xfId="0" applyFont="1" applyFill="1" applyBorder="1" applyAlignment="1" applyProtection="1">
      <alignment horizontal="center" vertical="center" wrapText="1"/>
      <protection locked="0"/>
    </xf>
    <xf numFmtId="0" fontId="5" fillId="0" borderId="19" xfId="0" applyFont="1" applyBorder="1" applyAlignment="1" applyProtection="1">
      <alignment horizontal="center"/>
      <protection locked="0"/>
    </xf>
    <xf numFmtId="0" fontId="5" fillId="0" borderId="22" xfId="0" applyFont="1" applyBorder="1" applyAlignment="1">
      <alignment/>
    </xf>
    <xf numFmtId="0" fontId="5" fillId="0" borderId="22" xfId="0" applyFont="1" applyBorder="1" applyAlignment="1" applyProtection="1">
      <alignment horizontal="center" vertical="center"/>
      <protection locked="0"/>
    </xf>
    <xf numFmtId="0" fontId="5" fillId="0" borderId="20" xfId="0" applyFont="1" applyBorder="1" applyAlignment="1">
      <alignment/>
    </xf>
    <xf numFmtId="0" fontId="5" fillId="0" borderId="2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1" fontId="4" fillId="0" borderId="37" xfId="57" applyNumberFormat="1" applyFont="1" applyFill="1" applyBorder="1" applyAlignment="1">
      <alignment horizontal="center" vertical="center"/>
      <protection/>
    </xf>
    <xf numFmtId="1" fontId="12" fillId="0" borderId="37" xfId="0" applyNumberFormat="1" applyFont="1" applyBorder="1" applyAlignment="1">
      <alignment horizontal="center"/>
    </xf>
    <xf numFmtId="0" fontId="4" fillId="0" borderId="47" xfId="53" applyFont="1" applyBorder="1" applyAlignment="1" applyProtection="1">
      <alignment vertical="center"/>
      <protection locked="0"/>
    </xf>
    <xf numFmtId="0" fontId="4" fillId="0" borderId="53" xfId="53" applyFont="1" applyFill="1" applyBorder="1" applyAlignment="1">
      <alignment vertical="center" wrapText="1"/>
      <protection/>
    </xf>
    <xf numFmtId="0" fontId="4" fillId="0" borderId="34" xfId="53" applyFont="1" applyFill="1" applyBorder="1" applyAlignment="1">
      <alignment vertical="center"/>
      <protection/>
    </xf>
    <xf numFmtId="0" fontId="4" fillId="0" borderId="25" xfId="53" applyFont="1" applyBorder="1" applyAlignment="1">
      <alignment vertical="center" wrapText="1"/>
      <protection/>
    </xf>
    <xf numFmtId="0" fontId="4" fillId="0" borderId="46" xfId="53" applyFont="1" applyBorder="1" applyAlignment="1">
      <alignment vertical="center" wrapText="1"/>
      <protection/>
    </xf>
    <xf numFmtId="0" fontId="4" fillId="0" borderId="41" xfId="53" applyFont="1" applyBorder="1" applyAlignment="1" applyProtection="1">
      <alignment vertical="center"/>
      <protection locked="0"/>
    </xf>
    <xf numFmtId="0" fontId="4" fillId="0" borderId="40" xfId="53" applyFont="1" applyBorder="1" applyAlignment="1" applyProtection="1">
      <alignment vertical="center"/>
      <protection locked="0"/>
    </xf>
    <xf numFmtId="0" fontId="19" fillId="0" borderId="43" xfId="0" applyFont="1" applyFill="1" applyBorder="1" applyAlignment="1" applyProtection="1">
      <alignment/>
      <protection locked="0"/>
    </xf>
    <xf numFmtId="0" fontId="19" fillId="0" borderId="50" xfId="0" applyFont="1" applyFill="1" applyBorder="1" applyAlignment="1" applyProtection="1">
      <alignment/>
      <protection locked="0"/>
    </xf>
    <xf numFmtId="0" fontId="5" fillId="0" borderId="52" xfId="53" applyFont="1" applyFill="1" applyBorder="1" applyAlignment="1" applyProtection="1">
      <alignment horizontal="left" vertical="center" wrapText="1"/>
      <protection locked="0"/>
    </xf>
    <xf numFmtId="0" fontId="5" fillId="0" borderId="43" xfId="0" applyFont="1" applyFill="1" applyBorder="1" applyAlignment="1" applyProtection="1">
      <alignment horizontal="center"/>
      <protection locked="0"/>
    </xf>
    <xf numFmtId="0" fontId="5" fillId="0" borderId="50" xfId="0" applyFont="1" applyFill="1" applyBorder="1" applyAlignment="1" applyProtection="1">
      <alignment horizontal="center"/>
      <protection locked="0"/>
    </xf>
    <xf numFmtId="1" fontId="4" fillId="22" borderId="62" xfId="53" applyNumberFormat="1" applyFont="1" applyFill="1" applyBorder="1" applyAlignment="1" applyProtection="1">
      <alignment horizontal="center" vertical="center"/>
      <protection locked="0"/>
    </xf>
    <xf numFmtId="0" fontId="5" fillId="0" borderId="51" xfId="53" applyFont="1" applyFill="1" applyBorder="1" applyAlignment="1" applyProtection="1">
      <alignment horizontal="left" vertical="center" wrapText="1"/>
      <protection locked="0"/>
    </xf>
    <xf numFmtId="1" fontId="4" fillId="8" borderId="40" xfId="53" applyNumberFormat="1" applyFont="1" applyFill="1" applyBorder="1" applyAlignment="1">
      <alignment horizontal="center" vertical="center"/>
      <protection/>
    </xf>
    <xf numFmtId="1" fontId="4" fillId="8" borderId="47" xfId="53" applyNumberFormat="1" applyFont="1" applyFill="1" applyBorder="1" applyAlignment="1">
      <alignment horizontal="center" vertical="center"/>
      <protection/>
    </xf>
    <xf numFmtId="1" fontId="4" fillId="22" borderId="45" xfId="53" applyNumberFormat="1" applyFont="1" applyFill="1" applyBorder="1" applyAlignment="1" applyProtection="1">
      <alignment horizontal="center" vertical="center"/>
      <protection locked="0"/>
    </xf>
    <xf numFmtId="1" fontId="4" fillId="8" borderId="41" xfId="53" applyNumberFormat="1" applyFont="1" applyFill="1" applyBorder="1" applyAlignment="1">
      <alignment horizontal="center" vertical="center"/>
      <protection/>
    </xf>
    <xf numFmtId="1" fontId="4" fillId="22" borderId="41" xfId="53" applyNumberFormat="1" applyFont="1" applyFill="1" applyBorder="1" applyAlignment="1" applyProtection="1">
      <alignment horizontal="center" vertical="center"/>
      <protection locked="0"/>
    </xf>
    <xf numFmtId="1" fontId="4" fillId="22" borderId="40" xfId="53" applyNumberFormat="1" applyFont="1" applyFill="1" applyBorder="1" applyAlignment="1" applyProtection="1">
      <alignment horizontal="center" vertical="center"/>
      <protection locked="0"/>
    </xf>
    <xf numFmtId="1" fontId="4" fillId="22" borderId="47" xfId="53" applyNumberFormat="1" applyFont="1" applyFill="1" applyBorder="1" applyAlignment="1" applyProtection="1">
      <alignment horizontal="center" vertical="center"/>
      <protection locked="0"/>
    </xf>
    <xf numFmtId="0" fontId="5" fillId="11" borderId="63" xfId="53" applyFont="1" applyFill="1" applyBorder="1" applyAlignment="1" applyProtection="1">
      <alignment horizontal="left" vertical="center" wrapText="1"/>
      <protection/>
    </xf>
    <xf numFmtId="0" fontId="5" fillId="11" borderId="64" xfId="53" applyFont="1" applyFill="1" applyBorder="1" applyAlignment="1" applyProtection="1">
      <alignment horizontal="left" vertical="center" wrapText="1"/>
      <protection/>
    </xf>
    <xf numFmtId="0" fontId="5" fillId="11" borderId="65" xfId="53" applyFont="1" applyFill="1" applyBorder="1" applyAlignment="1" applyProtection="1">
      <alignment horizontal="left" vertical="center" wrapText="1"/>
      <protection/>
    </xf>
    <xf numFmtId="1" fontId="4" fillId="20" borderId="41" xfId="53" applyNumberFormat="1" applyFont="1" applyFill="1" applyBorder="1" applyAlignment="1" applyProtection="1">
      <alignment horizontal="center" vertical="center"/>
      <protection locked="0"/>
    </xf>
    <xf numFmtId="1" fontId="4" fillId="20" borderId="40" xfId="53" applyNumberFormat="1" applyFont="1" applyFill="1" applyBorder="1" applyAlignment="1" applyProtection="1">
      <alignment horizontal="center" vertical="center"/>
      <protection locked="0"/>
    </xf>
    <xf numFmtId="0" fontId="4" fillId="0" borderId="41" xfId="53" applyFont="1" applyBorder="1" applyAlignment="1">
      <alignment horizontal="left" vertical="center"/>
      <protection/>
    </xf>
    <xf numFmtId="0" fontId="4" fillId="0" borderId="40" xfId="53" applyFont="1" applyBorder="1" applyAlignment="1">
      <alignment horizontal="left" vertical="center"/>
      <protection/>
    </xf>
    <xf numFmtId="0" fontId="4" fillId="0" borderId="41" xfId="53" applyFont="1" applyFill="1" applyBorder="1" applyAlignment="1" applyProtection="1">
      <alignment horizontal="center" vertical="center"/>
      <protection locked="0"/>
    </xf>
    <xf numFmtId="0" fontId="4" fillId="0" borderId="47" xfId="53" applyFont="1" applyFill="1" applyBorder="1" applyAlignment="1" applyProtection="1">
      <alignment horizontal="center" vertical="center"/>
      <protection locked="0"/>
    </xf>
    <xf numFmtId="1" fontId="4" fillId="0" borderId="26" xfId="53" applyNumberFormat="1" applyFont="1" applyBorder="1" applyAlignment="1">
      <alignment horizontal="center" vertical="center" wrapText="1"/>
      <protection/>
    </xf>
    <xf numFmtId="1" fontId="4" fillId="0" borderId="45" xfId="53" applyNumberFormat="1" applyFont="1" applyBorder="1" applyAlignment="1">
      <alignment horizontal="center" vertical="center" wrapText="1"/>
      <protection/>
    </xf>
    <xf numFmtId="1" fontId="4" fillId="0" borderId="53" xfId="53" applyNumberFormat="1" applyFont="1" applyBorder="1" applyAlignment="1">
      <alignment horizontal="center" vertical="center" wrapText="1"/>
      <protection/>
    </xf>
    <xf numFmtId="1" fontId="4" fillId="0" borderId="62" xfId="53" applyNumberFormat="1" applyFont="1" applyBorder="1" applyAlignment="1">
      <alignment horizontal="center" vertical="center" wrapText="1"/>
      <protection/>
    </xf>
    <xf numFmtId="1" fontId="5" fillId="0" borderId="22" xfId="0" applyNumberFormat="1" applyFont="1" applyFill="1" applyBorder="1" applyAlignment="1" applyProtection="1">
      <alignment horizontal="left" vertical="center" wrapText="1"/>
      <protection locked="0"/>
    </xf>
    <xf numFmtId="0" fontId="10" fillId="0" borderId="0" xfId="0" applyFont="1" applyAlignment="1">
      <alignment horizontal="center"/>
    </xf>
    <xf numFmtId="0" fontId="5" fillId="0" borderId="21" xfId="53" applyFont="1" applyFill="1" applyBorder="1" applyAlignment="1">
      <alignment horizontal="center" vertical="center"/>
      <protection/>
    </xf>
    <xf numFmtId="0" fontId="5" fillId="0" borderId="48" xfId="53" applyFont="1" applyFill="1" applyBorder="1" applyAlignment="1">
      <alignment horizontal="center" vertical="center"/>
      <protection/>
    </xf>
    <xf numFmtId="0" fontId="4" fillId="0" borderId="4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21" xfId="53" applyFont="1" applyFill="1" applyBorder="1" applyAlignment="1">
      <alignment vertical="center" wrapText="1"/>
      <protection/>
    </xf>
    <xf numFmtId="0" fontId="4" fillId="0" borderId="18" xfId="53" applyFont="1" applyFill="1" applyBorder="1" applyAlignment="1">
      <alignment vertical="center"/>
      <protection/>
    </xf>
    <xf numFmtId="0" fontId="4" fillId="0" borderId="41" xfId="0" applyFont="1" applyFill="1" applyBorder="1" applyAlignment="1">
      <alignment horizontal="center" vertical="center"/>
    </xf>
    <xf numFmtId="0" fontId="5" fillId="0" borderId="19" xfId="53" applyFont="1" applyFill="1" applyBorder="1" applyAlignment="1" applyProtection="1">
      <alignment horizontal="left" vertical="center" wrapText="1"/>
      <protection locked="0"/>
    </xf>
    <xf numFmtId="0" fontId="4" fillId="0" borderId="47" xfId="53" applyFont="1" applyBorder="1" applyAlignment="1">
      <alignment vertical="center" wrapText="1"/>
      <protection/>
    </xf>
    <xf numFmtId="0" fontId="19" fillId="0" borderId="19" xfId="0" applyFont="1" applyFill="1" applyBorder="1" applyAlignment="1" applyProtection="1">
      <alignment/>
      <protection locked="0"/>
    </xf>
    <xf numFmtId="1" fontId="5" fillId="0" borderId="50" xfId="0" applyNumberFormat="1" applyFont="1" applyFill="1" applyBorder="1" applyAlignment="1" applyProtection="1">
      <alignment horizontal="center" vertical="center" wrapText="1"/>
      <protection locked="0"/>
    </xf>
    <xf numFmtId="0" fontId="4" fillId="0" borderId="41" xfId="53" applyFont="1" applyBorder="1" applyAlignment="1">
      <alignment vertical="center" wrapText="1"/>
      <protection/>
    </xf>
    <xf numFmtId="0" fontId="4" fillId="0" borderId="40" xfId="53" applyFont="1" applyBorder="1" applyAlignment="1">
      <alignment vertical="center" wrapText="1"/>
      <protection/>
    </xf>
    <xf numFmtId="1" fontId="5" fillId="0" borderId="43" xfId="0" applyNumberFormat="1" applyFont="1" applyFill="1" applyBorder="1" applyAlignment="1" applyProtection="1">
      <alignment horizontal="center" vertical="center" wrapText="1"/>
      <protection locked="0"/>
    </xf>
    <xf numFmtId="0" fontId="4" fillId="0" borderId="47" xfId="53" applyFont="1" applyBorder="1" applyAlignment="1">
      <alignment vertical="center"/>
      <protection/>
    </xf>
    <xf numFmtId="1" fontId="5" fillId="0" borderId="43" xfId="0" applyNumberFormat="1" applyFont="1" applyFill="1" applyBorder="1" applyAlignment="1" applyProtection="1">
      <alignment horizontal="left" vertical="center" wrapText="1"/>
      <protection locked="0"/>
    </xf>
    <xf numFmtId="1" fontId="5" fillId="0" borderId="50" xfId="0" applyNumberFormat="1" applyFont="1" applyFill="1" applyBorder="1" applyAlignment="1" applyProtection="1">
      <alignment horizontal="left" vertical="center" wrapText="1"/>
      <protection locked="0"/>
    </xf>
    <xf numFmtId="0" fontId="5" fillId="0" borderId="19" xfId="53" applyFont="1" applyBorder="1" applyAlignment="1" applyProtection="1">
      <alignment horizontal="left" vertical="center"/>
      <protection locked="0"/>
    </xf>
    <xf numFmtId="1" fontId="4" fillId="22" borderId="45" xfId="53" applyNumberFormat="1" applyFont="1" applyFill="1" applyBorder="1" applyAlignment="1" applyProtection="1">
      <alignment horizontal="center" vertical="center" wrapText="1"/>
      <protection locked="0"/>
    </xf>
    <xf numFmtId="1" fontId="4" fillId="22" borderId="46" xfId="53" applyNumberFormat="1" applyFont="1" applyFill="1" applyBorder="1" applyAlignment="1" applyProtection="1">
      <alignment horizontal="center" vertical="center"/>
      <protection locked="0"/>
    </xf>
    <xf numFmtId="1" fontId="5" fillId="0" borderId="19" xfId="0" applyNumberFormat="1" applyFont="1" applyFill="1" applyBorder="1" applyAlignment="1" applyProtection="1">
      <alignment horizontal="left" vertical="center" wrapText="1"/>
      <protection locked="0"/>
    </xf>
    <xf numFmtId="1" fontId="4" fillId="20" borderId="47" xfId="53" applyNumberFormat="1" applyFont="1" applyFill="1" applyBorder="1" applyAlignment="1">
      <alignment horizontal="center" vertical="center"/>
      <protection/>
    </xf>
    <xf numFmtId="1" fontId="4" fillId="20" borderId="10" xfId="53" applyNumberFormat="1" applyFont="1" applyFill="1" applyBorder="1" applyAlignment="1">
      <alignment horizontal="center" vertical="center"/>
      <protection/>
    </xf>
    <xf numFmtId="1" fontId="4" fillId="0" borderId="10" xfId="53" applyNumberFormat="1" applyFont="1" applyBorder="1" applyAlignment="1">
      <alignment horizontal="center" vertical="center" wrapText="1"/>
      <protection/>
    </xf>
    <xf numFmtId="1" fontId="4" fillId="22" borderId="10" xfId="53" applyNumberFormat="1" applyFont="1" applyFill="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4" fillId="0" borderId="26" xfId="53" applyFont="1" applyBorder="1" applyAlignment="1">
      <alignment vertical="center" wrapText="1"/>
      <protection/>
    </xf>
    <xf numFmtId="0" fontId="4" fillId="0" borderId="45" xfId="53" applyFont="1" applyBorder="1" applyAlignment="1">
      <alignment vertical="center" wrapText="1"/>
      <protection/>
    </xf>
    <xf numFmtId="0" fontId="4" fillId="0" borderId="53" xfId="53" applyFont="1" applyBorder="1" applyAlignment="1">
      <alignment vertical="center" wrapText="1"/>
      <protection/>
    </xf>
    <xf numFmtId="0" fontId="4" fillId="0" borderId="62" xfId="53" applyFont="1" applyBorder="1" applyAlignment="1">
      <alignment vertical="center" wrapText="1"/>
      <protection/>
    </xf>
    <xf numFmtId="0" fontId="4" fillId="0" borderId="41" xfId="53" applyFont="1" applyBorder="1" applyAlignment="1">
      <alignment vertical="center"/>
      <protection/>
    </xf>
    <xf numFmtId="0" fontId="4" fillId="0" borderId="40" xfId="53" applyFont="1" applyBorder="1" applyAlignment="1">
      <alignment vertical="center"/>
      <protection/>
    </xf>
    <xf numFmtId="1" fontId="13" fillId="0" borderId="19" xfId="0" applyNumberFormat="1" applyFont="1" applyFill="1" applyBorder="1" applyAlignment="1" applyProtection="1">
      <alignment horizontal="center" vertical="center" wrapText="1" shrinkToFit="1"/>
      <protection locked="0"/>
    </xf>
    <xf numFmtId="0" fontId="5" fillId="0" borderId="38" xfId="0" applyFont="1" applyFill="1" applyBorder="1" applyAlignment="1" applyProtection="1">
      <alignment/>
      <protection locked="0"/>
    </xf>
    <xf numFmtId="0" fontId="5" fillId="0" borderId="20" xfId="53" applyFont="1" applyFill="1" applyBorder="1" applyAlignment="1" applyProtection="1">
      <alignment horizontal="left" vertical="center" wrapText="1"/>
      <protection locked="0"/>
    </xf>
    <xf numFmtId="1" fontId="4" fillId="8" borderId="41" xfId="53" applyNumberFormat="1" applyFont="1" applyFill="1" applyBorder="1" applyAlignment="1">
      <alignment horizontal="center" vertical="center" wrapText="1"/>
      <protection/>
    </xf>
    <xf numFmtId="1" fontId="4" fillId="8" borderId="40" xfId="53" applyNumberFormat="1" applyFont="1" applyFill="1" applyBorder="1" applyAlignment="1">
      <alignment horizontal="center" vertical="center" wrapText="1"/>
      <protection/>
    </xf>
    <xf numFmtId="1" fontId="5" fillId="0" borderId="19" xfId="0" applyNumberFormat="1" applyFont="1" applyFill="1" applyBorder="1" applyAlignment="1" applyProtection="1">
      <alignment horizontal="left" vertical="center" wrapText="1" shrinkToFit="1"/>
      <protection locked="0"/>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wrapText="1"/>
    </xf>
    <xf numFmtId="1" fontId="4" fillId="0" borderId="10" xfId="53" applyNumberFormat="1" applyFont="1" applyBorder="1" applyAlignment="1">
      <alignment horizontal="center" vertical="center" wrapText="1"/>
      <protection/>
    </xf>
    <xf numFmtId="1" fontId="4" fillId="20" borderId="41" xfId="53" applyNumberFormat="1" applyFont="1" applyFill="1" applyBorder="1" applyAlignment="1">
      <alignment horizontal="center" vertical="center"/>
      <protection/>
    </xf>
    <xf numFmtId="1" fontId="4" fillId="20" borderId="40" xfId="53" applyNumberFormat="1" applyFont="1" applyFill="1" applyBorder="1" applyAlignment="1">
      <alignment horizontal="center" vertical="center"/>
      <protection/>
    </xf>
    <xf numFmtId="0" fontId="4" fillId="0" borderId="41" xfId="53" applyFont="1" applyFill="1" applyBorder="1" applyAlignment="1" applyProtection="1">
      <alignment horizontal="center" vertical="center" wrapText="1"/>
      <protection locked="0"/>
    </xf>
    <xf numFmtId="0" fontId="4" fillId="0" borderId="47" xfId="53" applyFont="1" applyFill="1" applyBorder="1" applyAlignment="1" applyProtection="1">
      <alignment horizontal="center" vertical="center" wrapText="1"/>
      <protection locked="0"/>
    </xf>
    <xf numFmtId="1" fontId="5" fillId="0" borderId="19" xfId="0" applyNumberFormat="1" applyFont="1" applyFill="1" applyBorder="1" applyAlignment="1" applyProtection="1">
      <alignment horizontal="center" vertical="center" wrapText="1"/>
      <protection locked="0"/>
    </xf>
    <xf numFmtId="0" fontId="5" fillId="0" borderId="18" xfId="53" applyFont="1" applyFill="1" applyBorder="1" applyAlignment="1" applyProtection="1">
      <alignment vertical="center"/>
      <protection locked="0"/>
    </xf>
    <xf numFmtId="0" fontId="5" fillId="0" borderId="48" xfId="53" applyFont="1" applyFill="1" applyBorder="1" applyAlignment="1" applyProtection="1">
      <alignment vertical="center"/>
      <protection locked="0"/>
    </xf>
    <xf numFmtId="0" fontId="4" fillId="0" borderId="41" xfId="53" applyFont="1" applyBorder="1" applyAlignment="1">
      <alignment horizontal="center" vertical="center"/>
      <protection/>
    </xf>
    <xf numFmtId="0" fontId="4" fillId="0" borderId="40" xfId="53" applyFont="1" applyBorder="1" applyAlignment="1">
      <alignment horizontal="center" vertical="center"/>
      <protection/>
    </xf>
    <xf numFmtId="0" fontId="4" fillId="0" borderId="47" xfId="53" applyFont="1" applyBorder="1" applyAlignment="1">
      <alignment horizontal="center" vertical="center"/>
      <protection/>
    </xf>
    <xf numFmtId="184" fontId="4" fillId="8" borderId="41" xfId="53" applyNumberFormat="1" applyFont="1" applyFill="1" applyBorder="1" applyAlignment="1">
      <alignment horizontal="center" vertical="center"/>
      <protection/>
    </xf>
    <xf numFmtId="184" fontId="4" fillId="8" borderId="40" xfId="53" applyNumberFormat="1" applyFont="1" applyFill="1" applyBorder="1" applyAlignment="1">
      <alignment horizontal="center" vertical="center"/>
      <protection/>
    </xf>
    <xf numFmtId="184" fontId="4" fillId="8" borderId="47" xfId="53" applyNumberFormat="1" applyFont="1" applyFill="1" applyBorder="1" applyAlignment="1">
      <alignment horizontal="center" vertical="center"/>
      <protection/>
    </xf>
    <xf numFmtId="0" fontId="4" fillId="0" borderId="10" xfId="0" applyFont="1" applyBorder="1" applyAlignment="1">
      <alignment horizontal="left" vertical="center" wrapText="1"/>
    </xf>
    <xf numFmtId="0" fontId="5" fillId="0" borderId="21" xfId="0" applyFont="1" applyBorder="1" applyAlignment="1">
      <alignment horizontal="left" vertical="center"/>
    </xf>
    <xf numFmtId="0" fontId="4" fillId="22" borderId="63" xfId="53" applyFont="1" applyFill="1" applyBorder="1" applyAlignment="1" applyProtection="1">
      <alignment horizontal="center" vertical="center"/>
      <protection locked="0"/>
    </xf>
    <xf numFmtId="0" fontId="4" fillId="22" borderId="65" xfId="53" applyFont="1" applyFill="1" applyBorder="1" applyAlignment="1" applyProtection="1">
      <alignment horizontal="center" vertical="center"/>
      <protection locked="0"/>
    </xf>
    <xf numFmtId="1" fontId="4" fillId="8" borderId="63" xfId="53" applyNumberFormat="1" applyFont="1" applyFill="1" applyBorder="1" applyAlignment="1" applyProtection="1">
      <alignment horizontal="center" vertical="center"/>
      <protection/>
    </xf>
    <xf numFmtId="1" fontId="4" fillId="8" borderId="64" xfId="53" applyNumberFormat="1" applyFont="1" applyFill="1" applyBorder="1" applyAlignment="1" applyProtection="1">
      <alignment horizontal="center" vertical="center"/>
      <protection/>
    </xf>
    <xf numFmtId="1" fontId="4" fillId="8" borderId="65" xfId="53" applyNumberFormat="1" applyFont="1" applyFill="1" applyBorder="1" applyAlignment="1" applyProtection="1">
      <alignment horizontal="center" vertical="center"/>
      <protection/>
    </xf>
    <xf numFmtId="1" fontId="4" fillId="22" borderId="63" xfId="53" applyNumberFormat="1" applyFont="1" applyFill="1" applyBorder="1" applyAlignment="1" applyProtection="1">
      <alignment horizontal="center" vertical="center"/>
      <protection locked="0"/>
    </xf>
    <xf numFmtId="1" fontId="4" fillId="22" borderId="65" xfId="53" applyNumberFormat="1" applyFont="1" applyFill="1" applyBorder="1" applyAlignment="1" applyProtection="1">
      <alignment horizontal="center" vertical="center"/>
      <protection locked="0"/>
    </xf>
    <xf numFmtId="0" fontId="5" fillId="0" borderId="45" xfId="53" applyFont="1" applyBorder="1" applyAlignment="1">
      <alignment vertical="center"/>
      <protection/>
    </xf>
    <xf numFmtId="0" fontId="5" fillId="0" borderId="46" xfId="53" applyFont="1" applyBorder="1" applyAlignment="1">
      <alignment vertical="center"/>
      <protection/>
    </xf>
    <xf numFmtId="0" fontId="5" fillId="0" borderId="53" xfId="53" applyFont="1" applyBorder="1" applyAlignment="1">
      <alignment vertical="center"/>
      <protection/>
    </xf>
    <xf numFmtId="0" fontId="5" fillId="0" borderId="62" xfId="53" applyFont="1" applyBorder="1" applyAlignment="1">
      <alignment vertical="center"/>
      <protection/>
    </xf>
    <xf numFmtId="0" fontId="4" fillId="0" borderId="10" xfId="0" applyFont="1" applyBorder="1" applyAlignment="1">
      <alignment horizontal="left" vertical="center"/>
    </xf>
    <xf numFmtId="0" fontId="5" fillId="0" borderId="10" xfId="0" applyFont="1" applyBorder="1" applyAlignment="1">
      <alignment horizontal="left" vertical="center"/>
    </xf>
    <xf numFmtId="0" fontId="4" fillId="0" borderId="21" xfId="0" applyFont="1" applyBorder="1" applyAlignment="1">
      <alignment horizontal="left" vertical="center"/>
    </xf>
    <xf numFmtId="0" fontId="5" fillId="0" borderId="48" xfId="0" applyFont="1" applyBorder="1" applyAlignment="1">
      <alignment vertical="center"/>
    </xf>
    <xf numFmtId="0" fontId="11" fillId="0" borderId="25" xfId="53" applyFont="1" applyBorder="1" applyAlignment="1">
      <alignment horizontal="center" vertical="center"/>
      <protection/>
    </xf>
    <xf numFmtId="0" fontId="11" fillId="0" borderId="46" xfId="53" applyFont="1" applyBorder="1" applyAlignment="1">
      <alignment horizontal="center" vertical="center"/>
      <protection/>
    </xf>
    <xf numFmtId="0" fontId="4" fillId="22" borderId="21" xfId="53" applyFont="1" applyFill="1" applyBorder="1" applyAlignment="1" applyProtection="1">
      <alignment horizontal="center" vertical="center"/>
      <protection locked="0"/>
    </xf>
    <xf numFmtId="0" fontId="4" fillId="22" borderId="18" xfId="53" applyFont="1" applyFill="1" applyBorder="1" applyAlignment="1" applyProtection="1">
      <alignment horizontal="center" vertical="center"/>
      <protection locked="0"/>
    </xf>
    <xf numFmtId="0" fontId="4" fillId="22" borderId="48" xfId="53" applyFont="1" applyFill="1" applyBorder="1" applyAlignment="1" applyProtection="1">
      <alignment horizontal="center" vertical="center"/>
      <protection locked="0"/>
    </xf>
    <xf numFmtId="1" fontId="5" fillId="0" borderId="25"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 fontId="5" fillId="0" borderId="35" xfId="0" applyNumberFormat="1" applyFont="1" applyBorder="1" applyAlignment="1">
      <alignment horizontal="center" vertical="center" wrapText="1"/>
    </xf>
    <xf numFmtId="1" fontId="5" fillId="0" borderId="45" xfId="0" applyNumberFormat="1" applyFont="1" applyBorder="1" applyAlignment="1">
      <alignment horizontal="center" vertical="center" wrapText="1"/>
    </xf>
    <xf numFmtId="1" fontId="4" fillId="22" borderId="66" xfId="53" applyNumberFormat="1" applyFont="1" applyFill="1" applyBorder="1" applyAlignment="1" applyProtection="1">
      <alignment horizontal="center" vertical="center"/>
      <protection locked="0"/>
    </xf>
    <xf numFmtId="1" fontId="4" fillId="22" borderId="67" xfId="53" applyNumberFormat="1" applyFont="1" applyFill="1" applyBorder="1" applyAlignment="1" applyProtection="1">
      <alignment horizontal="center" vertical="center"/>
      <protection locked="0"/>
    </xf>
    <xf numFmtId="1" fontId="4" fillId="22" borderId="68" xfId="53" applyNumberFormat="1" applyFont="1" applyFill="1" applyBorder="1" applyAlignment="1" applyProtection="1">
      <alignment horizontal="center" vertical="center"/>
      <protection locked="0"/>
    </xf>
    <xf numFmtId="1" fontId="4" fillId="0" borderId="35" xfId="53" applyNumberFormat="1" applyFont="1" applyBorder="1" applyAlignment="1">
      <alignment horizontal="center" vertical="center" wrapText="1"/>
      <protection/>
    </xf>
    <xf numFmtId="0" fontId="5" fillId="0" borderId="21" xfId="0" applyFont="1" applyBorder="1" applyAlignment="1">
      <alignment horizontal="left" vertical="center"/>
    </xf>
    <xf numFmtId="0" fontId="4" fillId="0" borderId="40" xfId="0" applyFont="1" applyFill="1" applyBorder="1" applyAlignment="1">
      <alignment horizontal="center" vertical="center" wrapText="1"/>
    </xf>
    <xf numFmtId="0" fontId="4" fillId="0" borderId="41" xfId="53" applyFont="1" applyFill="1" applyBorder="1" applyAlignment="1">
      <alignment vertical="center" wrapText="1"/>
      <protection/>
    </xf>
    <xf numFmtId="0" fontId="4" fillId="0" borderId="40" xfId="53" applyFont="1" applyFill="1" applyBorder="1" applyAlignment="1">
      <alignment vertical="center" wrapText="1"/>
      <protection/>
    </xf>
    <xf numFmtId="0" fontId="13" fillId="0" borderId="22" xfId="0" applyFont="1" applyFill="1" applyBorder="1" applyAlignment="1" applyProtection="1">
      <alignment horizontal="left" vertical="center" wrapText="1"/>
      <protection locked="0"/>
    </xf>
    <xf numFmtId="0" fontId="5" fillId="0" borderId="10" xfId="53" applyFont="1" applyFill="1" applyBorder="1" applyAlignment="1" applyProtection="1">
      <alignment horizontal="center" vertical="center"/>
      <protection locked="0"/>
    </xf>
    <xf numFmtId="0" fontId="5" fillId="0" borderId="22" xfId="53" applyFont="1" applyFill="1" applyBorder="1" applyAlignment="1" applyProtection="1">
      <alignment horizontal="left" vertical="center" wrapText="1"/>
      <protection locked="0"/>
    </xf>
    <xf numFmtId="0" fontId="4" fillId="0" borderId="45" xfId="53" applyFont="1" applyBorder="1" applyAlignment="1" applyProtection="1">
      <alignment vertical="center" wrapText="1"/>
      <protection locked="0"/>
    </xf>
    <xf numFmtId="0" fontId="4" fillId="0" borderId="46" xfId="53" applyFont="1" applyBorder="1" applyAlignment="1" applyProtection="1">
      <alignment vertical="center" wrapText="1"/>
      <protection locked="0"/>
    </xf>
    <xf numFmtId="0" fontId="4" fillId="0" borderId="62" xfId="53" applyFont="1" applyBorder="1" applyAlignment="1" applyProtection="1">
      <alignment vertical="center" wrapText="1"/>
      <protection locked="0"/>
    </xf>
    <xf numFmtId="1" fontId="4" fillId="20" borderId="10" xfId="53" applyNumberFormat="1" applyFont="1" applyFill="1" applyBorder="1" applyAlignment="1" applyProtection="1">
      <alignment horizontal="center" vertical="center"/>
      <protection locked="0"/>
    </xf>
    <xf numFmtId="0" fontId="4" fillId="0" borderId="40" xfId="0" applyFont="1" applyFill="1" applyBorder="1" applyAlignment="1">
      <alignment horizontal="center" vertical="center" wrapText="1"/>
    </xf>
    <xf numFmtId="0" fontId="4" fillId="0" borderId="41" xfId="53" applyFont="1" applyBorder="1" applyAlignment="1" applyProtection="1">
      <alignment vertical="center" wrapText="1"/>
      <protection locked="0"/>
    </xf>
    <xf numFmtId="0" fontId="4" fillId="0" borderId="40" xfId="53" applyFont="1" applyBorder="1" applyAlignment="1" applyProtection="1">
      <alignment vertical="center" wrapText="1"/>
      <protection locked="0"/>
    </xf>
    <xf numFmtId="0" fontId="4" fillId="0" borderId="47" xfId="53" applyFont="1" applyBorder="1" applyAlignment="1" applyProtection="1">
      <alignment vertical="center" wrapText="1"/>
      <protection locked="0"/>
    </xf>
    <xf numFmtId="0" fontId="5" fillId="0" borderId="20" xfId="53" applyFont="1" applyBorder="1" applyAlignment="1" applyProtection="1">
      <alignment horizontal="left" vertical="center"/>
      <protection locked="0"/>
    </xf>
    <xf numFmtId="0" fontId="5" fillId="0" borderId="22"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1" fontId="4" fillId="0" borderId="41" xfId="53" applyNumberFormat="1" applyFont="1" applyBorder="1" applyAlignment="1">
      <alignment horizontal="center" vertical="center" wrapText="1"/>
      <protection/>
    </xf>
    <xf numFmtId="1" fontId="4" fillId="0" borderId="40" xfId="53" applyNumberFormat="1" applyFont="1" applyBorder="1" applyAlignment="1">
      <alignment horizontal="center" vertical="center" wrapText="1"/>
      <protection/>
    </xf>
    <xf numFmtId="1" fontId="4" fillId="0" borderId="47" xfId="53" applyNumberFormat="1" applyFont="1" applyBorder="1" applyAlignment="1">
      <alignment horizontal="center" vertical="center" wrapText="1"/>
      <protection/>
    </xf>
    <xf numFmtId="0" fontId="4" fillId="0" borderId="41" xfId="0" applyFont="1" applyBorder="1" applyAlignment="1">
      <alignment horizontal="left"/>
    </xf>
    <xf numFmtId="0" fontId="4" fillId="0" borderId="47" xfId="0" applyFont="1" applyBorder="1" applyAlignment="1">
      <alignment horizontal="left"/>
    </xf>
    <xf numFmtId="1" fontId="5" fillId="0" borderId="22" xfId="58" applyNumberFormat="1" applyFont="1" applyBorder="1" applyAlignment="1">
      <alignment horizontal="center"/>
      <protection/>
    </xf>
    <xf numFmtId="0" fontId="5" fillId="0" borderId="22" xfId="53" applyFont="1" applyBorder="1" applyAlignment="1" applyProtection="1">
      <alignment horizontal="left" vertical="center"/>
      <protection locked="0"/>
    </xf>
    <xf numFmtId="0" fontId="5" fillId="0" borderId="39" xfId="53"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23" fillId="0" borderId="0" xfId="0" applyFont="1" applyAlignment="1">
      <alignment horizontal="center"/>
    </xf>
    <xf numFmtId="0" fontId="23" fillId="0" borderId="0" xfId="0" applyFont="1" applyAlignment="1">
      <alignment horizontal="left"/>
    </xf>
    <xf numFmtId="0" fontId="5" fillId="0" borderId="22"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24" fillId="0" borderId="0" xfId="0" applyFont="1" applyFill="1" applyAlignment="1">
      <alignment vertical="center" wrapText="1"/>
    </xf>
    <xf numFmtId="0" fontId="0" fillId="0" borderId="0" xfId="0" applyAlignment="1">
      <alignment wrapText="1"/>
    </xf>
    <xf numFmtId="0" fontId="0" fillId="0" borderId="0" xfId="0" applyAlignment="1">
      <alignment/>
    </xf>
    <xf numFmtId="1" fontId="4" fillId="22" borderId="10" xfId="58" applyNumberFormat="1" applyFont="1" applyFill="1" applyBorder="1" applyAlignment="1">
      <alignment horizontal="center"/>
      <protection/>
    </xf>
    <xf numFmtId="0" fontId="15" fillId="0" borderId="10" xfId="0" applyFont="1" applyBorder="1" applyAlignment="1">
      <alignment horizontal="left"/>
    </xf>
    <xf numFmtId="1" fontId="5" fillId="0" borderId="51" xfId="58" applyNumberFormat="1" applyFont="1" applyBorder="1" applyAlignment="1">
      <alignment horizontal="center"/>
      <protection/>
    </xf>
    <xf numFmtId="1" fontId="5" fillId="0" borderId="52" xfId="58" applyNumberFormat="1" applyFont="1" applyBorder="1" applyAlignment="1">
      <alignment horizontal="center"/>
      <protection/>
    </xf>
    <xf numFmtId="1" fontId="5" fillId="20" borderId="10" xfId="58" applyNumberFormat="1" applyFont="1" applyFill="1" applyBorder="1" applyAlignment="1">
      <alignment horizontal="center"/>
      <protection/>
    </xf>
    <xf numFmtId="0" fontId="9" fillId="0" borderId="0" xfId="0" applyFont="1" applyAlignment="1">
      <alignment wrapText="1"/>
    </xf>
    <xf numFmtId="0" fontId="27" fillId="0" borderId="0" xfId="0" applyFont="1" applyFill="1" applyAlignment="1">
      <alignment/>
    </xf>
    <xf numFmtId="0" fontId="4" fillId="0" borderId="41" xfId="0" applyFont="1" applyBorder="1" applyAlignment="1">
      <alignment/>
    </xf>
    <xf numFmtId="0" fontId="4" fillId="0" borderId="47" xfId="0" applyFont="1" applyBorder="1" applyAlignment="1">
      <alignment/>
    </xf>
    <xf numFmtId="0" fontId="15" fillId="0" borderId="10" xfId="0" applyFont="1" applyBorder="1" applyAlignment="1" applyProtection="1">
      <alignment horizontal="left" wrapText="1"/>
      <protection/>
    </xf>
    <xf numFmtId="0" fontId="5" fillId="0" borderId="10" xfId="0" applyFont="1" applyBorder="1" applyAlignment="1">
      <alignment horizontal="left" vertical="center"/>
    </xf>
    <xf numFmtId="1" fontId="4" fillId="22" borderId="63" xfId="54" applyNumberFormat="1" applyFont="1" applyFill="1" applyBorder="1" applyAlignment="1" applyProtection="1">
      <alignment horizontal="center" vertical="center"/>
      <protection locked="0"/>
    </xf>
    <xf numFmtId="1" fontId="4" fillId="22" borderId="65" xfId="54" applyNumberFormat="1" applyFont="1" applyFill="1" applyBorder="1" applyAlignment="1" applyProtection="1">
      <alignment horizontal="center" vertical="center"/>
      <protection locked="0"/>
    </xf>
    <xf numFmtId="1" fontId="5" fillId="0" borderId="69" xfId="54" applyNumberFormat="1" applyFont="1" applyBorder="1" applyAlignment="1">
      <alignment horizontal="center" vertical="center" wrapText="1"/>
      <protection/>
    </xf>
    <xf numFmtId="1" fontId="5" fillId="0" borderId="70" xfId="54" applyNumberFormat="1" applyFont="1" applyBorder="1" applyAlignment="1">
      <alignment horizontal="center" vertical="center" wrapText="1"/>
      <protection/>
    </xf>
    <xf numFmtId="0" fontId="11" fillId="0" borderId="21" xfId="54" applyFont="1" applyBorder="1" applyAlignment="1">
      <alignment horizontal="center" vertical="center"/>
      <protection/>
    </xf>
    <xf numFmtId="0" fontId="11" fillId="0" borderId="48" xfId="54" applyFont="1" applyBorder="1" applyAlignment="1">
      <alignment horizontal="center" vertical="center"/>
      <protection/>
    </xf>
    <xf numFmtId="0" fontId="4" fillId="22" borderId="21" xfId="54" applyFont="1" applyFill="1" applyBorder="1" applyAlignment="1" applyProtection="1">
      <alignment horizontal="center" vertical="center"/>
      <protection locked="0"/>
    </xf>
    <xf numFmtId="0" fontId="4" fillId="22" borderId="18" xfId="54" applyFont="1" applyFill="1" applyBorder="1" applyAlignment="1" applyProtection="1">
      <alignment horizontal="center" vertical="center"/>
      <protection locked="0"/>
    </xf>
    <xf numFmtId="0" fontId="4" fillId="22" borderId="48" xfId="54" applyFont="1" applyFill="1" applyBorder="1" applyAlignment="1" applyProtection="1">
      <alignment horizontal="center" vertical="center"/>
      <protection locked="0"/>
    </xf>
    <xf numFmtId="0" fontId="4" fillId="22" borderId="63" xfId="54" applyFont="1" applyFill="1" applyBorder="1" applyAlignment="1" applyProtection="1">
      <alignment horizontal="center" vertical="center"/>
      <protection locked="0"/>
    </xf>
    <xf numFmtId="0" fontId="4" fillId="22" borderId="65" xfId="54" applyFont="1" applyFill="1" applyBorder="1" applyAlignment="1" applyProtection="1">
      <alignment horizontal="center" vertical="center"/>
      <protection locked="0"/>
    </xf>
    <xf numFmtId="0" fontId="5" fillId="0" borderId="48" xfId="0" applyFont="1" applyBorder="1" applyAlignment="1">
      <alignment vertical="center"/>
    </xf>
    <xf numFmtId="0" fontId="4" fillId="0" borderId="26" xfId="54" applyFont="1" applyBorder="1" applyAlignment="1" applyProtection="1">
      <alignment vertical="center" wrapText="1"/>
      <protection/>
    </xf>
    <xf numFmtId="0" fontId="4" fillId="0" borderId="45" xfId="54" applyFont="1" applyBorder="1" applyAlignment="1" applyProtection="1">
      <alignment vertical="center"/>
      <protection/>
    </xf>
    <xf numFmtId="0" fontId="4" fillId="0" borderId="53" xfId="54" applyFont="1" applyBorder="1" applyAlignment="1" applyProtection="1">
      <alignment vertical="center"/>
      <protection/>
    </xf>
    <xf numFmtId="0" fontId="4" fillId="0" borderId="62" xfId="54" applyFont="1" applyBorder="1" applyAlignment="1" applyProtection="1">
      <alignment vertical="center"/>
      <protection/>
    </xf>
    <xf numFmtId="1" fontId="4" fillId="8" borderId="10" xfId="54" applyNumberFormat="1" applyFont="1" applyFill="1" applyBorder="1" applyAlignment="1">
      <alignment horizontal="center" vertical="center"/>
      <protection/>
    </xf>
    <xf numFmtId="0" fontId="4" fillId="0" borderId="26" xfId="54" applyFont="1" applyBorder="1" applyAlignment="1" applyProtection="1">
      <alignment vertical="center" wrapText="1"/>
      <protection/>
    </xf>
    <xf numFmtId="0" fontId="4" fillId="0" borderId="25" xfId="54" applyFont="1" applyBorder="1" applyAlignment="1" applyProtection="1">
      <alignment vertical="center" wrapText="1"/>
      <protection/>
    </xf>
    <xf numFmtId="0" fontId="15" fillId="0" borderId="10" xfId="54" applyFont="1" applyBorder="1" applyAlignment="1" applyProtection="1">
      <alignment vertical="center" wrapText="1"/>
      <protection/>
    </xf>
    <xf numFmtId="0" fontId="4" fillId="0" borderId="41" xfId="54" applyFont="1" applyBorder="1" applyAlignment="1" applyProtection="1">
      <alignment vertical="center"/>
      <protection/>
    </xf>
    <xf numFmtId="0" fontId="4" fillId="0" borderId="40" xfId="54" applyFont="1" applyBorder="1" applyAlignment="1" applyProtection="1">
      <alignment vertical="center"/>
      <protection/>
    </xf>
    <xf numFmtId="0" fontId="4" fillId="0" borderId="47" xfId="54" applyFont="1" applyBorder="1" applyAlignment="1" applyProtection="1">
      <alignment vertical="center"/>
      <protection/>
    </xf>
    <xf numFmtId="1" fontId="4" fillId="20" borderId="10" xfId="54" applyNumberFormat="1" applyFont="1" applyFill="1" applyBorder="1" applyAlignment="1">
      <alignment horizontal="center" vertical="center"/>
      <protection/>
    </xf>
    <xf numFmtId="0" fontId="5" fillId="0" borderId="45" xfId="54" applyFont="1" applyBorder="1" applyAlignment="1" applyProtection="1">
      <alignment vertical="center"/>
      <protection/>
    </xf>
    <xf numFmtId="0" fontId="5" fillId="0" borderId="53" xfId="54" applyFont="1" applyBorder="1" applyAlignment="1" applyProtection="1">
      <alignment vertical="center"/>
      <protection/>
    </xf>
    <xf numFmtId="0" fontId="5" fillId="0" borderId="62" xfId="54" applyFont="1" applyBorder="1" applyAlignment="1" applyProtection="1">
      <alignment vertical="center"/>
      <protection/>
    </xf>
    <xf numFmtId="1" fontId="4" fillId="22" borderId="10" xfId="54" applyNumberFormat="1" applyFont="1" applyFill="1" applyBorder="1" applyAlignment="1" applyProtection="1">
      <alignment horizontal="center" vertical="center"/>
      <protection locked="0"/>
    </xf>
    <xf numFmtId="0" fontId="4" fillId="0" borderId="41" xfId="54" applyFont="1" applyFill="1" applyBorder="1" applyAlignment="1" applyProtection="1">
      <alignment vertical="center" wrapText="1"/>
      <protection/>
    </xf>
    <xf numFmtId="0" fontId="4" fillId="0" borderId="40" xfId="54" applyFont="1" applyBorder="1" applyAlignment="1" applyProtection="1">
      <alignment vertical="center" wrapText="1"/>
      <protection/>
    </xf>
    <xf numFmtId="0" fontId="4" fillId="0" borderId="47" xfId="54" applyFont="1" applyBorder="1" applyAlignment="1" applyProtection="1">
      <alignment vertical="center" wrapText="1"/>
      <protection/>
    </xf>
    <xf numFmtId="0" fontId="4" fillId="0" borderId="41" xfId="54" applyFont="1" applyBorder="1" applyAlignment="1" applyProtection="1">
      <alignment vertical="center" wrapText="1"/>
      <protection/>
    </xf>
    <xf numFmtId="1" fontId="4" fillId="0" borderId="10" xfId="54" applyNumberFormat="1" applyFont="1" applyBorder="1" applyAlignment="1">
      <alignment horizontal="center" vertical="center"/>
      <protection/>
    </xf>
    <xf numFmtId="0" fontId="4" fillId="0" borderId="41" xfId="54" applyFont="1" applyBorder="1" applyAlignment="1" applyProtection="1">
      <alignment horizontal="left" vertical="center"/>
      <protection/>
    </xf>
    <xf numFmtId="0" fontId="4" fillId="0" borderId="47" xfId="54" applyFont="1" applyBorder="1" applyAlignment="1" applyProtection="1">
      <alignment horizontal="left" vertical="center"/>
      <protection/>
    </xf>
    <xf numFmtId="0" fontId="4" fillId="0" borderId="21" xfId="54" applyFont="1" applyBorder="1" applyAlignment="1" applyProtection="1">
      <alignment vertical="center" wrapText="1"/>
      <protection/>
    </xf>
    <xf numFmtId="0" fontId="4" fillId="0" borderId="18" xfId="54" applyFont="1" applyBorder="1" applyAlignment="1" applyProtection="1">
      <alignment vertical="center"/>
      <protection/>
    </xf>
    <xf numFmtId="0" fontId="5" fillId="11" borderId="63" xfId="54" applyFont="1" applyFill="1" applyBorder="1" applyAlignment="1" applyProtection="1">
      <alignment horizontal="left" vertical="center" wrapText="1"/>
      <protection/>
    </xf>
    <xf numFmtId="0" fontId="5" fillId="11" borderId="64" xfId="54" applyFont="1" applyFill="1" applyBorder="1" applyAlignment="1" applyProtection="1">
      <alignment horizontal="left" vertical="center" wrapText="1"/>
      <protection/>
    </xf>
    <xf numFmtId="0" fontId="5" fillId="11" borderId="65" xfId="54" applyFont="1" applyFill="1" applyBorder="1" applyAlignment="1" applyProtection="1">
      <alignment horizontal="left" vertical="center" wrapText="1"/>
      <protection/>
    </xf>
    <xf numFmtId="1" fontId="4" fillId="8" borderId="63" xfId="54" applyNumberFormat="1" applyFont="1" applyFill="1" applyBorder="1" applyAlignment="1" applyProtection="1">
      <alignment horizontal="center" vertical="center"/>
      <protection/>
    </xf>
    <xf numFmtId="1" fontId="4" fillId="8" borderId="65" xfId="54" applyNumberFormat="1" applyFont="1" applyFill="1" applyBorder="1" applyAlignment="1" applyProtection="1">
      <alignment horizontal="center" vertical="center"/>
      <protection/>
    </xf>
    <xf numFmtId="0" fontId="4" fillId="0" borderId="0" xfId="54" applyFont="1" applyAlignment="1">
      <alignment horizontal="center" vertical="center"/>
      <protection/>
    </xf>
    <xf numFmtId="0" fontId="4" fillId="0" borderId="53" xfId="54" applyFont="1" applyBorder="1" applyAlignment="1" applyProtection="1">
      <alignment vertical="center" wrapText="1"/>
      <protection/>
    </xf>
    <xf numFmtId="0" fontId="4" fillId="0" borderId="41" xfId="54" applyFont="1" applyFill="1" applyBorder="1" applyAlignment="1">
      <alignment horizontal="center" vertical="center" wrapText="1"/>
      <protection/>
    </xf>
    <xf numFmtId="0" fontId="4" fillId="0" borderId="40" xfId="54" applyFont="1" applyFill="1" applyBorder="1" applyAlignment="1">
      <alignment horizontal="center" vertical="center" wrapText="1"/>
      <protection/>
    </xf>
    <xf numFmtId="1" fontId="4" fillId="0" borderId="10" xfId="54" applyNumberFormat="1" applyFont="1" applyBorder="1" applyAlignment="1">
      <alignment horizontal="center" vertical="center" wrapText="1"/>
      <protection/>
    </xf>
    <xf numFmtId="1" fontId="4" fillId="20" borderId="41" xfId="54" applyNumberFormat="1" applyFont="1" applyFill="1" applyBorder="1" applyAlignment="1" applyProtection="1">
      <alignment horizontal="center" vertical="center"/>
      <protection locked="0"/>
    </xf>
    <xf numFmtId="1" fontId="4" fillId="20" borderId="40" xfId="54" applyNumberFormat="1" applyFont="1" applyFill="1" applyBorder="1" applyAlignment="1" applyProtection="1">
      <alignment horizontal="center" vertical="center"/>
      <protection locked="0"/>
    </xf>
    <xf numFmtId="1" fontId="4" fillId="20" borderId="47" xfId="54" applyNumberFormat="1" applyFont="1" applyFill="1" applyBorder="1" applyAlignment="1" applyProtection="1">
      <alignment horizontal="center" vertical="center"/>
      <protection locked="0"/>
    </xf>
    <xf numFmtId="0" fontId="4" fillId="0" borderId="41" xfId="54" applyFont="1" applyFill="1" applyBorder="1" applyAlignment="1">
      <alignment horizontal="center" vertical="center"/>
      <protection/>
    </xf>
    <xf numFmtId="0" fontId="4" fillId="0" borderId="40" xfId="54" applyFont="1" applyFill="1" applyBorder="1" applyAlignment="1">
      <alignment horizontal="center" vertical="center"/>
      <protection/>
    </xf>
    <xf numFmtId="0" fontId="5" fillId="0" borderId="18" xfId="54" applyFont="1" applyFill="1" applyBorder="1" applyAlignment="1" applyProtection="1">
      <alignment vertical="center"/>
      <protection locked="0"/>
    </xf>
    <xf numFmtId="0" fontId="5" fillId="0" borderId="48" xfId="54" applyFont="1" applyFill="1" applyBorder="1" applyAlignment="1" applyProtection="1">
      <alignment vertical="center"/>
      <protection locked="0"/>
    </xf>
    <xf numFmtId="0" fontId="4" fillId="0" borderId="41" xfId="54" applyFont="1" applyFill="1" applyBorder="1" applyAlignment="1">
      <alignment horizontal="center" vertical="center" wrapText="1"/>
      <protection/>
    </xf>
    <xf numFmtId="0" fontId="4" fillId="0" borderId="40" xfId="54" applyFont="1" applyFill="1" applyBorder="1" applyAlignment="1">
      <alignment horizontal="center" vertical="center" wrapText="1"/>
      <protection/>
    </xf>
    <xf numFmtId="0" fontId="4" fillId="0" borderId="41" xfId="54" applyFont="1" applyFill="1" applyBorder="1" applyAlignment="1">
      <alignment horizontal="center" vertical="center"/>
      <protection/>
    </xf>
    <xf numFmtId="0" fontId="4" fillId="0" borderId="40" xfId="54" applyFont="1" applyFill="1" applyBorder="1" applyAlignment="1">
      <alignment horizontal="center" vertical="center"/>
      <protection/>
    </xf>
    <xf numFmtId="0" fontId="4" fillId="0" borderId="10" xfId="54" applyFont="1" applyFill="1" applyBorder="1" applyAlignment="1">
      <alignment horizontal="center" vertical="center" wrapText="1"/>
      <protection/>
    </xf>
    <xf numFmtId="1" fontId="4" fillId="22" borderId="10" xfId="54" applyNumberFormat="1" applyFont="1" applyFill="1" applyBorder="1" applyAlignment="1" applyProtection="1">
      <alignment horizontal="center" vertical="center" wrapText="1"/>
      <protection locked="0"/>
    </xf>
    <xf numFmtId="1" fontId="4" fillId="0" borderId="57" xfId="54" applyNumberFormat="1" applyFont="1" applyBorder="1" applyAlignment="1">
      <alignment horizontal="center" vertical="center" wrapText="1"/>
      <protection/>
    </xf>
    <xf numFmtId="1" fontId="5" fillId="0" borderId="60" xfId="54" applyNumberFormat="1" applyFont="1" applyBorder="1" applyAlignment="1">
      <alignment horizontal="center" vertical="center" wrapText="1"/>
      <protection/>
    </xf>
    <xf numFmtId="1" fontId="4" fillId="8" borderId="10" xfId="54" applyNumberFormat="1" applyFont="1" applyFill="1" applyBorder="1" applyAlignment="1">
      <alignment horizontal="center" vertical="center" wrapText="1"/>
      <protection/>
    </xf>
    <xf numFmtId="0" fontId="5" fillId="0" borderId="18" xfId="54" applyFont="1" applyFill="1" applyBorder="1" applyAlignment="1">
      <alignment vertical="center"/>
      <protection/>
    </xf>
    <xf numFmtId="0" fontId="5" fillId="0" borderId="48" xfId="54" applyFont="1" applyFill="1" applyBorder="1" applyAlignment="1">
      <alignment vertical="center"/>
      <protection/>
    </xf>
    <xf numFmtId="1" fontId="4" fillId="20" borderId="10" xfId="54" applyNumberFormat="1" applyFont="1" applyFill="1" applyBorder="1" applyAlignment="1" applyProtection="1">
      <alignment horizontal="center" vertical="center"/>
      <protection locked="0"/>
    </xf>
    <xf numFmtId="0" fontId="5" fillId="0" borderId="45" xfId="54" applyFont="1" applyBorder="1" applyAlignment="1" applyProtection="1">
      <alignment vertical="center" wrapText="1"/>
      <protection/>
    </xf>
    <xf numFmtId="0" fontId="5" fillId="0" borderId="53" xfId="54" applyFont="1" applyBorder="1" applyAlignment="1" applyProtection="1">
      <alignment vertical="center" wrapText="1"/>
      <protection/>
    </xf>
    <xf numFmtId="0" fontId="5" fillId="0" borderId="62" xfId="54" applyFont="1" applyBorder="1" applyAlignment="1" applyProtection="1">
      <alignment vertical="center" wrapText="1"/>
      <protection/>
    </xf>
    <xf numFmtId="0" fontId="4" fillId="0" borderId="41" xfId="54" applyFont="1" applyFill="1" applyBorder="1" applyAlignment="1">
      <alignment horizontal="center" vertical="center" wrapText="1"/>
      <protection/>
    </xf>
    <xf numFmtId="0" fontId="4" fillId="0" borderId="40" xfId="54" applyFont="1" applyFill="1" applyBorder="1" applyAlignment="1">
      <alignment horizontal="center" vertical="center" wrapText="1"/>
      <protection/>
    </xf>
    <xf numFmtId="0" fontId="4" fillId="0" borderId="41" xfId="54" applyFont="1" applyFill="1" applyBorder="1" applyAlignment="1" applyProtection="1">
      <alignment horizontal="center" vertical="center" wrapText="1"/>
      <protection locked="0"/>
    </xf>
    <xf numFmtId="0" fontId="4" fillId="0" borderId="47" xfId="54" applyFont="1" applyFill="1" applyBorder="1" applyAlignment="1" applyProtection="1">
      <alignment horizontal="center" vertical="center" wrapText="1"/>
      <protection locked="0"/>
    </xf>
    <xf numFmtId="1" fontId="4" fillId="20" borderId="47" xfId="54" applyNumberFormat="1" applyFont="1" applyFill="1" applyBorder="1" applyAlignment="1">
      <alignment horizontal="center" vertical="center"/>
      <protection/>
    </xf>
    <xf numFmtId="0" fontId="4" fillId="0" borderId="41" xfId="0" applyFont="1" applyBorder="1" applyAlignment="1">
      <alignment horizontal="left"/>
    </xf>
    <xf numFmtId="0" fontId="4" fillId="0" borderId="47" xfId="0" applyFont="1" applyBorder="1" applyAlignment="1">
      <alignment horizontal="left"/>
    </xf>
    <xf numFmtId="1" fontId="4" fillId="20" borderId="10" xfId="54" applyNumberFormat="1" applyFont="1" applyFill="1" applyBorder="1" applyAlignment="1">
      <alignment horizontal="center" vertical="center"/>
      <protection/>
    </xf>
    <xf numFmtId="0" fontId="5" fillId="0" borderId="0" xfId="0" applyFont="1" applyFill="1" applyAlignment="1">
      <alignment/>
    </xf>
    <xf numFmtId="0" fontId="0" fillId="0" borderId="0" xfId="0" applyFill="1" applyAlignment="1">
      <alignment/>
    </xf>
    <xf numFmtId="0" fontId="15" fillId="0" borderId="10" xfId="0" applyFont="1" applyBorder="1" applyAlignment="1">
      <alignment vertical="center"/>
    </xf>
    <xf numFmtId="0" fontId="26" fillId="0" borderId="0" xfId="0" applyFont="1" applyFill="1" applyAlignment="1">
      <alignment/>
    </xf>
    <xf numFmtId="1" fontId="4" fillId="22" borderId="10" xfId="54" applyNumberFormat="1" applyFont="1" applyFill="1" applyBorder="1" applyAlignment="1">
      <alignment horizontal="center" vertical="center"/>
      <protection/>
    </xf>
    <xf numFmtId="0" fontId="4" fillId="0" borderId="41" xfId="0" applyFont="1" applyBorder="1" applyAlignment="1">
      <alignment/>
    </xf>
    <xf numFmtId="0" fontId="4" fillId="0" borderId="47" xfId="0" applyFont="1" applyBorder="1" applyAlignment="1">
      <alignment/>
    </xf>
    <xf numFmtId="1" fontId="4" fillId="22" borderId="71" xfId="57" applyNumberFormat="1" applyFont="1" applyFill="1" applyBorder="1" applyAlignment="1" applyProtection="1">
      <alignment horizontal="center" vertical="center"/>
      <protection locked="0"/>
    </xf>
    <xf numFmtId="1" fontId="4" fillId="22" borderId="72" xfId="57" applyNumberFormat="1" applyFont="1" applyFill="1" applyBorder="1" applyAlignment="1" applyProtection="1">
      <alignment horizontal="center" vertical="center"/>
      <protection locked="0"/>
    </xf>
    <xf numFmtId="1" fontId="4" fillId="22" borderId="73" xfId="57" applyNumberFormat="1" applyFont="1" applyFill="1" applyBorder="1" applyAlignment="1" applyProtection="1">
      <alignment horizontal="center" vertical="center"/>
      <protection locked="0"/>
    </xf>
    <xf numFmtId="0" fontId="5" fillId="0" borderId="74" xfId="57" applyFont="1" applyFill="1" applyBorder="1" applyAlignment="1" applyProtection="1">
      <alignment horizontal="left" vertical="center" wrapText="1"/>
      <protection locked="0"/>
    </xf>
    <xf numFmtId="0" fontId="5" fillId="0" borderId="75" xfId="57" applyFont="1" applyFill="1" applyBorder="1" applyAlignment="1" applyProtection="1">
      <alignment horizontal="left" vertical="center" wrapText="1"/>
      <protection locked="0"/>
    </xf>
    <xf numFmtId="0" fontId="5" fillId="0" borderId="51" xfId="57" applyFont="1" applyFill="1" applyBorder="1" applyAlignment="1" applyProtection="1">
      <alignment horizontal="left" vertical="center" wrapText="1"/>
      <protection locked="0"/>
    </xf>
    <xf numFmtId="0" fontId="5" fillId="0" borderId="52" xfId="57" applyFont="1" applyFill="1" applyBorder="1" applyAlignment="1" applyProtection="1">
      <alignment horizontal="left" vertical="center" wrapText="1"/>
      <protection locked="0"/>
    </xf>
    <xf numFmtId="0" fontId="5" fillId="0" borderId="43" xfId="57" applyFont="1" applyFill="1" applyBorder="1" applyAlignment="1" applyProtection="1">
      <alignment horizontal="left" vertical="center" wrapText="1"/>
      <protection locked="0"/>
    </xf>
    <xf numFmtId="0" fontId="5" fillId="0" borderId="50" xfId="57" applyFont="1" applyFill="1" applyBorder="1" applyAlignment="1" applyProtection="1">
      <alignment horizontal="left" vertical="center" wrapText="1"/>
      <protection locked="0"/>
    </xf>
    <xf numFmtId="0" fontId="5" fillId="0" borderId="43" xfId="57" applyFont="1" applyFill="1" applyBorder="1" applyAlignment="1" applyProtection="1">
      <alignment horizontal="left" vertical="center" wrapText="1"/>
      <protection locked="0"/>
    </xf>
    <xf numFmtId="0" fontId="5" fillId="0" borderId="50" xfId="57"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51" xfId="57" applyFont="1" applyFill="1" applyBorder="1" applyAlignment="1" applyProtection="1">
      <alignment horizontal="left" vertical="center" wrapText="1"/>
      <protection locked="0"/>
    </xf>
    <xf numFmtId="0" fontId="5" fillId="0" borderId="52" xfId="57" applyFont="1" applyFill="1" applyBorder="1" applyAlignment="1" applyProtection="1">
      <alignment horizontal="left" vertical="center" wrapText="1"/>
      <protection locked="0"/>
    </xf>
    <xf numFmtId="0" fontId="15" fillId="0" borderId="10" xfId="57" applyFont="1" applyBorder="1" applyAlignment="1">
      <alignment horizontal="left" wrapText="1"/>
      <protection/>
    </xf>
    <xf numFmtId="0" fontId="4" fillId="0" borderId="10" xfId="57" applyFont="1" applyBorder="1" applyAlignment="1">
      <alignment horizontal="center" vertical="center" wrapText="1"/>
      <protection/>
    </xf>
    <xf numFmtId="1" fontId="4" fillId="20" borderId="76" xfId="57" applyNumberFormat="1" applyFont="1" applyFill="1" applyBorder="1" applyAlignment="1" applyProtection="1">
      <alignment horizontal="center" vertical="center"/>
      <protection/>
    </xf>
    <xf numFmtId="1" fontId="4" fillId="20" borderId="77" xfId="57" applyNumberFormat="1" applyFont="1" applyFill="1" applyBorder="1" applyAlignment="1" applyProtection="1">
      <alignment horizontal="center" vertical="center"/>
      <protection/>
    </xf>
    <xf numFmtId="1" fontId="4" fillId="20" borderId="78" xfId="57" applyNumberFormat="1" applyFont="1" applyFill="1" applyBorder="1" applyAlignment="1" applyProtection="1">
      <alignment horizontal="center" vertical="center"/>
      <protection/>
    </xf>
    <xf numFmtId="0" fontId="5" fillId="0" borderId="19" xfId="0" applyFont="1" applyFill="1" applyBorder="1" applyAlignment="1" applyProtection="1">
      <alignment horizontal="left" vertical="center" wrapText="1"/>
      <protection locked="0"/>
    </xf>
    <xf numFmtId="1" fontId="4" fillId="22" borderId="71" xfId="57" applyNumberFormat="1" applyFont="1" applyFill="1" applyBorder="1" applyAlignment="1">
      <alignment horizontal="center" vertical="center"/>
      <protection/>
    </xf>
    <xf numFmtId="1" fontId="4" fillId="22" borderId="73" xfId="57" applyNumberFormat="1" applyFont="1" applyFill="1" applyBorder="1" applyAlignment="1">
      <alignment horizontal="center" vertical="center"/>
      <protection/>
    </xf>
    <xf numFmtId="0" fontId="21" fillId="0" borderId="57" xfId="57" applyFont="1" applyFill="1" applyBorder="1" applyAlignment="1" applyProtection="1">
      <alignment horizontal="left" vertical="center" wrapText="1"/>
      <protection locked="0"/>
    </xf>
    <xf numFmtId="0" fontId="21" fillId="0" borderId="79" xfId="57" applyFont="1" applyFill="1" applyBorder="1" applyAlignment="1" applyProtection="1">
      <alignment horizontal="left" vertical="center" wrapText="1"/>
      <protection locked="0"/>
    </xf>
    <xf numFmtId="0" fontId="5" fillId="0" borderId="20" xfId="57" applyFont="1" applyFill="1" applyBorder="1" applyAlignment="1" applyProtection="1">
      <alignment horizontal="left" vertical="center"/>
      <protection locked="0"/>
    </xf>
    <xf numFmtId="0" fontId="5" fillId="0" borderId="19" xfId="57" applyFont="1" applyFill="1" applyBorder="1" applyAlignment="1" applyProtection="1">
      <alignment horizontal="left" vertical="center"/>
      <protection locked="0"/>
    </xf>
    <xf numFmtId="0" fontId="5" fillId="0" borderId="20" xfId="0" applyFont="1" applyBorder="1" applyAlignment="1">
      <alignment horizontal="left"/>
    </xf>
    <xf numFmtId="0" fontId="5" fillId="0" borderId="22" xfId="0" applyFont="1" applyBorder="1" applyAlignment="1">
      <alignment horizontal="left"/>
    </xf>
    <xf numFmtId="0" fontId="5" fillId="0" borderId="19" xfId="57" applyFont="1" applyFill="1" applyBorder="1" applyAlignment="1" applyProtection="1">
      <alignment horizontal="left" vertical="center" wrapText="1"/>
      <protection locked="0"/>
    </xf>
    <xf numFmtId="0" fontId="5" fillId="0" borderId="20" xfId="57" applyFont="1" applyFill="1" applyBorder="1" applyAlignment="1" applyProtection="1">
      <alignment horizontal="left" vertical="center" wrapText="1"/>
      <protection locked="0"/>
    </xf>
    <xf numFmtId="0" fontId="4" fillId="0" borderId="40" xfId="57" applyFont="1" applyBorder="1" applyAlignment="1">
      <alignment vertical="center"/>
      <protection/>
    </xf>
    <xf numFmtId="0" fontId="4" fillId="0" borderId="47" xfId="57" applyFont="1" applyBorder="1" applyAlignment="1">
      <alignment vertical="center"/>
      <protection/>
    </xf>
    <xf numFmtId="0" fontId="4" fillId="0" borderId="40" xfId="0" applyFont="1" applyBorder="1" applyAlignment="1">
      <alignment vertical="center" wrapText="1"/>
    </xf>
    <xf numFmtId="0" fontId="4" fillId="0" borderId="47" xfId="0" applyFont="1" applyBorder="1" applyAlignment="1">
      <alignment vertical="center" wrapText="1"/>
    </xf>
    <xf numFmtId="0" fontId="4" fillId="0" borderId="41" xfId="57" applyFont="1" applyBorder="1" applyAlignment="1" applyProtection="1">
      <alignment vertical="center"/>
      <protection locked="0"/>
    </xf>
    <xf numFmtId="0" fontId="4" fillId="0" borderId="40" xfId="57" applyFont="1" applyBorder="1" applyAlignment="1" applyProtection="1">
      <alignment vertical="center"/>
      <protection locked="0"/>
    </xf>
    <xf numFmtId="0" fontId="4" fillId="0" borderId="47" xfId="57" applyFont="1" applyBorder="1" applyAlignment="1" applyProtection="1">
      <alignment vertical="center"/>
      <protection locked="0"/>
    </xf>
    <xf numFmtId="0" fontId="4" fillId="0" borderId="4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41" xfId="57" applyFont="1" applyBorder="1" applyAlignment="1">
      <alignment vertical="center"/>
      <protection/>
    </xf>
    <xf numFmtId="0" fontId="4" fillId="0" borderId="41" xfId="0" applyFont="1" applyBorder="1" applyAlignment="1">
      <alignment vertical="center" wrapText="1"/>
    </xf>
    <xf numFmtId="0" fontId="4" fillId="0" borderId="25" xfId="0" applyFont="1" applyBorder="1" applyAlignment="1">
      <alignment vertical="center" wrapText="1"/>
    </xf>
    <xf numFmtId="0" fontId="4" fillId="0" borderId="41"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47" xfId="0" applyFont="1" applyFill="1" applyBorder="1" applyAlignment="1" applyProtection="1">
      <alignment horizontal="left" vertical="center" wrapText="1"/>
      <protection locked="0"/>
    </xf>
    <xf numFmtId="1" fontId="4" fillId="20" borderId="25" xfId="57" applyNumberFormat="1" applyFont="1" applyFill="1" applyBorder="1" applyAlignment="1">
      <alignment horizontal="center" vertical="center"/>
      <protection/>
    </xf>
    <xf numFmtId="0" fontId="4" fillId="0" borderId="41" xfId="0" applyFont="1" applyBorder="1" applyAlignment="1" applyProtection="1">
      <alignment vertical="center" wrapText="1"/>
      <protection/>
    </xf>
    <xf numFmtId="0" fontId="4" fillId="0" borderId="47" xfId="0" applyFont="1" applyBorder="1" applyAlignment="1" applyProtection="1">
      <alignment vertical="center" wrapText="1"/>
      <protection/>
    </xf>
    <xf numFmtId="0" fontId="4" fillId="0" borderId="10" xfId="57" applyFont="1" applyBorder="1" applyAlignment="1">
      <alignment vertical="center" wrapText="1"/>
      <protection/>
    </xf>
    <xf numFmtId="0" fontId="4" fillId="0" borderId="10" xfId="57" applyFont="1" applyBorder="1" applyAlignment="1">
      <alignment vertical="center"/>
      <protection/>
    </xf>
    <xf numFmtId="0" fontId="4" fillId="0" borderId="10" xfId="57" applyFont="1" applyBorder="1" applyAlignment="1">
      <alignment vertical="center" wrapText="1"/>
      <protection/>
    </xf>
    <xf numFmtId="0" fontId="4" fillId="0" borderId="10" xfId="57" applyFont="1" applyBorder="1" applyAlignment="1">
      <alignment vertical="center"/>
      <protection/>
    </xf>
    <xf numFmtId="1" fontId="5" fillId="0" borderId="57" xfId="0" applyNumberFormat="1" applyFont="1" applyFill="1" applyBorder="1" applyAlignment="1" applyProtection="1">
      <alignment horizontal="left" vertical="center" wrapText="1"/>
      <protection locked="0"/>
    </xf>
    <xf numFmtId="1" fontId="5" fillId="0" borderId="79" xfId="0" applyNumberFormat="1" applyFont="1" applyFill="1" applyBorder="1" applyAlignment="1" applyProtection="1">
      <alignment horizontal="left" vertical="center" wrapText="1"/>
      <protection locked="0"/>
    </xf>
    <xf numFmtId="1" fontId="5" fillId="0" borderId="43" xfId="0" applyNumberFormat="1" applyFont="1" applyFill="1" applyBorder="1" applyAlignment="1" applyProtection="1">
      <alignment horizontal="left" vertical="center" wrapText="1" shrinkToFit="1"/>
      <protection locked="0"/>
    </xf>
    <xf numFmtId="1" fontId="5" fillId="0" borderId="50" xfId="0" applyNumberFormat="1" applyFont="1" applyFill="1" applyBorder="1" applyAlignment="1" applyProtection="1">
      <alignment horizontal="left" vertical="center" wrapText="1" shrinkToFit="1"/>
      <protection locked="0"/>
    </xf>
    <xf numFmtId="1" fontId="4" fillId="20" borderId="26" xfId="57" applyNumberFormat="1" applyFont="1" applyFill="1" applyBorder="1" applyAlignment="1" applyProtection="1">
      <alignment horizontal="center" vertical="center"/>
      <protection/>
    </xf>
    <xf numFmtId="1" fontId="4" fillId="20" borderId="25" xfId="57" applyNumberFormat="1" applyFont="1" applyFill="1" applyBorder="1" applyAlignment="1" applyProtection="1">
      <alignment horizontal="center" vertical="center"/>
      <protection/>
    </xf>
    <xf numFmtId="1" fontId="4" fillId="20" borderId="53" xfId="57" applyNumberFormat="1" applyFont="1" applyFill="1" applyBorder="1" applyAlignment="1" applyProtection="1">
      <alignment horizontal="center" vertical="center"/>
      <protection/>
    </xf>
    <xf numFmtId="0" fontId="4" fillId="0" borderId="41" xfId="57" applyFont="1" applyBorder="1" applyAlignment="1">
      <alignment vertical="center" wrapText="1"/>
      <protection/>
    </xf>
    <xf numFmtId="0" fontId="4" fillId="0" borderId="40" xfId="57" applyFont="1" applyBorder="1" applyAlignment="1">
      <alignment vertical="center" wrapText="1"/>
      <protection/>
    </xf>
    <xf numFmtId="0" fontId="4" fillId="0" borderId="26" xfId="57" applyFont="1" applyBorder="1" applyAlignment="1">
      <alignment vertical="center" wrapText="1"/>
      <protection/>
    </xf>
    <xf numFmtId="0" fontId="4" fillId="0" borderId="25" xfId="57" applyFont="1" applyBorder="1" applyAlignment="1">
      <alignment vertical="center" wrapText="1"/>
      <protection/>
    </xf>
    <xf numFmtId="1" fontId="4" fillId="8" borderId="41" xfId="57" applyNumberFormat="1" applyFont="1" applyFill="1" applyBorder="1" applyAlignment="1" applyProtection="1">
      <alignment horizontal="center" vertical="center"/>
      <protection/>
    </xf>
    <xf numFmtId="1" fontId="4" fillId="8" borderId="40" xfId="57" applyNumberFormat="1" applyFont="1" applyFill="1" applyBorder="1" applyAlignment="1" applyProtection="1">
      <alignment horizontal="center" vertical="center"/>
      <protection/>
    </xf>
    <xf numFmtId="1" fontId="4" fillId="8" borderId="47" xfId="57" applyNumberFormat="1" applyFont="1" applyFill="1" applyBorder="1" applyAlignment="1" applyProtection="1">
      <alignment horizontal="center" vertical="center"/>
      <protection/>
    </xf>
    <xf numFmtId="1" fontId="4" fillId="22" borderId="45" xfId="57" applyNumberFormat="1" applyFont="1" applyFill="1" applyBorder="1" applyAlignment="1" applyProtection="1">
      <alignment horizontal="center" vertical="center"/>
      <protection locked="0"/>
    </xf>
    <xf numFmtId="1" fontId="4" fillId="22" borderId="46" xfId="57" applyNumberFormat="1" applyFont="1" applyFill="1" applyBorder="1" applyAlignment="1" applyProtection="1">
      <alignment horizontal="center" vertical="center"/>
      <protection locked="0"/>
    </xf>
    <xf numFmtId="1" fontId="4" fillId="22" borderId="62" xfId="57" applyNumberFormat="1" applyFont="1" applyFill="1" applyBorder="1" applyAlignment="1" applyProtection="1">
      <alignment horizontal="center" vertical="center"/>
      <protection locked="0"/>
    </xf>
    <xf numFmtId="1" fontId="4" fillId="20" borderId="41" xfId="57" applyNumberFormat="1" applyFont="1" applyFill="1" applyBorder="1" applyAlignment="1">
      <alignment horizontal="center" vertical="center"/>
      <protection/>
    </xf>
    <xf numFmtId="1" fontId="4" fillId="20" borderId="40" xfId="57" applyNumberFormat="1" applyFont="1" applyFill="1" applyBorder="1" applyAlignment="1">
      <alignment horizontal="center" vertical="center"/>
      <protection/>
    </xf>
    <xf numFmtId="1" fontId="4" fillId="20" borderId="47" xfId="57" applyNumberFormat="1" applyFont="1" applyFill="1" applyBorder="1" applyAlignment="1">
      <alignment horizontal="center" vertical="center"/>
      <protection/>
    </xf>
    <xf numFmtId="1" fontId="4" fillId="20" borderId="41" xfId="57" applyNumberFormat="1" applyFont="1" applyFill="1" applyBorder="1" applyAlignment="1" applyProtection="1">
      <alignment horizontal="right" vertical="center"/>
      <protection/>
    </xf>
    <xf numFmtId="1" fontId="4" fillId="20" borderId="40" xfId="57" applyNumberFormat="1" applyFont="1" applyFill="1" applyBorder="1" applyAlignment="1" applyProtection="1">
      <alignment horizontal="right" vertical="center"/>
      <protection/>
    </xf>
    <xf numFmtId="1" fontId="4" fillId="20" borderId="47" xfId="57" applyNumberFormat="1" applyFont="1" applyFill="1" applyBorder="1" applyAlignment="1" applyProtection="1">
      <alignment horizontal="right" vertical="center"/>
      <protection/>
    </xf>
    <xf numFmtId="1" fontId="4" fillId="22" borderId="41" xfId="57" applyNumberFormat="1" applyFont="1" applyFill="1" applyBorder="1" applyAlignment="1" applyProtection="1">
      <alignment horizontal="center" vertical="center"/>
      <protection locked="0"/>
    </xf>
    <xf numFmtId="1" fontId="4" fillId="22" borderId="40" xfId="57" applyNumberFormat="1" applyFont="1" applyFill="1" applyBorder="1" applyAlignment="1" applyProtection="1">
      <alignment horizontal="center" vertical="center"/>
      <protection locked="0"/>
    </xf>
    <xf numFmtId="1" fontId="4" fillId="22" borderId="47" xfId="57" applyNumberFormat="1" applyFont="1" applyFill="1" applyBorder="1" applyAlignment="1" applyProtection="1">
      <alignment horizontal="center" vertical="center"/>
      <protection locked="0"/>
    </xf>
    <xf numFmtId="0" fontId="5" fillId="0" borderId="10" xfId="0" applyFont="1" applyBorder="1" applyAlignment="1">
      <alignment horizontal="left"/>
    </xf>
    <xf numFmtId="0" fontId="4" fillId="0" borderId="10" xfId="0" applyFont="1" applyBorder="1" applyAlignment="1">
      <alignment horizontal="left" vertical="center" wrapText="1"/>
    </xf>
    <xf numFmtId="0" fontId="5" fillId="0" borderId="21" xfId="0" applyFont="1" applyBorder="1" applyAlignment="1">
      <alignment horizontal="left"/>
    </xf>
    <xf numFmtId="0" fontId="4" fillId="0" borderId="26" xfId="57" applyFont="1" applyBorder="1" applyAlignment="1">
      <alignment vertical="center" wrapText="1"/>
      <protection/>
    </xf>
    <xf numFmtId="0" fontId="4" fillId="0" borderId="45" xfId="57" applyFont="1" applyBorder="1" applyAlignment="1">
      <alignment vertical="center"/>
      <protection/>
    </xf>
    <xf numFmtId="0" fontId="4" fillId="0" borderId="25" xfId="57" applyFont="1" applyBorder="1" applyAlignment="1">
      <alignment vertical="center" wrapText="1"/>
      <protection/>
    </xf>
    <xf numFmtId="0" fontId="4" fillId="0" borderId="46" xfId="57" applyFont="1" applyBorder="1" applyAlignment="1">
      <alignment vertical="center"/>
      <protection/>
    </xf>
    <xf numFmtId="0" fontId="4" fillId="0" borderId="53" xfId="57" applyFont="1" applyBorder="1" applyAlignment="1">
      <alignment vertical="center"/>
      <protection/>
    </xf>
    <xf numFmtId="0" fontId="4" fillId="0" borderId="62" xfId="57" applyFont="1" applyBorder="1" applyAlignment="1">
      <alignment vertical="center"/>
      <protection/>
    </xf>
    <xf numFmtId="0" fontId="4" fillId="0" borderId="41" xfId="57" applyFont="1" applyFill="1" applyBorder="1" applyAlignment="1">
      <alignment vertical="center" wrapText="1"/>
      <protection/>
    </xf>
    <xf numFmtId="0" fontId="4" fillId="0" borderId="47" xfId="57" applyFont="1" applyBorder="1" applyAlignment="1">
      <alignment vertical="center" wrapText="1"/>
      <protection/>
    </xf>
    <xf numFmtId="1" fontId="4" fillId="8" borderId="41" xfId="57" applyNumberFormat="1" applyFont="1" applyFill="1" applyBorder="1" applyAlignment="1">
      <alignment horizontal="center" vertical="center"/>
      <protection/>
    </xf>
    <xf numFmtId="1" fontId="4" fillId="8" borderId="40" xfId="57" applyNumberFormat="1" applyFont="1" applyFill="1" applyBorder="1" applyAlignment="1">
      <alignment horizontal="center" vertical="center"/>
      <protection/>
    </xf>
    <xf numFmtId="1" fontId="4" fillId="8" borderId="47" xfId="57" applyNumberFormat="1" applyFont="1" applyFill="1" applyBorder="1" applyAlignment="1">
      <alignment horizontal="center" vertical="center"/>
      <protection/>
    </xf>
    <xf numFmtId="0" fontId="10" fillId="0" borderId="0" xfId="0" applyFont="1" applyFill="1" applyAlignment="1">
      <alignment horizontal="center"/>
    </xf>
    <xf numFmtId="0" fontId="5" fillId="0" borderId="10" xfId="0" applyFont="1" applyBorder="1" applyAlignment="1">
      <alignment horizontal="left"/>
    </xf>
    <xf numFmtId="1" fontId="4" fillId="20" borderId="41" xfId="57" applyNumberFormat="1" applyFont="1" applyFill="1" applyBorder="1" applyAlignment="1" applyProtection="1">
      <alignment horizontal="center" vertical="center"/>
      <protection/>
    </xf>
    <xf numFmtId="1" fontId="4" fillId="20" borderId="40" xfId="57" applyNumberFormat="1" applyFont="1" applyFill="1" applyBorder="1" applyAlignment="1" applyProtection="1">
      <alignment horizontal="center" vertical="center"/>
      <protection/>
    </xf>
    <xf numFmtId="1" fontId="4" fillId="20" borderId="47" xfId="57" applyNumberFormat="1" applyFont="1" applyFill="1" applyBorder="1" applyAlignment="1" applyProtection="1">
      <alignment horizontal="center" vertical="center"/>
      <protection/>
    </xf>
    <xf numFmtId="1" fontId="5" fillId="0" borderId="26" xfId="0" applyNumberFormat="1" applyFont="1" applyBorder="1" applyAlignment="1">
      <alignment horizontal="center" vertical="center" wrapText="1"/>
    </xf>
    <xf numFmtId="1" fontId="5" fillId="0" borderId="35"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 fontId="5" fillId="0" borderId="46" xfId="0" applyNumberFormat="1" applyFont="1" applyBorder="1" applyAlignment="1">
      <alignment horizontal="center" vertical="center" wrapText="1"/>
    </xf>
    <xf numFmtId="0" fontId="4" fillId="0" borderId="21" xfId="0" applyFont="1" applyBorder="1" applyAlignment="1">
      <alignment horizontal="left"/>
    </xf>
    <xf numFmtId="1" fontId="4" fillId="0" borderId="80"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4" fillId="0" borderId="53" xfId="57" applyFont="1" applyBorder="1" applyAlignment="1">
      <alignment vertical="center" wrapText="1"/>
      <protection/>
    </xf>
    <xf numFmtId="0" fontId="11" fillId="0" borderId="26" xfId="0" applyFont="1" applyBorder="1" applyAlignment="1">
      <alignment horizontal="center" vertical="center"/>
    </xf>
    <xf numFmtId="0" fontId="11" fillId="0" borderId="45" xfId="0" applyFont="1" applyBorder="1" applyAlignment="1">
      <alignment horizontal="center" vertical="center"/>
    </xf>
    <xf numFmtId="0" fontId="5" fillId="0" borderId="21" xfId="0" applyFont="1" applyBorder="1" applyAlignment="1">
      <alignment horizontal="left"/>
    </xf>
    <xf numFmtId="0" fontId="4" fillId="22" borderId="63" xfId="57" applyFont="1" applyFill="1" applyBorder="1" applyAlignment="1" applyProtection="1">
      <alignment horizontal="center" vertical="center"/>
      <protection locked="0"/>
    </xf>
    <xf numFmtId="0" fontId="4" fillId="22" borderId="65" xfId="57" applyFont="1" applyFill="1" applyBorder="1" applyAlignment="1" applyProtection="1">
      <alignment horizontal="center" vertical="center"/>
      <protection locked="0"/>
    </xf>
    <xf numFmtId="0" fontId="9" fillId="0" borderId="21" xfId="0" applyFont="1" applyBorder="1" applyAlignment="1">
      <alignment horizontal="left"/>
    </xf>
    <xf numFmtId="0" fontId="4" fillId="8" borderId="63" xfId="0" applyFont="1" applyFill="1" applyBorder="1" applyAlignment="1" applyProtection="1">
      <alignment horizontal="center" vertical="center"/>
      <protection/>
    </xf>
    <xf numFmtId="0" fontId="4" fillId="8" borderId="64" xfId="0" applyFont="1" applyFill="1" applyBorder="1" applyAlignment="1" applyProtection="1">
      <alignment horizontal="center" vertical="center"/>
      <protection/>
    </xf>
    <xf numFmtId="0" fontId="4" fillId="8" borderId="65" xfId="0" applyFont="1" applyFill="1" applyBorder="1" applyAlignment="1" applyProtection="1">
      <alignment horizontal="center" vertical="center"/>
      <protection/>
    </xf>
    <xf numFmtId="1" fontId="4" fillId="22" borderId="63" xfId="57" applyNumberFormat="1" applyFont="1" applyFill="1" applyBorder="1" applyAlignment="1" applyProtection="1">
      <alignment horizontal="center" vertical="center"/>
      <protection locked="0"/>
    </xf>
    <xf numFmtId="1" fontId="4" fillId="22" borderId="64" xfId="57" applyNumberFormat="1" applyFont="1" applyFill="1" applyBorder="1" applyAlignment="1" applyProtection="1">
      <alignment horizontal="center" vertical="center"/>
      <protection locked="0"/>
    </xf>
    <xf numFmtId="1" fontId="4" fillId="22" borderId="65" xfId="57" applyNumberFormat="1" applyFont="1" applyFill="1" applyBorder="1" applyAlignment="1" applyProtection="1">
      <alignment horizontal="center" vertical="center"/>
      <protection locked="0"/>
    </xf>
    <xf numFmtId="0" fontId="10" fillId="22" borderId="21" xfId="0" applyFont="1" applyFill="1" applyBorder="1" applyAlignment="1" applyProtection="1">
      <alignment horizontal="center" vertical="center"/>
      <protection locked="0"/>
    </xf>
    <xf numFmtId="0" fontId="10" fillId="22" borderId="48" xfId="0" applyFont="1" applyFill="1" applyBorder="1" applyAlignment="1" applyProtection="1">
      <alignment horizontal="center" vertical="center"/>
      <protection locked="0"/>
    </xf>
    <xf numFmtId="0" fontId="5" fillId="0" borderId="48" xfId="0" applyFont="1" applyBorder="1" applyAlignment="1">
      <alignment/>
    </xf>
    <xf numFmtId="1" fontId="4" fillId="8" borderId="41" xfId="0" applyNumberFormat="1" applyFont="1" applyFill="1" applyBorder="1" applyAlignment="1" applyProtection="1">
      <alignment horizontal="center" vertical="center" wrapText="1"/>
      <protection/>
    </xf>
    <xf numFmtId="1" fontId="4" fillId="8" borderId="40" xfId="0" applyNumberFormat="1" applyFont="1" applyFill="1" applyBorder="1" applyAlignment="1" applyProtection="1">
      <alignment horizontal="center" vertical="center" wrapText="1"/>
      <protection/>
    </xf>
    <xf numFmtId="1" fontId="4" fillId="22" borderId="45" xfId="57" applyNumberFormat="1" applyFont="1" applyFill="1" applyBorder="1" applyAlignment="1" applyProtection="1">
      <alignment horizontal="center" vertical="center" wrapText="1"/>
      <protection locked="0"/>
    </xf>
    <xf numFmtId="0" fontId="5" fillId="11" borderId="63" xfId="57" applyFont="1" applyFill="1" applyBorder="1" applyAlignment="1" applyProtection="1">
      <alignment horizontal="left" vertical="center" wrapText="1"/>
      <protection/>
    </xf>
    <xf numFmtId="0" fontId="5" fillId="11" borderId="64" xfId="57" applyFont="1" applyFill="1" applyBorder="1" applyAlignment="1" applyProtection="1">
      <alignment horizontal="left" vertical="center" wrapText="1"/>
      <protection/>
    </xf>
    <xf numFmtId="0" fontId="5" fillId="11" borderId="65" xfId="57" applyFont="1" applyFill="1" applyBorder="1" applyAlignment="1" applyProtection="1">
      <alignment horizontal="left" vertical="center" wrapText="1"/>
      <protection/>
    </xf>
    <xf numFmtId="0" fontId="5" fillId="0" borderId="18" xfId="57" applyFont="1" applyFill="1" applyBorder="1" applyAlignment="1" applyProtection="1">
      <alignment horizontal="center" wrapText="1"/>
      <protection locked="0"/>
    </xf>
    <xf numFmtId="0" fontId="5" fillId="0" borderId="48" xfId="57" applyFont="1" applyFill="1" applyBorder="1" applyAlignment="1" applyProtection="1">
      <alignment horizontal="center" wrapText="1"/>
      <protection locked="0"/>
    </xf>
    <xf numFmtId="0" fontId="4" fillId="0" borderId="41" xfId="0" applyFont="1" applyBorder="1" applyAlignment="1">
      <alignment horizontal="center" vertical="center" wrapText="1"/>
    </xf>
    <xf numFmtId="0" fontId="5" fillId="0" borderId="21" xfId="57" applyFont="1" applyFill="1" applyBorder="1" applyAlignment="1" applyProtection="1">
      <alignment horizontal="center" vertical="center"/>
      <protection locked="0"/>
    </xf>
    <xf numFmtId="0" fontId="5" fillId="0" borderId="48" xfId="57" applyFont="1" applyFill="1" applyBorder="1" applyAlignment="1" applyProtection="1">
      <alignment horizontal="center" vertical="center"/>
      <protection locked="0"/>
    </xf>
    <xf numFmtId="0" fontId="5" fillId="0" borderId="57" xfId="0" applyFont="1" applyFill="1" applyBorder="1" applyAlignment="1" applyProtection="1">
      <alignment/>
      <protection locked="0"/>
    </xf>
    <xf numFmtId="0" fontId="5" fillId="0" borderId="79" xfId="0" applyFont="1" applyFill="1" applyBorder="1" applyAlignment="1" applyProtection="1">
      <alignment/>
      <protection locked="0"/>
    </xf>
    <xf numFmtId="0" fontId="5" fillId="0" borderId="25" xfId="57" applyFont="1" applyFill="1" applyBorder="1" applyAlignment="1" applyProtection="1">
      <alignment horizontal="left" vertical="center" wrapText="1"/>
      <protection locked="0"/>
    </xf>
    <xf numFmtId="0" fontId="5" fillId="0" borderId="46" xfId="57" applyFont="1" applyFill="1" applyBorder="1" applyAlignment="1" applyProtection="1">
      <alignment horizontal="left" vertical="center" wrapText="1"/>
      <protection locked="0"/>
    </xf>
    <xf numFmtId="0" fontId="5" fillId="0" borderId="74" xfId="57" applyFont="1" applyFill="1" applyBorder="1" applyAlignment="1" applyProtection="1">
      <alignment horizontal="left" vertical="center" wrapText="1"/>
      <protection locked="0"/>
    </xf>
    <xf numFmtId="0" fontId="5" fillId="0" borderId="75" xfId="57"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5" fillId="0" borderId="57" xfId="54" applyFont="1" applyFill="1" applyBorder="1" applyAlignment="1" applyProtection="1">
      <alignment horizontal="left" vertical="center" wrapText="1"/>
      <protection locked="0"/>
    </xf>
    <xf numFmtId="0" fontId="5" fillId="0" borderId="79" xfId="54" applyFont="1" applyFill="1" applyBorder="1" applyAlignment="1" applyProtection="1">
      <alignment horizontal="left" vertical="center" wrapText="1"/>
      <protection locked="0"/>
    </xf>
    <xf numFmtId="0" fontId="5" fillId="0" borderId="43" xfId="55" applyFont="1" applyFill="1" applyBorder="1" applyAlignment="1" applyProtection="1">
      <alignment horizontal="left"/>
      <protection locked="0"/>
    </xf>
    <xf numFmtId="0" fontId="5" fillId="0" borderId="50" xfId="55" applyFont="1" applyFill="1" applyBorder="1" applyAlignment="1" applyProtection="1">
      <alignment horizontal="left"/>
      <protection locked="0"/>
    </xf>
    <xf numFmtId="0" fontId="4" fillId="0" borderId="41" xfId="57" applyFont="1" applyFill="1" applyBorder="1" applyAlignment="1">
      <alignment horizontal="center" vertical="center" wrapText="1"/>
      <protection/>
    </xf>
    <xf numFmtId="0" fontId="4" fillId="0" borderId="47" xfId="57" applyFont="1" applyFill="1" applyBorder="1" applyAlignment="1">
      <alignment horizontal="center" vertical="center" wrapText="1"/>
      <protection/>
    </xf>
    <xf numFmtId="0" fontId="4" fillId="0" borderId="47" xfId="0" applyFont="1" applyBorder="1" applyAlignment="1">
      <alignment horizontal="center" vertical="center"/>
    </xf>
    <xf numFmtId="0" fontId="4" fillId="0" borderId="41" xfId="0" applyFont="1" applyBorder="1" applyAlignment="1">
      <alignment horizontal="left" vertical="center"/>
    </xf>
    <xf numFmtId="0" fontId="4" fillId="0" borderId="47" xfId="0" applyFont="1" applyBorder="1" applyAlignment="1">
      <alignment horizontal="left" vertical="center"/>
    </xf>
    <xf numFmtId="1" fontId="5" fillId="20" borderId="76" xfId="57" applyNumberFormat="1" applyFont="1" applyFill="1" applyBorder="1" applyAlignment="1">
      <alignment horizontal="center"/>
      <protection/>
    </xf>
    <xf numFmtId="1" fontId="5" fillId="20" borderId="78" xfId="57" applyNumberFormat="1" applyFont="1" applyFill="1" applyBorder="1" applyAlignment="1">
      <alignment horizontal="center"/>
      <protection/>
    </xf>
    <xf numFmtId="1" fontId="4" fillId="20" borderId="26" xfId="57" applyNumberFormat="1" applyFont="1" applyFill="1" applyBorder="1" applyAlignment="1">
      <alignment horizontal="center" vertical="center"/>
      <protection/>
    </xf>
    <xf numFmtId="1" fontId="4" fillId="20" borderId="53" xfId="57" applyNumberFormat="1" applyFont="1" applyFill="1" applyBorder="1" applyAlignment="1">
      <alignment horizontal="center" vertical="center"/>
      <protection/>
    </xf>
    <xf numFmtId="0" fontId="4" fillId="0" borderId="41" xfId="57" applyFont="1" applyFill="1" applyBorder="1" applyAlignment="1">
      <alignment horizontal="center" vertical="center"/>
      <protection/>
    </xf>
    <xf numFmtId="0" fontId="4" fillId="0" borderId="47" xfId="57" applyFont="1" applyFill="1" applyBorder="1" applyAlignment="1">
      <alignment horizontal="center" vertical="center"/>
      <protection/>
    </xf>
    <xf numFmtId="0" fontId="4" fillId="0" borderId="26" xfId="57" applyFont="1" applyFill="1" applyBorder="1" applyAlignment="1">
      <alignment horizontal="center" vertical="center" wrapText="1"/>
      <protection/>
    </xf>
    <xf numFmtId="0" fontId="4" fillId="0" borderId="53" xfId="57" applyFont="1" applyFill="1" applyBorder="1" applyAlignment="1">
      <alignment horizontal="center" vertical="center" wrapText="1"/>
      <protection/>
    </xf>
    <xf numFmtId="0" fontId="4" fillId="0" borderId="0" xfId="0" applyFont="1" applyAlignment="1">
      <alignment horizontal="left" vertical="center" wrapText="1"/>
    </xf>
    <xf numFmtId="0" fontId="4" fillId="0" borderId="25" xfId="57" applyFont="1" applyBorder="1" applyAlignment="1">
      <alignment horizontal="center" vertical="center"/>
      <protection/>
    </xf>
    <xf numFmtId="0" fontId="4" fillId="0" borderId="10" xfId="57" applyFont="1" applyFill="1" applyBorder="1" applyAlignment="1">
      <alignment horizontal="center" vertical="center" wrapText="1"/>
      <protection/>
    </xf>
    <xf numFmtId="0" fontId="4" fillId="0" borderId="22" xfId="57" applyFont="1" applyFill="1" applyBorder="1" applyAlignment="1">
      <alignment horizontal="center" vertical="center" wrapText="1"/>
      <protection/>
    </xf>
    <xf numFmtId="0" fontId="5" fillId="0" borderId="20"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10" xfId="57" applyFont="1" applyFill="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4" fillId="0" borderId="21" xfId="57" applyFont="1" applyFill="1" applyBorder="1" applyAlignment="1">
      <alignment horizontal="center" vertical="center"/>
      <protection/>
    </xf>
    <xf numFmtId="0" fontId="23" fillId="0" borderId="0" xfId="0" applyFont="1" applyFill="1" applyAlignment="1">
      <alignment horizontal="center"/>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1" fontId="4" fillId="8" borderId="63" xfId="0" applyNumberFormat="1" applyFont="1" applyFill="1" applyBorder="1" applyAlignment="1" applyProtection="1">
      <alignment horizontal="center" vertical="center"/>
      <protection/>
    </xf>
    <xf numFmtId="1" fontId="4" fillId="8" borderId="64" xfId="0" applyNumberFormat="1" applyFont="1" applyFill="1" applyBorder="1" applyAlignment="1" applyProtection="1">
      <alignment horizontal="center" vertical="center"/>
      <protection/>
    </xf>
    <xf numFmtId="1" fontId="4" fillId="8" borderId="65" xfId="0" applyNumberFormat="1" applyFont="1" applyFill="1" applyBorder="1" applyAlignment="1" applyProtection="1">
      <alignment horizontal="center" vertical="center"/>
      <protection/>
    </xf>
    <xf numFmtId="1" fontId="5" fillId="0" borderId="20" xfId="0" applyNumberFormat="1" applyFont="1" applyFill="1" applyBorder="1" applyAlignment="1" applyProtection="1">
      <alignment horizontal="left" vertical="center" wrapText="1" shrinkToFit="1"/>
      <protection locked="0"/>
    </xf>
    <xf numFmtId="0" fontId="4" fillId="0" borderId="10" xfId="57" applyFont="1" applyBorder="1" applyAlignment="1">
      <alignment horizontal="center" vertical="center" wrapText="1"/>
      <protection/>
    </xf>
    <xf numFmtId="0" fontId="12" fillId="0" borderId="10" xfId="0" applyFont="1" applyBorder="1" applyAlignment="1">
      <alignment horizontal="left"/>
    </xf>
    <xf numFmtId="0" fontId="5" fillId="0" borderId="10" xfId="57" applyFont="1" applyBorder="1" applyAlignment="1">
      <alignment horizontal="left" wrapText="1"/>
      <protection/>
    </xf>
    <xf numFmtId="0" fontId="5" fillId="0" borderId="0" xfId="0" applyFont="1" applyAlignment="1">
      <alignment horizontal="left" vertical="center" wrapText="1"/>
    </xf>
    <xf numFmtId="0" fontId="0" fillId="0" borderId="0" xfId="0" applyFont="1" applyAlignment="1">
      <alignment/>
    </xf>
    <xf numFmtId="0" fontId="5" fillId="0" borderId="0" xfId="0" applyFont="1" applyFill="1" applyAlignment="1">
      <alignment vertical="center" wrapText="1"/>
    </xf>
    <xf numFmtId="0" fontId="9" fillId="0" borderId="0" xfId="0" applyFont="1" applyAlignment="1">
      <alignment/>
    </xf>
    <xf numFmtId="0" fontId="27" fillId="0" borderId="0" xfId="0" applyFont="1" applyAlignment="1">
      <alignment vertical="center" wrapText="1"/>
    </xf>
    <xf numFmtId="0" fontId="28" fillId="0" borderId="0" xfId="0" applyFont="1" applyAlignment="1">
      <alignment/>
    </xf>
    <xf numFmtId="0" fontId="15" fillId="0" borderId="21" xfId="0" applyFont="1" applyBorder="1" applyAlignment="1">
      <alignment horizontal="left"/>
    </xf>
    <xf numFmtId="0" fontId="15" fillId="0" borderId="48" xfId="0" applyFont="1" applyBorder="1" applyAlignment="1">
      <alignment horizontal="left"/>
    </xf>
    <xf numFmtId="1" fontId="4" fillId="22" borderId="41" xfId="59" applyNumberFormat="1" applyFont="1" applyFill="1" applyBorder="1" applyAlignment="1" applyProtection="1">
      <alignment horizontal="center" vertical="center"/>
      <protection locked="0"/>
    </xf>
    <xf numFmtId="1" fontId="4" fillId="22" borderId="40" xfId="59" applyNumberFormat="1" applyFont="1" applyFill="1" applyBorder="1" applyAlignment="1" applyProtection="1">
      <alignment horizontal="center" vertical="center"/>
      <protection locked="0"/>
    </xf>
    <xf numFmtId="1" fontId="4" fillId="22" borderId="47" xfId="59" applyNumberFormat="1" applyFont="1" applyFill="1" applyBorder="1" applyAlignment="1" applyProtection="1">
      <alignment horizontal="center" vertical="center"/>
      <protection locked="0"/>
    </xf>
    <xf numFmtId="0" fontId="4" fillId="0" borderId="26" xfId="0" applyFont="1" applyBorder="1" applyAlignment="1">
      <alignment horizontal="left"/>
    </xf>
    <xf numFmtId="0" fontId="5" fillId="0" borderId="53" xfId="0" applyFont="1" applyBorder="1" applyAlignment="1">
      <alignment horizontal="left"/>
    </xf>
    <xf numFmtId="0" fontId="4" fillId="0" borderId="26" xfId="0" applyFont="1" applyBorder="1" applyAlignment="1">
      <alignment vertical="center" wrapText="1"/>
    </xf>
    <xf numFmtId="0" fontId="4" fillId="0" borderId="25" xfId="0" applyFont="1" applyBorder="1" applyAlignment="1">
      <alignment vertical="center" wrapText="1"/>
    </xf>
    <xf numFmtId="0" fontId="4" fillId="0" borderId="53" xfId="0" applyFont="1" applyBorder="1" applyAlignment="1">
      <alignment vertical="center" wrapText="1"/>
    </xf>
    <xf numFmtId="1" fontId="4" fillId="8" borderId="10" xfId="59" applyNumberFormat="1" applyFont="1" applyFill="1" applyBorder="1" applyAlignment="1">
      <alignment horizontal="center" vertical="center"/>
      <protection/>
    </xf>
    <xf numFmtId="1" fontId="4" fillId="22" borderId="10" xfId="59" applyNumberFormat="1" applyFont="1" applyFill="1" applyBorder="1" applyAlignment="1" applyProtection="1">
      <alignment horizontal="center" vertical="center"/>
      <protection locked="0"/>
    </xf>
    <xf numFmtId="1" fontId="4" fillId="20" borderId="10" xfId="59" applyNumberFormat="1" applyFont="1" applyFill="1" applyBorder="1" applyAlignment="1">
      <alignment horizontal="center"/>
      <protection/>
    </xf>
    <xf numFmtId="1" fontId="4" fillId="0" borderId="10" xfId="59" applyNumberFormat="1" applyFont="1" applyBorder="1" applyAlignment="1">
      <alignment horizontal="center"/>
      <protection/>
    </xf>
    <xf numFmtId="1" fontId="4" fillId="0" borderId="41" xfId="59" applyNumberFormat="1" applyFont="1" applyBorder="1" applyAlignment="1">
      <alignment horizontal="center"/>
      <protection/>
    </xf>
    <xf numFmtId="1" fontId="4" fillId="20" borderId="10" xfId="59" applyNumberFormat="1" applyFont="1" applyFill="1" applyBorder="1" applyAlignment="1" applyProtection="1">
      <alignment horizontal="center" vertical="center"/>
      <protection locked="0"/>
    </xf>
    <xf numFmtId="0" fontId="4" fillId="0" borderId="41" xfId="59" applyFont="1" applyBorder="1" applyAlignment="1">
      <alignment vertical="center" wrapText="1"/>
      <protection/>
    </xf>
    <xf numFmtId="0" fontId="4" fillId="0" borderId="40" xfId="59" applyFont="1" applyBorder="1" applyAlignment="1">
      <alignment vertical="center" wrapText="1"/>
      <protection/>
    </xf>
    <xf numFmtId="0" fontId="4" fillId="0" borderId="47" xfId="59" applyFont="1" applyBorder="1" applyAlignment="1">
      <alignment vertical="center" wrapText="1"/>
      <protection/>
    </xf>
    <xf numFmtId="1" fontId="4" fillId="8" borderId="10" xfId="59" applyNumberFormat="1" applyFont="1" applyFill="1" applyBorder="1" applyAlignment="1">
      <alignment horizontal="center" vertical="center" wrapText="1"/>
      <protection/>
    </xf>
    <xf numFmtId="1" fontId="4" fillId="22" borderId="10" xfId="59" applyNumberFormat="1" applyFont="1" applyFill="1" applyBorder="1" applyAlignment="1" applyProtection="1">
      <alignment horizontal="center" vertical="center" wrapText="1"/>
      <protection locked="0"/>
    </xf>
    <xf numFmtId="0" fontId="4" fillId="0" borderId="41" xfId="59" applyFont="1" applyBorder="1" applyAlignment="1">
      <alignment vertical="center"/>
      <protection/>
    </xf>
    <xf numFmtId="0" fontId="4" fillId="0" borderId="40" xfId="59" applyFont="1" applyBorder="1" applyAlignment="1">
      <alignment vertical="center"/>
      <protection/>
    </xf>
    <xf numFmtId="0" fontId="4" fillId="0" borderId="47" xfId="59" applyFont="1" applyBorder="1" applyAlignment="1">
      <alignment vertical="center"/>
      <protection/>
    </xf>
    <xf numFmtId="0" fontId="4" fillId="0" borderId="41" xfId="59" applyFont="1" applyBorder="1" applyAlignment="1" applyProtection="1">
      <alignment vertical="center"/>
      <protection locked="0"/>
    </xf>
    <xf numFmtId="0" fontId="4" fillId="0" borderId="40" xfId="59" applyFont="1" applyBorder="1" applyAlignment="1" applyProtection="1">
      <alignment vertical="center"/>
      <protection locked="0"/>
    </xf>
    <xf numFmtId="0" fontId="4" fillId="0" borderId="47" xfId="59" applyFont="1" applyBorder="1" applyAlignment="1" applyProtection="1">
      <alignment vertical="center"/>
      <protection locked="0"/>
    </xf>
    <xf numFmtId="0" fontId="4" fillId="0" borderId="26"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53" xfId="0" applyFont="1" applyBorder="1" applyAlignment="1" applyProtection="1">
      <alignment vertical="center" wrapText="1"/>
      <protection/>
    </xf>
    <xf numFmtId="0" fontId="4" fillId="0" borderId="4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9" fillId="0" borderId="35" xfId="0" applyFont="1" applyBorder="1" applyAlignment="1">
      <alignment vertical="center"/>
    </xf>
    <xf numFmtId="0" fontId="9" fillId="0" borderId="53" xfId="0" applyFont="1" applyBorder="1" applyAlignment="1">
      <alignment vertical="center"/>
    </xf>
    <xf numFmtId="0" fontId="9" fillId="0" borderId="34" xfId="0" applyFont="1" applyBorder="1" applyAlignment="1">
      <alignment vertical="center"/>
    </xf>
    <xf numFmtId="0" fontId="4" fillId="0" borderId="10" xfId="0" applyFont="1" applyBorder="1" applyAlignment="1">
      <alignment horizontal="center" vertical="center" wrapText="1"/>
    </xf>
    <xf numFmtId="0" fontId="4" fillId="0" borderId="40" xfId="0" applyFont="1" applyFill="1" applyBorder="1" applyAlignment="1">
      <alignment horizontal="center" vertical="center" wrapText="1"/>
    </xf>
    <xf numFmtId="0" fontId="5" fillId="11" borderId="63" xfId="59" applyFont="1" applyFill="1" applyBorder="1" applyAlignment="1" applyProtection="1">
      <alignment horizontal="left" vertical="center" wrapText="1"/>
      <protection/>
    </xf>
    <xf numFmtId="0" fontId="5" fillId="11" borderId="64" xfId="59" applyFont="1" applyFill="1" applyBorder="1" applyAlignment="1" applyProtection="1">
      <alignment horizontal="left" vertical="center" wrapText="1"/>
      <protection/>
    </xf>
    <xf numFmtId="0" fontId="5" fillId="11" borderId="65" xfId="59" applyFont="1" applyFill="1" applyBorder="1" applyAlignment="1" applyProtection="1">
      <alignment horizontal="left" vertical="center" wrapText="1"/>
      <protection/>
    </xf>
    <xf numFmtId="0" fontId="4" fillId="0" borderId="4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0" xfId="0" applyFont="1" applyBorder="1" applyAlignment="1" applyProtection="1">
      <alignment horizontal="left" vertical="center" wrapText="1"/>
      <protection/>
    </xf>
    <xf numFmtId="0" fontId="5" fillId="0" borderId="21" xfId="0" applyFont="1" applyBorder="1" applyAlignment="1" applyProtection="1">
      <alignment horizontal="left" vertical="center"/>
      <protection/>
    </xf>
    <xf numFmtId="1" fontId="4" fillId="8" borderId="63" xfId="0" applyNumberFormat="1" applyFont="1" applyFill="1" applyBorder="1" applyAlignment="1">
      <alignment horizontal="center" vertical="center"/>
    </xf>
    <xf numFmtId="1" fontId="4" fillId="8" borderId="65" xfId="0" applyNumberFormat="1" applyFont="1" applyFill="1" applyBorder="1" applyAlignment="1">
      <alignment horizontal="center" vertical="center"/>
    </xf>
    <xf numFmtId="0" fontId="4" fillId="0" borderId="48" xfId="0" applyFont="1" applyBorder="1" applyAlignment="1">
      <alignment/>
    </xf>
    <xf numFmtId="0" fontId="4" fillId="22" borderId="21" xfId="0" applyFont="1" applyFill="1" applyBorder="1" applyAlignment="1" applyProtection="1">
      <alignment horizontal="center" vertical="center"/>
      <protection locked="0"/>
    </xf>
    <xf numFmtId="0" fontId="4" fillId="22" borderId="48" xfId="0" applyFont="1" applyFill="1" applyBorder="1" applyAlignment="1" applyProtection="1">
      <alignment horizontal="center" vertical="center"/>
      <protection locked="0"/>
    </xf>
    <xf numFmtId="0" fontId="4" fillId="0" borderId="0" xfId="0" applyFont="1" applyAlignment="1">
      <alignment horizontal="center"/>
    </xf>
    <xf numFmtId="0" fontId="5" fillId="0" borderId="0" xfId="0" applyFont="1" applyAlignment="1">
      <alignment horizontal="center"/>
    </xf>
    <xf numFmtId="1" fontId="4" fillId="22" borderId="63" xfId="0" applyNumberFormat="1" applyFont="1" applyFill="1" applyBorder="1" applyAlignment="1" applyProtection="1">
      <alignment horizontal="center"/>
      <protection locked="0"/>
    </xf>
    <xf numFmtId="1" fontId="4" fillId="22" borderId="65" xfId="0" applyNumberFormat="1" applyFont="1" applyFill="1" applyBorder="1" applyAlignment="1" applyProtection="1">
      <alignment horizontal="center"/>
      <protection locked="0"/>
    </xf>
    <xf numFmtId="1" fontId="5" fillId="0" borderId="25" xfId="0" applyNumberFormat="1" applyFont="1" applyBorder="1" applyAlignment="1">
      <alignment horizontal="center" vertical="center" wrapText="1"/>
    </xf>
    <xf numFmtId="1" fontId="9" fillId="0" borderId="0" xfId="0" applyNumberFormat="1" applyFont="1" applyBorder="1" applyAlignment="1">
      <alignment horizontal="center" vertical="center"/>
    </xf>
    <xf numFmtId="1" fontId="4" fillId="22" borderId="63" xfId="0" applyNumberFormat="1" applyFont="1" applyFill="1" applyBorder="1" applyAlignment="1" applyProtection="1">
      <alignment horizontal="center" vertical="center"/>
      <protection locked="0"/>
    </xf>
    <xf numFmtId="1" fontId="4" fillId="22" borderId="65" xfId="0" applyNumberFormat="1" applyFont="1" applyFill="1" applyBorder="1" applyAlignment="1" applyProtection="1">
      <alignment horizontal="center" vertical="center"/>
      <protection locked="0"/>
    </xf>
    <xf numFmtId="0" fontId="4" fillId="22" borderId="63" xfId="0" applyFont="1" applyFill="1" applyBorder="1" applyAlignment="1" applyProtection="1">
      <alignment horizontal="center" vertical="center"/>
      <protection locked="0"/>
    </xf>
    <xf numFmtId="0" fontId="4" fillId="22" borderId="65" xfId="0" applyFont="1" applyFill="1" applyBorder="1" applyAlignment="1" applyProtection="1">
      <alignment horizontal="center" vertical="center"/>
      <protection locked="0"/>
    </xf>
    <xf numFmtId="0" fontId="5" fillId="0" borderId="10" xfId="0" applyFont="1" applyBorder="1" applyAlignment="1" applyProtection="1">
      <alignment horizontal="left" vertical="center"/>
      <protection/>
    </xf>
    <xf numFmtId="1" fontId="4" fillId="20" borderId="40" xfId="59" applyNumberFormat="1" applyFont="1" applyFill="1" applyBorder="1" applyAlignment="1">
      <alignment horizontal="center"/>
      <protection/>
    </xf>
    <xf numFmtId="1" fontId="4" fillId="20" borderId="47" xfId="59" applyNumberFormat="1" applyFont="1" applyFill="1" applyBorder="1" applyAlignment="1">
      <alignment horizontal="center"/>
      <protection/>
    </xf>
    <xf numFmtId="0" fontId="4" fillId="0" borderId="35" xfId="0" applyFont="1" applyBorder="1" applyAlignment="1">
      <alignment vertical="center"/>
    </xf>
    <xf numFmtId="0" fontId="4" fillId="0" borderId="53" xfId="0" applyFont="1" applyBorder="1" applyAlignment="1">
      <alignment vertical="center"/>
    </xf>
    <xf numFmtId="0" fontId="4" fillId="0" borderId="34" xfId="0" applyFont="1" applyBorder="1" applyAlignment="1">
      <alignment vertical="center"/>
    </xf>
    <xf numFmtId="1" fontId="4" fillId="20" borderId="10" xfId="59" applyNumberFormat="1" applyFont="1" applyFill="1" applyBorder="1" applyAlignment="1">
      <alignment horizontal="center" vertical="center"/>
      <protection/>
    </xf>
    <xf numFmtId="0" fontId="4" fillId="0" borderId="26" xfId="0" applyFont="1" applyBorder="1" applyAlignment="1" applyProtection="1">
      <alignment vertical="center" wrapText="1"/>
      <protection/>
    </xf>
    <xf numFmtId="0" fontId="5" fillId="0" borderId="0" xfId="0" applyFont="1" applyAlignment="1">
      <alignment/>
    </xf>
    <xf numFmtId="0" fontId="27" fillId="0" borderId="0" xfId="0" applyFont="1" applyAlignment="1">
      <alignment/>
    </xf>
    <xf numFmtId="0" fontId="4" fillId="0" borderId="26" xfId="0" applyFont="1" applyBorder="1" applyAlignment="1">
      <alignment vertical="center" wrapText="1"/>
    </xf>
    <xf numFmtId="0" fontId="4" fillId="20" borderId="10" xfId="0" applyFont="1" applyFill="1" applyBorder="1" applyAlignment="1">
      <alignment horizontal="center"/>
    </xf>
    <xf numFmtId="0" fontId="4" fillId="22" borderId="10" xfId="0" applyFont="1" applyFill="1" applyBorder="1" applyAlignment="1">
      <alignment horizontal="center"/>
    </xf>
    <xf numFmtId="0" fontId="4" fillId="0" borderId="21" xfId="59" applyFont="1" applyBorder="1" applyAlignment="1">
      <alignment vertical="center" wrapText="1"/>
      <protection/>
    </xf>
    <xf numFmtId="0" fontId="4" fillId="0" borderId="18" xfId="59" applyFont="1" applyBorder="1" applyAlignment="1">
      <alignment vertical="center"/>
      <protection/>
    </xf>
    <xf numFmtId="0" fontId="5" fillId="0" borderId="18" xfId="59" applyFont="1" applyFill="1" applyBorder="1" applyAlignment="1">
      <alignment/>
      <protection/>
    </xf>
    <xf numFmtId="0" fontId="5" fillId="0" borderId="48" xfId="59" applyFont="1" applyFill="1" applyBorder="1" applyAlignment="1">
      <alignment/>
      <protection/>
    </xf>
    <xf numFmtId="1" fontId="4" fillId="20" borderId="10" xfId="58" applyNumberFormat="1" applyFont="1" applyFill="1" applyBorder="1" applyAlignment="1">
      <alignment horizontal="center" vertical="center"/>
      <protection/>
    </xf>
    <xf numFmtId="1" fontId="4" fillId="22" borderId="10" xfId="58" applyNumberFormat="1" applyFont="1" applyFill="1" applyBorder="1" applyAlignment="1" applyProtection="1">
      <alignment horizontal="center" vertical="center"/>
      <protection locked="0"/>
    </xf>
    <xf numFmtId="0" fontId="4" fillId="0" borderId="26" xfId="0" applyFont="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4" fillId="0" borderId="53" xfId="0" applyFont="1" applyBorder="1" applyAlignment="1" applyProtection="1">
      <alignment horizontal="left" vertical="center" wrapText="1"/>
      <protection/>
    </xf>
    <xf numFmtId="0" fontId="4" fillId="0" borderId="26" xfId="0" applyFont="1" applyBorder="1" applyAlignment="1">
      <alignment horizontal="left" vertical="center"/>
    </xf>
    <xf numFmtId="0" fontId="4" fillId="0" borderId="53" xfId="0" applyFont="1" applyBorder="1" applyAlignment="1">
      <alignment horizontal="left" vertical="center"/>
    </xf>
    <xf numFmtId="0" fontId="4" fillId="0" borderId="0" xfId="0" applyFont="1" applyBorder="1" applyAlignment="1" applyProtection="1">
      <alignment horizontal="left" vertical="center"/>
      <protection/>
    </xf>
    <xf numFmtId="0" fontId="4" fillId="0" borderId="53"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4" fillId="0" borderId="41" xfId="58" applyFont="1" applyBorder="1" applyAlignment="1" applyProtection="1">
      <alignment horizontal="left" vertical="center"/>
      <protection/>
    </xf>
    <xf numFmtId="0" fontId="4" fillId="0" borderId="40" xfId="58" applyFont="1" applyBorder="1" applyAlignment="1" applyProtection="1">
      <alignment horizontal="left" vertical="center"/>
      <protection/>
    </xf>
    <xf numFmtId="0" fontId="4" fillId="0" borderId="47" xfId="58" applyFont="1" applyBorder="1" applyAlignment="1" applyProtection="1">
      <alignment horizontal="left" vertical="center"/>
      <protection/>
    </xf>
    <xf numFmtId="0" fontId="5" fillId="0" borderId="18" xfId="58" applyFont="1" applyFill="1" applyBorder="1" applyAlignment="1" applyProtection="1">
      <alignment/>
      <protection locked="0"/>
    </xf>
    <xf numFmtId="0" fontId="5" fillId="0" borderId="48" xfId="58" applyFont="1" applyFill="1" applyBorder="1" applyAlignment="1" applyProtection="1">
      <alignment/>
      <protection locked="0"/>
    </xf>
    <xf numFmtId="1" fontId="4" fillId="0" borderId="10" xfId="0" applyNumberFormat="1" applyFont="1" applyBorder="1" applyAlignment="1">
      <alignment horizontal="center" vertical="center" wrapText="1"/>
    </xf>
    <xf numFmtId="0" fontId="5" fillId="11" borderId="63" xfId="58" applyFont="1" applyFill="1" applyBorder="1" applyAlignment="1" applyProtection="1">
      <alignment horizontal="left" vertical="center" wrapText="1"/>
      <protection/>
    </xf>
    <xf numFmtId="0" fontId="5" fillId="11" borderId="64" xfId="58" applyFont="1" applyFill="1" applyBorder="1" applyAlignment="1" applyProtection="1">
      <alignment horizontal="left" vertical="center" wrapText="1"/>
      <protection/>
    </xf>
    <xf numFmtId="0" fontId="5" fillId="11" borderId="65" xfId="58" applyFont="1" applyFill="1" applyBorder="1" applyAlignment="1" applyProtection="1">
      <alignment horizontal="left" vertical="center" wrapText="1"/>
      <protection/>
    </xf>
    <xf numFmtId="0" fontId="4" fillId="0" borderId="10" xfId="0" applyFont="1" applyBorder="1" applyAlignment="1">
      <alignment horizontal="left"/>
    </xf>
    <xf numFmtId="0" fontId="11" fillId="0" borderId="21" xfId="0" applyFont="1" applyBorder="1" applyAlignment="1">
      <alignment horizontal="center"/>
    </xf>
    <xf numFmtId="0" fontId="11" fillId="0" borderId="18" xfId="0" applyFont="1" applyBorder="1" applyAlignment="1">
      <alignment horizontal="center"/>
    </xf>
    <xf numFmtId="0" fontId="11" fillId="0" borderId="48" xfId="0" applyFont="1" applyBorder="1" applyAlignment="1">
      <alignment horizontal="center"/>
    </xf>
    <xf numFmtId="0" fontId="4" fillId="22" borderId="63" xfId="58" applyFont="1" applyFill="1" applyBorder="1" applyAlignment="1" applyProtection="1">
      <alignment horizontal="center" vertical="center"/>
      <protection locked="0"/>
    </xf>
    <xf numFmtId="0" fontId="4" fillId="22" borderId="64" xfId="58" applyFont="1" applyFill="1" applyBorder="1" applyAlignment="1" applyProtection="1">
      <alignment horizontal="center" vertical="center"/>
      <protection locked="0"/>
    </xf>
    <xf numFmtId="0" fontId="4" fillId="22" borderId="65" xfId="58" applyFont="1" applyFill="1" applyBorder="1" applyAlignment="1" applyProtection="1">
      <alignment horizontal="center" vertical="center"/>
      <protection locked="0"/>
    </xf>
    <xf numFmtId="0" fontId="4" fillId="22" borderId="21" xfId="58" applyFont="1" applyFill="1" applyBorder="1" applyAlignment="1" applyProtection="1">
      <alignment horizontal="center"/>
      <protection locked="0"/>
    </xf>
    <xf numFmtId="0" fontId="4" fillId="22" borderId="18" xfId="58" applyFont="1" applyFill="1" applyBorder="1" applyAlignment="1" applyProtection="1">
      <alignment horizontal="center"/>
      <protection locked="0"/>
    </xf>
    <xf numFmtId="0" fontId="4" fillId="0" borderId="48" xfId="0" applyFont="1" applyBorder="1" applyAlignment="1">
      <alignment horizontal="left"/>
    </xf>
    <xf numFmtId="1" fontId="5" fillId="0" borderId="69" xfId="0" applyNumberFormat="1" applyFont="1" applyBorder="1" applyAlignment="1">
      <alignment horizontal="center" vertical="center" wrapText="1"/>
    </xf>
    <xf numFmtId="1" fontId="5" fillId="0" borderId="64" xfId="0" applyNumberFormat="1" applyFont="1" applyBorder="1" applyAlignment="1">
      <alignment horizontal="center" vertical="center" wrapText="1"/>
    </xf>
    <xf numFmtId="1" fontId="9" fillId="0" borderId="70" xfId="0" applyNumberFormat="1" applyFont="1" applyBorder="1" applyAlignment="1">
      <alignment horizontal="center" vertical="center"/>
    </xf>
    <xf numFmtId="0" fontId="4" fillId="0" borderId="41" xfId="0" applyFont="1" applyBorder="1" applyAlignment="1">
      <alignment horizontal="left" vertical="center"/>
    </xf>
    <xf numFmtId="0" fontId="4" fillId="0" borderId="47" xfId="0" applyFont="1" applyBorder="1" applyAlignment="1">
      <alignment horizontal="left" vertical="center"/>
    </xf>
    <xf numFmtId="0" fontId="4" fillId="0" borderId="41" xfId="58" applyFont="1" applyBorder="1" applyAlignment="1" applyProtection="1">
      <alignment horizontal="left" vertical="center" wrapText="1"/>
      <protection/>
    </xf>
    <xf numFmtId="0" fontId="4" fillId="0" borderId="40" xfId="58" applyFont="1" applyBorder="1" applyAlignment="1" applyProtection="1">
      <alignment horizontal="left" vertical="center" wrapText="1"/>
      <protection/>
    </xf>
    <xf numFmtId="0" fontId="4" fillId="0" borderId="47" xfId="58" applyFont="1" applyBorder="1" applyAlignment="1" applyProtection="1">
      <alignment horizontal="left" vertical="center" wrapText="1"/>
      <protection/>
    </xf>
    <xf numFmtId="0" fontId="4" fillId="0" borderId="26" xfId="58" applyFont="1" applyBorder="1" applyAlignment="1">
      <alignment horizontal="left" vertical="center" wrapText="1"/>
      <protection/>
    </xf>
    <xf numFmtId="0" fontId="5" fillId="0" borderId="35" xfId="58" applyFont="1" applyBorder="1" applyAlignment="1">
      <alignment horizontal="left" vertical="center"/>
      <protection/>
    </xf>
    <xf numFmtId="0" fontId="5" fillId="0" borderId="53" xfId="58" applyFont="1" applyBorder="1" applyAlignment="1">
      <alignment horizontal="left" vertical="center"/>
      <protection/>
    </xf>
    <xf numFmtId="0" fontId="5" fillId="0" borderId="34" xfId="58" applyFont="1" applyBorder="1" applyAlignment="1">
      <alignment horizontal="left" vertical="center"/>
      <protection/>
    </xf>
    <xf numFmtId="1" fontId="4" fillId="8" borderId="10" xfId="58" applyNumberFormat="1" applyFont="1" applyFill="1" applyBorder="1" applyAlignment="1" applyProtection="1">
      <alignment horizontal="center" vertical="center"/>
      <protection/>
    </xf>
    <xf numFmtId="1" fontId="4" fillId="22" borderId="10" xfId="58" applyNumberFormat="1" applyFont="1" applyFill="1" applyBorder="1" applyAlignment="1" applyProtection="1">
      <alignment horizontal="center" vertical="center" wrapText="1"/>
      <protection locked="0"/>
    </xf>
    <xf numFmtId="1" fontId="4" fillId="22" borderId="63" xfId="58" applyNumberFormat="1" applyFont="1" applyFill="1" applyBorder="1" applyAlignment="1" applyProtection="1">
      <alignment horizontal="center" vertical="center"/>
      <protection locked="0"/>
    </xf>
    <xf numFmtId="1" fontId="4" fillId="22" borderId="64" xfId="58" applyNumberFormat="1" applyFont="1" applyFill="1" applyBorder="1" applyAlignment="1" applyProtection="1">
      <alignment horizontal="center" vertical="center"/>
      <protection locked="0"/>
    </xf>
    <xf numFmtId="1" fontId="4" fillId="22" borderId="65" xfId="58" applyNumberFormat="1" applyFont="1" applyFill="1" applyBorder="1" applyAlignment="1" applyProtection="1">
      <alignment horizontal="center" vertical="center"/>
      <protection locked="0"/>
    </xf>
    <xf numFmtId="1" fontId="4" fillId="8" borderId="63" xfId="58" applyNumberFormat="1" applyFont="1" applyFill="1" applyBorder="1" applyAlignment="1" applyProtection="1">
      <alignment horizontal="center" vertical="center"/>
      <protection/>
    </xf>
    <xf numFmtId="1" fontId="4" fillId="8" borderId="64" xfId="58" applyNumberFormat="1" applyFont="1" applyFill="1" applyBorder="1" applyAlignment="1" applyProtection="1">
      <alignment horizontal="center" vertical="center"/>
      <protection/>
    </xf>
    <xf numFmtId="1" fontId="4" fillId="8" borderId="65" xfId="58" applyNumberFormat="1" applyFont="1" applyFill="1" applyBorder="1" applyAlignment="1" applyProtection="1">
      <alignment horizontal="center" vertical="center"/>
      <protection/>
    </xf>
    <xf numFmtId="0" fontId="4" fillId="22" borderId="21" xfId="0" applyFont="1" applyFill="1" applyBorder="1" applyAlignment="1" applyProtection="1">
      <alignment horizontal="center"/>
      <protection locked="0"/>
    </xf>
    <xf numFmtId="0" fontId="4" fillId="22" borderId="18" xfId="0" applyFont="1" applyFill="1" applyBorder="1" applyAlignment="1" applyProtection="1">
      <alignment horizontal="center"/>
      <protection locked="0"/>
    </xf>
    <xf numFmtId="0" fontId="4" fillId="22" borderId="48" xfId="0" applyFont="1" applyFill="1" applyBorder="1" applyAlignment="1" applyProtection="1">
      <alignment horizontal="center"/>
      <protection locked="0"/>
    </xf>
    <xf numFmtId="1" fontId="4" fillId="22" borderId="41" xfId="58" applyNumberFormat="1" applyFont="1" applyFill="1" applyBorder="1" applyAlignment="1" applyProtection="1">
      <alignment horizontal="center" vertical="center"/>
      <protection locked="0"/>
    </xf>
    <xf numFmtId="1" fontId="4" fillId="22" borderId="47" xfId="58" applyNumberFormat="1" applyFont="1" applyFill="1" applyBorder="1" applyAlignment="1" applyProtection="1">
      <alignment horizontal="center" vertical="center"/>
      <protection locked="0"/>
    </xf>
    <xf numFmtId="1" fontId="4" fillId="8" borderId="10" xfId="58" applyNumberFormat="1" applyFont="1" applyFill="1" applyBorder="1" applyAlignment="1" applyProtection="1">
      <alignment horizontal="center" vertical="center" wrapText="1"/>
      <protection/>
    </xf>
    <xf numFmtId="1" fontId="4" fillId="8" borderId="41" xfId="58" applyNumberFormat="1" applyFont="1" applyFill="1" applyBorder="1" applyAlignment="1">
      <alignment horizontal="center" vertical="center"/>
      <protection/>
    </xf>
    <xf numFmtId="0" fontId="0" fillId="0" borderId="40" xfId="0" applyBorder="1" applyAlignment="1">
      <alignment/>
    </xf>
    <xf numFmtId="0" fontId="0" fillId="0" borderId="47" xfId="0" applyBorder="1" applyAlignment="1">
      <alignment/>
    </xf>
    <xf numFmtId="1" fontId="4" fillId="8" borderId="40" xfId="58" applyNumberFormat="1" applyFont="1" applyFill="1" applyBorder="1" applyAlignment="1">
      <alignment horizontal="center" vertical="center"/>
      <protection/>
    </xf>
    <xf numFmtId="1" fontId="4" fillId="8" borderId="47" xfId="58" applyNumberFormat="1" applyFont="1" applyFill="1" applyBorder="1" applyAlignment="1">
      <alignment horizontal="center" vertical="center"/>
      <protection/>
    </xf>
    <xf numFmtId="0" fontId="4" fillId="0" borderId="21" xfId="58" applyFont="1" applyBorder="1" applyAlignment="1" applyProtection="1">
      <alignment horizontal="left" vertical="center" wrapText="1"/>
      <protection/>
    </xf>
    <xf numFmtId="0" fontId="4" fillId="0" borderId="18" xfId="58" applyFont="1" applyBorder="1" applyAlignment="1" applyProtection="1">
      <alignment horizontal="left" vertical="center"/>
      <protection/>
    </xf>
    <xf numFmtId="1" fontId="4" fillId="22" borderId="40" xfId="58" applyNumberFormat="1" applyFont="1" applyFill="1" applyBorder="1" applyAlignment="1" applyProtection="1">
      <alignment horizontal="center" vertical="center"/>
      <protection locked="0"/>
    </xf>
    <xf numFmtId="1" fontId="4" fillId="22" borderId="63" xfId="58" applyNumberFormat="1" applyFont="1" applyFill="1" applyBorder="1" applyAlignment="1" applyProtection="1">
      <alignment horizontal="center" vertical="center"/>
      <protection locked="0"/>
    </xf>
    <xf numFmtId="1" fontId="4" fillId="22" borderId="64" xfId="58" applyNumberFormat="1" applyFont="1" applyFill="1" applyBorder="1" applyAlignment="1" applyProtection="1">
      <alignment horizontal="center" vertical="center"/>
      <protection locked="0"/>
    </xf>
    <xf numFmtId="1" fontId="4" fillId="22" borderId="65" xfId="58" applyNumberFormat="1" applyFont="1" applyFill="1" applyBorder="1" applyAlignment="1" applyProtection="1">
      <alignment horizontal="center" vertical="center"/>
      <protection locked="0"/>
    </xf>
    <xf numFmtId="0" fontId="4" fillId="0" borderId="21" xfId="60" applyFont="1" applyBorder="1" applyAlignment="1" applyProtection="1">
      <alignment vertical="top" wrapText="1"/>
      <protection/>
    </xf>
    <xf numFmtId="0" fontId="4" fillId="0" borderId="18" xfId="60" applyFont="1" applyBorder="1" applyAlignment="1" applyProtection="1">
      <alignment/>
      <protection/>
    </xf>
    <xf numFmtId="0" fontId="5" fillId="0" borderId="18" xfId="60" applyFont="1" applyFill="1" applyBorder="1" applyAlignment="1" applyProtection="1">
      <alignment/>
      <protection locked="0"/>
    </xf>
    <xf numFmtId="0" fontId="5" fillId="0" borderId="48" xfId="60" applyFont="1" applyFill="1" applyBorder="1" applyAlignment="1" applyProtection="1">
      <alignment/>
      <protection locked="0"/>
    </xf>
    <xf numFmtId="0" fontId="4" fillId="0" borderId="47" xfId="0" applyFont="1" applyFill="1" applyBorder="1" applyAlignment="1">
      <alignment horizontal="center" vertical="center"/>
    </xf>
    <xf numFmtId="1" fontId="4" fillId="22" borderId="10" xfId="0" applyNumberFormat="1" applyFont="1" applyFill="1" applyBorder="1" applyAlignment="1" applyProtection="1">
      <alignment horizontal="center" vertical="center"/>
      <protection locked="0"/>
    </xf>
    <xf numFmtId="0" fontId="4" fillId="0" borderId="41" xfId="60" applyFont="1" applyBorder="1" applyAlignment="1" applyProtection="1">
      <alignment vertical="center"/>
      <protection/>
    </xf>
    <xf numFmtId="0" fontId="4" fillId="0" borderId="40" xfId="60" applyFont="1" applyBorder="1" applyAlignment="1" applyProtection="1">
      <alignment vertical="center"/>
      <protection/>
    </xf>
    <xf numFmtId="0" fontId="4" fillId="0" borderId="47" xfId="60" applyFont="1" applyBorder="1" applyAlignment="1" applyProtection="1">
      <alignment vertical="center"/>
      <protection/>
    </xf>
    <xf numFmtId="0" fontId="4" fillId="0" borderId="53" xfId="0" applyFont="1" applyBorder="1" applyAlignment="1">
      <alignment horizontal="left"/>
    </xf>
    <xf numFmtId="0" fontId="4" fillId="20" borderId="10" xfId="0" applyFont="1" applyFill="1" applyBorder="1" applyAlignment="1">
      <alignment horizontal="center" vertical="center"/>
    </xf>
    <xf numFmtId="1" fontId="4" fillId="20" borderId="10" xfId="0" applyNumberFormat="1" applyFont="1" applyFill="1" applyBorder="1" applyAlignment="1">
      <alignment horizontal="center" vertical="center"/>
    </xf>
    <xf numFmtId="1" fontId="4" fillId="20" borderId="10" xfId="60" applyNumberFormat="1" applyFont="1" applyFill="1" applyBorder="1" applyAlignment="1">
      <alignment horizontal="center" vertical="center"/>
      <protection/>
    </xf>
    <xf numFmtId="0" fontId="5" fillId="0" borderId="22" xfId="60" applyFont="1" applyFill="1" applyBorder="1" applyAlignment="1" applyProtection="1">
      <alignment/>
      <protection locked="0"/>
    </xf>
    <xf numFmtId="1" fontId="4" fillId="22" borderId="10" xfId="60" applyNumberFormat="1" applyFont="1" applyFill="1" applyBorder="1" applyAlignment="1" applyProtection="1">
      <alignment horizontal="center" vertical="center"/>
      <protection locked="0"/>
    </xf>
    <xf numFmtId="1" fontId="4" fillId="22" borderId="41" xfId="60" applyNumberFormat="1" applyFont="1" applyFill="1" applyBorder="1" applyAlignment="1" applyProtection="1">
      <alignment horizontal="center" vertical="center"/>
      <protection locked="0"/>
    </xf>
    <xf numFmtId="1" fontId="4" fillId="22" borderId="47" xfId="60" applyNumberFormat="1" applyFont="1" applyFill="1" applyBorder="1" applyAlignment="1" applyProtection="1">
      <alignment horizontal="center" vertical="center"/>
      <protection locked="0"/>
    </xf>
    <xf numFmtId="1" fontId="4" fillId="22" borderId="40" xfId="60" applyNumberFormat="1" applyFont="1" applyFill="1" applyBorder="1" applyAlignment="1" applyProtection="1">
      <alignment horizontal="center" vertical="center"/>
      <protection locked="0"/>
    </xf>
    <xf numFmtId="1" fontId="4" fillId="8" borderId="41" xfId="60" applyNumberFormat="1" applyFont="1" applyFill="1" applyBorder="1" applyAlignment="1" applyProtection="1">
      <alignment horizontal="center" vertical="center"/>
      <protection/>
    </xf>
    <xf numFmtId="1" fontId="4" fillId="8" borderId="40" xfId="60" applyNumberFormat="1" applyFont="1" applyFill="1" applyBorder="1" applyAlignment="1" applyProtection="1">
      <alignment horizontal="center" vertical="center"/>
      <protection/>
    </xf>
    <xf numFmtId="1" fontId="4" fillId="8" borderId="47" xfId="60" applyNumberFormat="1" applyFont="1" applyFill="1" applyBorder="1" applyAlignment="1" applyProtection="1">
      <alignment horizontal="center" vertical="center"/>
      <protection/>
    </xf>
    <xf numFmtId="1" fontId="4" fillId="22" borderId="10" xfId="60" applyNumberFormat="1" applyFont="1" applyFill="1" applyBorder="1" applyAlignment="1" applyProtection="1">
      <alignment horizontal="center" vertical="center" wrapText="1"/>
      <protection locked="0"/>
    </xf>
    <xf numFmtId="1" fontId="4" fillId="8" borderId="10" xfId="60" applyNumberFormat="1" applyFont="1" applyFill="1" applyBorder="1" applyAlignment="1" applyProtection="1">
      <alignment horizontal="center" vertical="center" wrapText="1"/>
      <protection/>
    </xf>
    <xf numFmtId="0" fontId="2" fillId="11" borderId="63" xfId="0" applyFont="1" applyFill="1" applyBorder="1" applyAlignment="1" applyProtection="1">
      <alignment horizontal="left" vertical="center" wrapText="1"/>
      <protection/>
    </xf>
    <xf numFmtId="0" fontId="2" fillId="11" borderId="64" xfId="0" applyFont="1" applyFill="1" applyBorder="1" applyAlignment="1" applyProtection="1">
      <alignment horizontal="left" vertical="center" wrapText="1"/>
      <protection/>
    </xf>
    <xf numFmtId="0" fontId="2" fillId="11" borderId="65" xfId="0" applyFont="1" applyFill="1" applyBorder="1" applyAlignment="1" applyProtection="1">
      <alignment horizontal="left" vertical="center" wrapText="1"/>
      <protection/>
    </xf>
    <xf numFmtId="0" fontId="4" fillId="22" borderId="18" xfId="0" applyFont="1" applyFill="1" applyBorder="1" applyAlignment="1" applyProtection="1">
      <alignment horizontal="center" vertical="center"/>
      <protection locked="0"/>
    </xf>
    <xf numFmtId="0" fontId="4" fillId="22" borderId="53" xfId="0" applyFont="1" applyFill="1" applyBorder="1" applyAlignment="1" applyProtection="1">
      <alignment horizontal="center" vertical="center"/>
      <protection locked="0"/>
    </xf>
    <xf numFmtId="0" fontId="4" fillId="22" borderId="34" xfId="0" applyFont="1" applyFill="1" applyBorder="1" applyAlignment="1" applyProtection="1">
      <alignment horizontal="center" vertical="center"/>
      <protection locked="0"/>
    </xf>
    <xf numFmtId="0" fontId="4" fillId="22" borderId="62" xfId="0" applyFont="1" applyFill="1" applyBorder="1" applyAlignment="1" applyProtection="1">
      <alignment horizontal="center" vertical="center"/>
      <protection locked="0"/>
    </xf>
    <xf numFmtId="0" fontId="4" fillId="0" borderId="10" xfId="0" applyFont="1" applyBorder="1" applyAlignment="1" applyProtection="1">
      <alignment horizontal="left" vertical="center" wrapText="1"/>
      <protection/>
    </xf>
    <xf numFmtId="0" fontId="5" fillId="0" borderId="21" xfId="0" applyFont="1" applyBorder="1" applyAlignment="1" applyProtection="1">
      <alignment horizontal="left"/>
      <protection/>
    </xf>
    <xf numFmtId="0" fontId="4" fillId="0" borderId="47" xfId="0" applyFont="1" applyBorder="1" applyAlignment="1">
      <alignment horizontal="center" vertical="center"/>
    </xf>
    <xf numFmtId="1" fontId="4" fillId="8" borderId="10" xfId="60" applyNumberFormat="1" applyFont="1" applyFill="1" applyBorder="1" applyAlignment="1" applyProtection="1">
      <alignment horizontal="center" vertical="center"/>
      <protection/>
    </xf>
    <xf numFmtId="0" fontId="4" fillId="0" borderId="35"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34" xfId="0" applyFont="1" applyBorder="1" applyAlignment="1" applyProtection="1">
      <alignment vertical="center" wrapText="1"/>
      <protection/>
    </xf>
    <xf numFmtId="0" fontId="4" fillId="0" borderId="41" xfId="60" applyFont="1" applyBorder="1" applyAlignment="1" applyProtection="1">
      <alignment vertical="center" wrapText="1"/>
      <protection/>
    </xf>
    <xf numFmtId="0" fontId="4" fillId="0" borderId="40" xfId="60" applyFont="1" applyBorder="1" applyAlignment="1" applyProtection="1">
      <alignment vertical="center" wrapText="1"/>
      <protection/>
    </xf>
    <xf numFmtId="0" fontId="4" fillId="0" borderId="47" xfId="60" applyFont="1" applyBorder="1" applyAlignment="1" applyProtection="1">
      <alignment vertical="center" wrapText="1"/>
      <protection/>
    </xf>
    <xf numFmtId="1" fontId="4" fillId="8" borderId="63" xfId="60" applyNumberFormat="1" applyFont="1" applyFill="1" applyBorder="1" applyAlignment="1" applyProtection="1">
      <alignment horizontal="center"/>
      <protection/>
    </xf>
    <xf numFmtId="1" fontId="4" fillId="8" borderId="64" xfId="60" applyNumberFormat="1" applyFont="1" applyFill="1" applyBorder="1" applyAlignment="1" applyProtection="1">
      <alignment horizontal="center"/>
      <protection/>
    </xf>
    <xf numFmtId="1" fontId="4" fillId="8" borderId="65" xfId="60" applyNumberFormat="1" applyFont="1" applyFill="1" applyBorder="1" applyAlignment="1" applyProtection="1">
      <alignment horizontal="center"/>
      <protection/>
    </xf>
    <xf numFmtId="1" fontId="4" fillId="22" borderId="63" xfId="60" applyNumberFormat="1" applyFont="1" applyFill="1" applyBorder="1" applyAlignment="1" applyProtection="1">
      <alignment horizontal="center" vertical="center"/>
      <protection locked="0"/>
    </xf>
    <xf numFmtId="1" fontId="4" fillId="22" borderId="64" xfId="60" applyNumberFormat="1" applyFont="1" applyFill="1" applyBorder="1" applyAlignment="1" applyProtection="1">
      <alignment horizontal="center" vertical="center"/>
      <protection locked="0"/>
    </xf>
    <xf numFmtId="1" fontId="4" fillId="22" borderId="65" xfId="60" applyNumberFormat="1" applyFont="1" applyFill="1" applyBorder="1" applyAlignment="1" applyProtection="1">
      <alignment horizontal="center" vertical="center"/>
      <protection locked="0"/>
    </xf>
    <xf numFmtId="0" fontId="11" fillId="0" borderId="26" xfId="0" applyFont="1" applyBorder="1" applyAlignment="1">
      <alignment horizontal="center"/>
    </xf>
    <xf numFmtId="0" fontId="11" fillId="0" borderId="35" xfId="0" applyFont="1" applyBorder="1" applyAlignment="1">
      <alignment horizontal="center"/>
    </xf>
    <xf numFmtId="0" fontId="11" fillId="0" borderId="45" xfId="0" applyFont="1" applyBorder="1" applyAlignment="1">
      <alignment horizontal="center"/>
    </xf>
    <xf numFmtId="0" fontId="4" fillId="22" borderId="63" xfId="60" applyFont="1" applyFill="1" applyBorder="1" applyAlignment="1" applyProtection="1">
      <alignment horizontal="center" vertical="center"/>
      <protection locked="0"/>
    </xf>
    <xf numFmtId="0" fontId="4" fillId="22" borderId="64" xfId="60" applyFont="1" applyFill="1" applyBorder="1" applyAlignment="1" applyProtection="1">
      <alignment horizontal="center" vertical="center"/>
      <protection locked="0"/>
    </xf>
    <xf numFmtId="0" fontId="4" fillId="22" borderId="65" xfId="60" applyFont="1" applyFill="1" applyBorder="1" applyAlignment="1" applyProtection="1">
      <alignment horizontal="center" vertical="center"/>
      <protection locked="0"/>
    </xf>
    <xf numFmtId="0" fontId="4" fillId="0" borderId="41" xfId="0" applyFont="1" applyBorder="1" applyAlignment="1">
      <alignment horizontal="center"/>
    </xf>
    <xf numFmtId="0" fontId="4" fillId="0" borderId="47" xfId="0" applyFont="1" applyBorder="1" applyAlignment="1">
      <alignment horizontal="center"/>
    </xf>
    <xf numFmtId="1" fontId="4" fillId="22" borderId="63" xfId="60" applyNumberFormat="1" applyFont="1" applyFill="1" applyBorder="1" applyAlignment="1" applyProtection="1">
      <alignment horizontal="center" vertical="center"/>
      <protection locked="0"/>
    </xf>
    <xf numFmtId="1" fontId="4" fillId="22" borderId="64" xfId="60" applyNumberFormat="1" applyFont="1" applyFill="1" applyBorder="1" applyAlignment="1" applyProtection="1">
      <alignment horizontal="center" vertical="center"/>
      <protection locked="0"/>
    </xf>
    <xf numFmtId="1" fontId="4" fillId="22" borderId="65" xfId="60" applyNumberFormat="1" applyFont="1" applyFill="1" applyBorder="1" applyAlignment="1" applyProtection="1">
      <alignment horizontal="center" vertical="center"/>
      <protection locked="0"/>
    </xf>
    <xf numFmtId="0" fontId="4" fillId="22" borderId="10" xfId="0" applyFont="1" applyFill="1" applyBorder="1" applyAlignment="1" applyProtection="1">
      <alignment horizontal="center" vertical="center"/>
      <protection locked="0"/>
    </xf>
    <xf numFmtId="0" fontId="4" fillId="0" borderId="41" xfId="0" applyFont="1" applyBorder="1" applyAlignment="1">
      <alignment vertical="center"/>
    </xf>
    <xf numFmtId="0" fontId="4" fillId="0" borderId="40" xfId="0" applyFont="1" applyBorder="1" applyAlignment="1">
      <alignment vertical="center"/>
    </xf>
    <xf numFmtId="0" fontId="4" fillId="0" borderId="47" xfId="0" applyFont="1" applyBorder="1" applyAlignment="1">
      <alignment vertical="center"/>
    </xf>
    <xf numFmtId="0" fontId="4" fillId="0" borderId="41"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21" xfId="0" applyFont="1" applyBorder="1" applyAlignment="1">
      <alignment vertical="top" wrapText="1"/>
    </xf>
    <xf numFmtId="0" fontId="4" fillId="0" borderId="18" xfId="0" applyFont="1" applyBorder="1" applyAlignment="1">
      <alignment/>
    </xf>
    <xf numFmtId="0" fontId="4" fillId="0" borderId="47" xfId="0" applyFont="1" applyBorder="1" applyAlignment="1" applyProtection="1">
      <alignment vertical="center"/>
      <protection locked="0"/>
    </xf>
    <xf numFmtId="0" fontId="4" fillId="0" borderId="26"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53" xfId="0" applyFont="1" applyBorder="1" applyAlignment="1" applyProtection="1">
      <alignment vertical="center" wrapText="1"/>
      <protection locked="0"/>
    </xf>
    <xf numFmtId="0" fontId="4" fillId="20" borderId="10" xfId="0" applyFont="1" applyFill="1" applyBorder="1" applyAlignment="1" applyProtection="1">
      <alignment horizontal="center" vertical="center"/>
      <protection locked="0"/>
    </xf>
    <xf numFmtId="0" fontId="5" fillId="0" borderId="18" xfId="0" applyFont="1" applyFill="1" applyBorder="1" applyAlignment="1" applyProtection="1">
      <alignment/>
      <protection locked="0"/>
    </xf>
    <xf numFmtId="0" fontId="5" fillId="0" borderId="48" xfId="0" applyFont="1" applyFill="1" applyBorder="1" applyAlignment="1" applyProtection="1">
      <alignment/>
      <protection locked="0"/>
    </xf>
    <xf numFmtId="1" fontId="4" fillId="8" borderId="10" xfId="0" applyNumberFormat="1" applyFont="1" applyFill="1" applyBorder="1" applyAlignment="1">
      <alignment horizontal="center" vertical="center" wrapText="1"/>
    </xf>
    <xf numFmtId="0" fontId="4" fillId="0" borderId="21" xfId="0" applyFont="1" applyBorder="1" applyAlignment="1">
      <alignment vertical="center" wrapText="1"/>
    </xf>
    <xf numFmtId="0" fontId="4" fillId="0" borderId="18" xfId="0" applyFont="1" applyBorder="1" applyAlignment="1">
      <alignment vertical="center"/>
    </xf>
    <xf numFmtId="0" fontId="4" fillId="22" borderId="10" xfId="0" applyFont="1" applyFill="1" applyBorder="1" applyAlignment="1" applyProtection="1">
      <alignment horizontal="center" vertical="center" wrapText="1"/>
      <protection locked="0"/>
    </xf>
    <xf numFmtId="0" fontId="4" fillId="0" borderId="41" xfId="0" applyFont="1" applyBorder="1" applyAlignment="1">
      <alignment vertical="center" wrapText="1"/>
    </xf>
    <xf numFmtId="0" fontId="4" fillId="0" borderId="40" xfId="0" applyFont="1" applyBorder="1" applyAlignment="1">
      <alignment vertical="center" wrapText="1"/>
    </xf>
    <xf numFmtId="0" fontId="4" fillId="0" borderId="47" xfId="0" applyFont="1" applyBorder="1" applyAlignment="1">
      <alignment vertical="center" wrapText="1"/>
    </xf>
    <xf numFmtId="1" fontId="4" fillId="8" borderId="41" xfId="0" applyNumberFormat="1" applyFont="1" applyFill="1" applyBorder="1" applyAlignment="1">
      <alignment horizontal="center" vertical="center"/>
    </xf>
    <xf numFmtId="1" fontId="4" fillId="8" borderId="47" xfId="0" applyNumberFormat="1" applyFont="1" applyFill="1" applyBorder="1" applyAlignment="1">
      <alignment horizontal="center" vertical="center"/>
    </xf>
    <xf numFmtId="0" fontId="4" fillId="22" borderId="41" xfId="0" applyFont="1" applyFill="1" applyBorder="1" applyAlignment="1" applyProtection="1">
      <alignment horizontal="center" vertical="center"/>
      <protection locked="0"/>
    </xf>
    <xf numFmtId="0" fontId="4" fillId="22" borderId="40" xfId="0" applyFont="1" applyFill="1" applyBorder="1" applyAlignment="1" applyProtection="1">
      <alignment horizontal="center" vertical="center"/>
      <protection locked="0"/>
    </xf>
    <xf numFmtId="0" fontId="4" fillId="22" borderId="47" xfId="0" applyFont="1" applyFill="1" applyBorder="1" applyAlignment="1" applyProtection="1">
      <alignment horizontal="center" vertical="center"/>
      <protection locked="0"/>
    </xf>
    <xf numFmtId="0" fontId="4" fillId="0" borderId="26" xfId="0" applyFont="1" applyFill="1" applyBorder="1" applyAlignment="1">
      <alignment vertical="center" wrapText="1"/>
    </xf>
    <xf numFmtId="0" fontId="4" fillId="0" borderId="25" xfId="0" applyFont="1" applyFill="1" applyBorder="1" applyAlignment="1">
      <alignment vertical="center" wrapText="1"/>
    </xf>
    <xf numFmtId="1" fontId="4" fillId="8" borderId="10" xfId="0" applyNumberFormat="1" applyFont="1" applyFill="1" applyBorder="1" applyAlignment="1">
      <alignment horizontal="center" vertical="center"/>
    </xf>
    <xf numFmtId="0" fontId="11" fillId="0" borderId="10" xfId="0" applyFont="1" applyBorder="1" applyAlignment="1">
      <alignment horizontal="center"/>
    </xf>
    <xf numFmtId="0" fontId="4" fillId="22" borderId="63" xfId="0" applyFont="1" applyFill="1" applyBorder="1" applyAlignment="1" applyProtection="1">
      <alignment horizontal="center" vertical="center"/>
      <protection locked="0"/>
    </xf>
    <xf numFmtId="0" fontId="4" fillId="22" borderId="65" xfId="0" applyFont="1" applyFill="1" applyBorder="1" applyAlignment="1" applyProtection="1">
      <alignment horizontal="center" vertical="center"/>
      <protection locked="0"/>
    </xf>
    <xf numFmtId="1" fontId="4" fillId="8" borderId="63" xfId="0" applyNumberFormat="1" applyFont="1" applyFill="1" applyBorder="1" applyAlignment="1" applyProtection="1">
      <alignment horizontal="center"/>
      <protection/>
    </xf>
    <xf numFmtId="1" fontId="4" fillId="8" borderId="65" xfId="0" applyNumberFormat="1" applyFont="1" applyFill="1" applyBorder="1" applyAlignment="1" applyProtection="1">
      <alignment horizontal="center"/>
      <protection/>
    </xf>
    <xf numFmtId="0" fontId="15" fillId="0" borderId="0" xfId="0" applyFont="1" applyAlignment="1">
      <alignment horizontal="left"/>
    </xf>
    <xf numFmtId="0" fontId="0" fillId="0" borderId="0" xfId="0" applyAlignment="1">
      <alignment horizontal="left"/>
    </xf>
    <xf numFmtId="0" fontId="5" fillId="11" borderId="63" xfId="0" applyFont="1" applyFill="1" applyBorder="1" applyAlignment="1" applyProtection="1">
      <alignment horizontal="left" vertical="center" wrapText="1"/>
      <protection/>
    </xf>
    <xf numFmtId="0" fontId="5" fillId="11" borderId="64" xfId="0" applyFont="1" applyFill="1" applyBorder="1" applyAlignment="1" applyProtection="1">
      <alignment horizontal="left" vertical="center" wrapText="1"/>
      <protection/>
    </xf>
    <xf numFmtId="0" fontId="5" fillId="11" borderId="65" xfId="0" applyFont="1" applyFill="1" applyBorder="1" applyAlignment="1" applyProtection="1">
      <alignment horizontal="left" vertical="center" wrapText="1"/>
      <protection/>
    </xf>
    <xf numFmtId="0" fontId="24" fillId="0" borderId="0" xfId="0" applyFont="1" applyAlignment="1">
      <alignment horizontal="left"/>
    </xf>
    <xf numFmtId="1" fontId="5" fillId="0" borderId="64" xfId="0" applyNumberFormat="1" applyFont="1" applyBorder="1" applyAlignment="1">
      <alignment horizontal="center" vertical="center" wrapText="1"/>
    </xf>
    <xf numFmtId="0" fontId="15" fillId="0" borderId="21" xfId="0" applyFont="1" applyBorder="1" applyAlignment="1">
      <alignment horizontal="left" wrapText="1"/>
    </xf>
    <xf numFmtId="0" fontId="15" fillId="0" borderId="48" xfId="0" applyFont="1" applyBorder="1" applyAlignment="1">
      <alignment horizontal="left" wrapText="1"/>
    </xf>
    <xf numFmtId="1" fontId="4" fillId="22" borderId="10" xfId="56" applyNumberFormat="1" applyFont="1" applyFill="1" applyBorder="1" applyAlignment="1" applyProtection="1">
      <alignment horizontal="center" vertical="center"/>
      <protection locked="0"/>
    </xf>
    <xf numFmtId="1" fontId="4"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41" xfId="56" applyNumberFormat="1" applyFont="1" applyBorder="1" applyAlignment="1" applyProtection="1">
      <alignment vertical="center"/>
      <protection locked="0"/>
    </xf>
    <xf numFmtId="1" fontId="4" fillId="0" borderId="40" xfId="56" applyNumberFormat="1" applyFont="1" applyBorder="1" applyAlignment="1" applyProtection="1">
      <alignment vertical="center"/>
      <protection locked="0"/>
    </xf>
    <xf numFmtId="1" fontId="4" fillId="0" borderId="47" xfId="56" applyNumberFormat="1" applyFont="1" applyBorder="1" applyAlignment="1" applyProtection="1">
      <alignment vertical="center"/>
      <protection locked="0"/>
    </xf>
    <xf numFmtId="1" fontId="4" fillId="20" borderId="10" xfId="56" applyNumberFormat="1" applyFont="1" applyFill="1" applyBorder="1" applyAlignment="1">
      <alignment horizontal="center" vertical="center"/>
      <protection/>
    </xf>
    <xf numFmtId="1" fontId="4" fillId="0" borderId="41" xfId="56" applyNumberFormat="1" applyFont="1" applyBorder="1" applyAlignment="1">
      <alignment vertical="center"/>
      <protection/>
    </xf>
    <xf numFmtId="1" fontId="4" fillId="0" borderId="40" xfId="56" applyNumberFormat="1" applyFont="1" applyBorder="1" applyAlignment="1">
      <alignment vertical="center"/>
      <protection/>
    </xf>
    <xf numFmtId="1" fontId="4" fillId="0" borderId="47" xfId="56" applyNumberFormat="1" applyFont="1" applyBorder="1" applyAlignment="1">
      <alignment vertical="center"/>
      <protection/>
    </xf>
    <xf numFmtId="0" fontId="4" fillId="0" borderId="53" xfId="0" applyFont="1" applyBorder="1" applyAlignment="1" applyProtection="1">
      <alignment vertical="center" wrapText="1"/>
      <protection/>
    </xf>
    <xf numFmtId="1" fontId="4" fillId="0" borderId="26" xfId="0" applyNumberFormat="1" applyFont="1" applyBorder="1" applyAlignment="1">
      <alignment vertical="center" wrapText="1"/>
    </xf>
    <xf numFmtId="1" fontId="4" fillId="0" borderId="25" xfId="0" applyNumberFormat="1" applyFont="1" applyBorder="1" applyAlignment="1">
      <alignment vertical="center" wrapText="1"/>
    </xf>
    <xf numFmtId="1" fontId="4" fillId="0" borderId="53" xfId="0" applyNumberFormat="1" applyFont="1" applyBorder="1" applyAlignment="1">
      <alignment vertical="center" wrapText="1"/>
    </xf>
    <xf numFmtId="1" fontId="4" fillId="0" borderId="26" xfId="0" applyNumberFormat="1" applyFont="1" applyBorder="1" applyAlignment="1">
      <alignment vertical="center" wrapText="1"/>
    </xf>
    <xf numFmtId="1" fontId="4" fillId="0" borderId="21" xfId="56" applyNumberFormat="1" applyFont="1" applyBorder="1" applyAlignment="1">
      <alignment vertical="top" wrapText="1"/>
      <protection/>
    </xf>
    <xf numFmtId="1" fontId="4" fillId="0" borderId="18" xfId="56" applyNumberFormat="1" applyFont="1" applyBorder="1" applyAlignment="1">
      <alignment/>
      <protection/>
    </xf>
    <xf numFmtId="0" fontId="5" fillId="0" borderId="18" xfId="56" applyFont="1" applyFill="1" applyBorder="1" applyAlignment="1" applyProtection="1">
      <alignment/>
      <protection locked="0"/>
    </xf>
    <xf numFmtId="0" fontId="5" fillId="0" borderId="48" xfId="56" applyFont="1" applyFill="1" applyBorder="1" applyAlignment="1" applyProtection="1">
      <alignment/>
      <protection locked="0"/>
    </xf>
    <xf numFmtId="1" fontId="4" fillId="20" borderId="40" xfId="56" applyNumberFormat="1" applyFont="1" applyFill="1" applyBorder="1" applyAlignment="1" applyProtection="1">
      <alignment horizontal="center" vertical="center"/>
      <protection locked="0"/>
    </xf>
    <xf numFmtId="1" fontId="4" fillId="20" borderId="47" xfId="56" applyNumberFormat="1" applyFont="1" applyFill="1" applyBorder="1" applyAlignment="1" applyProtection="1">
      <alignment horizontal="center" vertical="center"/>
      <protection locked="0"/>
    </xf>
    <xf numFmtId="1" fontId="4" fillId="20" borderId="41" xfId="56" applyNumberFormat="1" applyFont="1" applyFill="1" applyBorder="1" applyAlignment="1">
      <alignment horizontal="center" vertical="center"/>
      <protection/>
    </xf>
    <xf numFmtId="1" fontId="4" fillId="20" borderId="40" xfId="56" applyNumberFormat="1" applyFont="1" applyFill="1" applyBorder="1" applyAlignment="1">
      <alignment horizontal="center" vertical="center"/>
      <protection/>
    </xf>
    <xf numFmtId="1" fontId="4" fillId="0" borderId="21" xfId="56" applyNumberFormat="1" applyFont="1" applyBorder="1" applyAlignment="1">
      <alignment vertical="center" wrapText="1"/>
      <protection/>
    </xf>
    <xf numFmtId="1" fontId="4" fillId="0" borderId="18" xfId="56" applyNumberFormat="1" applyFont="1" applyBorder="1" applyAlignment="1">
      <alignment vertical="center"/>
      <protection/>
    </xf>
    <xf numFmtId="0" fontId="5" fillId="0" borderId="18" xfId="56" applyFont="1" applyFill="1" applyBorder="1" applyAlignment="1" applyProtection="1">
      <alignment horizontal="center"/>
      <protection locked="0"/>
    </xf>
    <xf numFmtId="0" fontId="5" fillId="0" borderId="48" xfId="56" applyFont="1" applyFill="1" applyBorder="1" applyAlignment="1" applyProtection="1">
      <alignment horizontal="center"/>
      <protection locked="0"/>
    </xf>
    <xf numFmtId="1" fontId="4" fillId="8" borderId="10" xfId="56" applyNumberFormat="1" applyFont="1" applyFill="1" applyBorder="1" applyAlignment="1">
      <alignment horizontal="center" vertical="center" wrapText="1"/>
      <protection/>
    </xf>
    <xf numFmtId="1" fontId="4" fillId="22" borderId="41" xfId="56" applyNumberFormat="1" applyFont="1" applyFill="1" applyBorder="1" applyAlignment="1" applyProtection="1">
      <alignment horizontal="center" vertical="center"/>
      <protection locked="0"/>
    </xf>
    <xf numFmtId="1" fontId="4" fillId="22" borderId="40" xfId="56" applyNumberFormat="1" applyFont="1" applyFill="1" applyBorder="1" applyAlignment="1" applyProtection="1">
      <alignment horizontal="center" vertical="center"/>
      <protection locked="0"/>
    </xf>
    <xf numFmtId="0" fontId="5" fillId="0" borderId="48" xfId="0" applyFont="1" applyBorder="1" applyAlignment="1">
      <alignment/>
    </xf>
    <xf numFmtId="0" fontId="11" fillId="0" borderId="83" xfId="56" applyFont="1" applyBorder="1" applyAlignment="1">
      <alignment horizontal="center"/>
      <protection/>
    </xf>
    <xf numFmtId="1" fontId="5" fillId="0" borderId="67" xfId="56" applyNumberFormat="1" applyFont="1" applyBorder="1" applyAlignment="1">
      <alignment horizontal="center" wrapText="1"/>
      <protection/>
    </xf>
    <xf numFmtId="0" fontId="10" fillId="22" borderId="41" xfId="0" applyFont="1" applyFill="1" applyBorder="1" applyAlignment="1">
      <alignment horizontal="center" vertical="center"/>
    </xf>
    <xf numFmtId="0" fontId="10" fillId="22" borderId="47" xfId="0" applyFont="1" applyFill="1" applyBorder="1" applyAlignment="1">
      <alignment horizontal="center" vertical="center"/>
    </xf>
    <xf numFmtId="1" fontId="4" fillId="8" borderId="41" xfId="0" applyNumberFormat="1" applyFont="1" applyFill="1" applyBorder="1" applyAlignment="1">
      <alignment horizontal="center" vertical="center"/>
    </xf>
    <xf numFmtId="1" fontId="4" fillId="8" borderId="40" xfId="0" applyNumberFormat="1" applyFont="1" applyFill="1" applyBorder="1" applyAlignment="1">
      <alignment horizontal="center" vertical="center"/>
    </xf>
    <xf numFmtId="1" fontId="4" fillId="22" borderId="47" xfId="56" applyNumberFormat="1" applyFont="1" applyFill="1" applyBorder="1" applyAlignment="1" applyProtection="1">
      <alignment horizontal="center" vertical="center"/>
      <protection locked="0"/>
    </xf>
    <xf numFmtId="0" fontId="4" fillId="22" borderId="63" xfId="56" applyFont="1" applyFill="1" applyBorder="1" applyAlignment="1" applyProtection="1">
      <alignment horizontal="center" vertical="center"/>
      <protection locked="0"/>
    </xf>
    <xf numFmtId="0" fontId="4" fillId="22" borderId="65" xfId="56" applyFont="1" applyFill="1" applyBorder="1" applyAlignment="1" applyProtection="1">
      <alignment horizontal="center" vertical="center"/>
      <protection locked="0"/>
    </xf>
    <xf numFmtId="1" fontId="4" fillId="22" borderId="36" xfId="56" applyNumberFormat="1" applyFont="1" applyFill="1" applyBorder="1" applyAlignment="1" applyProtection="1">
      <alignment horizontal="center" vertical="center"/>
      <protection locked="0"/>
    </xf>
    <xf numFmtId="1" fontId="4" fillId="22" borderId="33" xfId="56" applyNumberFormat="1" applyFont="1" applyFill="1" applyBorder="1" applyAlignment="1" applyProtection="1">
      <alignment horizontal="center" vertical="center"/>
      <protection locked="0"/>
    </xf>
    <xf numFmtId="1" fontId="5" fillId="0" borderId="69" xfId="0" applyNumberFormat="1" applyFont="1" applyBorder="1" applyAlignment="1">
      <alignment horizontal="center" wrapText="1"/>
    </xf>
    <xf numFmtId="1" fontId="5" fillId="0" borderId="70" xfId="0" applyNumberFormat="1" applyFont="1" applyBorder="1" applyAlignment="1">
      <alignment horizontal="center" wrapText="1"/>
    </xf>
    <xf numFmtId="0" fontId="5" fillId="11" borderId="63" xfId="56" applyFont="1" applyFill="1" applyBorder="1" applyAlignment="1" applyProtection="1">
      <alignment horizontal="left" vertical="center" wrapText="1"/>
      <protection/>
    </xf>
    <xf numFmtId="0" fontId="5" fillId="11" borderId="64" xfId="56" applyFont="1" applyFill="1" applyBorder="1" applyAlignment="1" applyProtection="1">
      <alignment horizontal="left" vertical="center" wrapText="1"/>
      <protection/>
    </xf>
    <xf numFmtId="0" fontId="5" fillId="11" borderId="65" xfId="56" applyFont="1" applyFill="1" applyBorder="1" applyAlignment="1" applyProtection="1">
      <alignment horizontal="left" vertical="center" wrapText="1"/>
      <protection/>
    </xf>
    <xf numFmtId="1" fontId="4" fillId="8" borderId="63" xfId="56" applyNumberFormat="1" applyFont="1" applyFill="1" applyBorder="1" applyAlignment="1" applyProtection="1">
      <alignment horizontal="center"/>
      <protection/>
    </xf>
    <xf numFmtId="1" fontId="4" fillId="8" borderId="65" xfId="56" applyNumberFormat="1" applyFont="1" applyFill="1" applyBorder="1" applyAlignment="1" applyProtection="1">
      <alignment horizontal="center"/>
      <protection/>
    </xf>
    <xf numFmtId="0" fontId="5" fillId="0" borderId="21" xfId="0" applyFont="1" applyBorder="1" applyAlignment="1" applyProtection="1">
      <alignment horizontal="left" vertical="center"/>
      <protection/>
    </xf>
    <xf numFmtId="1" fontId="5" fillId="22" borderId="63" xfId="56" applyNumberFormat="1" applyFont="1" applyFill="1" applyBorder="1" applyAlignment="1" applyProtection="1">
      <alignment horizontal="center" vertical="center"/>
      <protection locked="0"/>
    </xf>
    <xf numFmtId="1" fontId="5" fillId="22" borderId="65" xfId="56" applyNumberFormat="1" applyFont="1" applyFill="1" applyBorder="1" applyAlignment="1" applyProtection="1">
      <alignment horizontal="center" vertical="center"/>
      <protection locked="0"/>
    </xf>
    <xf numFmtId="1" fontId="4" fillId="22" borderId="10" xfId="56" applyNumberFormat="1" applyFont="1" applyFill="1" applyBorder="1" applyAlignment="1" applyProtection="1">
      <alignment horizontal="center" vertical="center" wrapText="1"/>
      <protection locked="0"/>
    </xf>
    <xf numFmtId="1" fontId="4" fillId="20" borderId="41" xfId="56" applyNumberFormat="1" applyFont="1" applyFill="1" applyBorder="1" applyAlignment="1">
      <alignment horizontal="center"/>
      <protection/>
    </xf>
    <xf numFmtId="1" fontId="4" fillId="20" borderId="40" xfId="56" applyNumberFormat="1" applyFont="1" applyFill="1" applyBorder="1" applyAlignment="1">
      <alignment horizontal="center"/>
      <protection/>
    </xf>
    <xf numFmtId="1" fontId="4" fillId="20" borderId="47" xfId="56" applyNumberFormat="1" applyFont="1" applyFill="1" applyBorder="1" applyAlignment="1">
      <alignment horizontal="center"/>
      <protection/>
    </xf>
    <xf numFmtId="0" fontId="4" fillId="0" borderId="41" xfId="56" applyFont="1" applyBorder="1" applyAlignment="1">
      <alignment horizontal="center" vertical="center"/>
      <protection/>
    </xf>
    <xf numFmtId="0" fontId="4" fillId="0" borderId="40" xfId="56" applyFont="1" applyBorder="1" applyAlignment="1">
      <alignment horizontal="center" vertical="center"/>
      <protection/>
    </xf>
    <xf numFmtId="0" fontId="4" fillId="0" borderId="47" xfId="56" applyFont="1" applyBorder="1" applyAlignment="1">
      <alignment horizontal="center" vertical="center"/>
      <protection/>
    </xf>
    <xf numFmtId="0" fontId="4" fillId="0" borderId="0" xfId="56" applyFont="1" applyFill="1" applyBorder="1" applyAlignment="1" applyProtection="1">
      <alignment horizontal="center" vertical="center" wrapText="1"/>
      <protection/>
    </xf>
    <xf numFmtId="1" fontId="4" fillId="0" borderId="41" xfId="56" applyNumberFormat="1" applyFont="1" applyBorder="1" applyAlignment="1">
      <alignment vertical="center" wrapText="1"/>
      <protection/>
    </xf>
    <xf numFmtId="1" fontId="4" fillId="0" borderId="40" xfId="56" applyNumberFormat="1" applyFont="1" applyBorder="1" applyAlignment="1">
      <alignment vertical="center" wrapText="1"/>
      <protection/>
    </xf>
    <xf numFmtId="1" fontId="4" fillId="0" borderId="47" xfId="56" applyNumberFormat="1" applyFont="1" applyBorder="1" applyAlignment="1">
      <alignment vertical="center" wrapText="1"/>
      <protection/>
    </xf>
    <xf numFmtId="0" fontId="12" fillId="0" borderId="37" xfId="0" applyFont="1" applyBorder="1" applyAlignment="1">
      <alignment horizontal="left"/>
    </xf>
    <xf numFmtId="0" fontId="4" fillId="0" borderId="26" xfId="57" applyFont="1" applyBorder="1" applyAlignment="1">
      <alignment horizontal="center" vertical="center" wrapText="1"/>
      <protection/>
    </xf>
    <xf numFmtId="0" fontId="4" fillId="0" borderId="25" xfId="57" applyFont="1" applyBorder="1" applyAlignment="1">
      <alignment horizontal="center" vertical="center" wrapText="1"/>
      <protection/>
    </xf>
    <xf numFmtId="0" fontId="4" fillId="0" borderId="41" xfId="57" applyFont="1" applyBorder="1" applyAlignment="1">
      <alignment horizontal="center" vertical="center" wrapText="1"/>
      <protection/>
    </xf>
    <xf numFmtId="0" fontId="4" fillId="0" borderId="47" xfId="57" applyFont="1" applyBorder="1" applyAlignment="1">
      <alignment horizontal="center" vertical="center" wrapText="1"/>
      <protection/>
    </xf>
    <xf numFmtId="0" fontId="4" fillId="0" borderId="21" xfId="57" applyFont="1" applyBorder="1" applyAlignment="1">
      <alignment horizontal="center" vertical="center"/>
      <protection/>
    </xf>
    <xf numFmtId="0" fontId="4" fillId="0" borderId="22" xfId="57" applyFont="1" applyBorder="1" applyAlignment="1">
      <alignment horizontal="center" vertical="center" wrapText="1"/>
      <protection/>
    </xf>
    <xf numFmtId="0" fontId="5" fillId="0" borderId="18" xfId="57" applyFont="1" applyBorder="1" applyAlignment="1" applyProtection="1">
      <alignment horizontal="center" wrapText="1"/>
      <protection locked="0"/>
    </xf>
    <xf numFmtId="0" fontId="5" fillId="0" borderId="48" xfId="57" applyFont="1" applyBorder="1" applyAlignment="1" applyProtection="1">
      <alignment horizontal="center" wrapText="1"/>
      <protection locked="0"/>
    </xf>
    <xf numFmtId="0" fontId="4" fillId="0" borderId="40" xfId="0" applyFont="1" applyBorder="1" applyAlignment="1">
      <alignment horizontal="center" vertical="center" wrapText="1"/>
    </xf>
    <xf numFmtId="1" fontId="4" fillId="0" borderId="80"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1" fontId="4" fillId="22" borderId="63" xfId="57" applyNumberFormat="1" applyFont="1" applyFill="1" applyBorder="1" applyAlignment="1" applyProtection="1">
      <alignment horizontal="center" vertical="center"/>
      <protection locked="0"/>
    </xf>
    <xf numFmtId="1" fontId="4" fillId="22" borderId="65" xfId="57" applyNumberFormat="1" applyFont="1" applyFill="1" applyBorder="1" applyAlignment="1" applyProtection="1">
      <alignment horizontal="center" vertical="center"/>
      <protection locked="0"/>
    </xf>
    <xf numFmtId="0" fontId="10" fillId="0" borderId="0" xfId="0" applyFont="1" applyFill="1" applyAlignment="1">
      <alignment horizontal="center"/>
    </xf>
    <xf numFmtId="0" fontId="4" fillId="0" borderId="22" xfId="0" applyFont="1" applyFill="1" applyBorder="1" applyAlignment="1" applyProtection="1">
      <alignment vertical="center"/>
      <protection/>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center"/>
      <protection locked="0"/>
    </xf>
    <xf numFmtId="184" fontId="5" fillId="0" borderId="19" xfId="56" applyNumberFormat="1" applyFont="1" applyFill="1" applyBorder="1" applyAlignment="1" applyProtection="1">
      <alignment horizontal="center"/>
      <protection locked="0"/>
    </xf>
    <xf numFmtId="184" fontId="5" fillId="0" borderId="19" xfId="53" applyNumberFormat="1" applyFont="1" applyFill="1" applyBorder="1" applyAlignment="1" applyProtection="1">
      <alignment horizontal="center" vertical="center"/>
      <protection locked="0"/>
    </xf>
    <xf numFmtId="184" fontId="4" fillId="0" borderId="19" xfId="56" applyNumberFormat="1" applyFont="1" applyFill="1" applyBorder="1" applyAlignment="1" applyProtection="1">
      <alignment horizontal="center"/>
      <protection locked="0"/>
    </xf>
    <xf numFmtId="184" fontId="5" fillId="0" borderId="19" xfId="56" applyNumberFormat="1" applyFont="1" applyFill="1" applyBorder="1" applyAlignment="1" applyProtection="1">
      <alignment horizontal="center"/>
      <protection locked="0"/>
    </xf>
    <xf numFmtId="0" fontId="4" fillId="0" borderId="20" xfId="57" applyFont="1" applyFill="1" applyBorder="1" applyAlignment="1" applyProtection="1">
      <alignment horizontal="left"/>
      <protection locked="0"/>
    </xf>
    <xf numFmtId="0" fontId="4" fillId="0" borderId="20" xfId="0" applyFont="1" applyFill="1" applyBorder="1" applyAlignment="1" applyProtection="1">
      <alignment horizontal="center"/>
      <protection locked="0"/>
    </xf>
    <xf numFmtId="0" fontId="4" fillId="0" borderId="20" xfId="0" applyFont="1" applyFill="1" applyBorder="1" applyAlignment="1" applyProtection="1">
      <alignment horizontal="center" vertical="center" wrapText="1"/>
      <protection locked="0"/>
    </xf>
    <xf numFmtId="0" fontId="5" fillId="0" borderId="20" xfId="56" applyFont="1" applyFill="1" applyBorder="1" applyAlignment="1" applyProtection="1">
      <alignment horizontal="center"/>
      <protection locked="0"/>
    </xf>
    <xf numFmtId="1" fontId="4" fillId="0" borderId="19" xfId="0" applyNumberFormat="1" applyFont="1" applyFill="1" applyBorder="1" applyAlignment="1" applyProtection="1">
      <alignment vertical="center" wrapText="1"/>
      <protection locked="0"/>
    </xf>
    <xf numFmtId="0" fontId="4" fillId="0" borderId="19" xfId="60" applyFont="1" applyFill="1" applyBorder="1" applyAlignment="1" applyProtection="1">
      <alignment horizontal="center"/>
      <protection locked="0"/>
    </xf>
    <xf numFmtId="0" fontId="4"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5" fillId="0" borderId="19" xfId="56" applyFont="1" applyFill="1" applyBorder="1" applyAlignment="1" applyProtection="1">
      <alignment horizontal="center"/>
      <protection locked="0"/>
    </xf>
    <xf numFmtId="0" fontId="4"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protection locked="0"/>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2" xfId="54"/>
    <cellStyle name="Обычный_Лист3" xfId="55"/>
    <cellStyle name="Обычный_Лист4" xfId="56"/>
    <cellStyle name="Обычный_Лист5" xfId="57"/>
    <cellStyle name="Обычный_Лист7" xfId="58"/>
    <cellStyle name="Обычный_Лист8" xfId="59"/>
    <cellStyle name="Обычный_Лист9"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15</xdr:row>
      <xdr:rowOff>590550</xdr:rowOff>
    </xdr:from>
    <xdr:to>
      <xdr:col>10</xdr:col>
      <xdr:colOff>866775</xdr:colOff>
      <xdr:row>15</xdr:row>
      <xdr:rowOff>742950</xdr:rowOff>
    </xdr:to>
    <xdr:pic>
      <xdr:nvPicPr>
        <xdr:cNvPr id="1" name="Picture 1" descr="pdf"/>
        <xdr:cNvPicPr preferRelativeResize="1">
          <a:picLocks noChangeAspect="1"/>
        </xdr:cNvPicPr>
      </xdr:nvPicPr>
      <xdr:blipFill>
        <a:blip r:embed="rId1"/>
        <a:stretch>
          <a:fillRect/>
        </a:stretch>
      </xdr:blipFill>
      <xdr:spPr>
        <a:xfrm>
          <a:off x="19602450" y="4295775"/>
          <a:ext cx="476250" cy="1524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c.europa.eu/food/food/chemicalsafety/residues/sampling_levels_frequencies_jme.pdf" TargetMode="External" /><Relationship Id="rId2" Type="http://schemas.openxmlformats.org/officeDocument/2006/relationships/drawing" Target="../drawings/drawing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175"/>
  <sheetViews>
    <sheetView view="pageBreakPreview" zoomScale="75" zoomScaleNormal="50" zoomScaleSheetLayoutView="75" zoomScalePageLayoutView="0" workbookViewId="0" topLeftCell="A1">
      <selection activeCell="C12" sqref="C12:D12"/>
    </sheetView>
  </sheetViews>
  <sheetFormatPr defaultColWidth="9.00390625" defaultRowHeight="12.75"/>
  <cols>
    <col min="1" max="1" width="9.125" style="9" customWidth="1"/>
    <col min="2" max="2" width="40.75390625" style="9" customWidth="1"/>
    <col min="3" max="5" width="15.75390625" style="9" customWidth="1"/>
    <col min="6" max="6" width="12.375" style="9" customWidth="1"/>
    <col min="7" max="7" width="34.125" style="9" customWidth="1"/>
    <col min="8" max="8" width="25.625" style="9" customWidth="1"/>
    <col min="9" max="9" width="24.75390625" style="9" customWidth="1"/>
    <col min="10" max="10" width="26.375" style="9" customWidth="1"/>
    <col min="11" max="12" width="28.75390625" style="9" customWidth="1"/>
    <col min="13" max="13" width="34.875" style="9" customWidth="1"/>
    <col min="14" max="14" width="40.125" style="9" customWidth="1"/>
    <col min="15" max="16384" width="9.125" style="9" customWidth="1"/>
  </cols>
  <sheetData>
    <row r="1" spans="12:14" ht="18">
      <c r="L1" s="65"/>
      <c r="M1" s="1075" t="s">
        <v>196</v>
      </c>
      <c r="N1" s="1075"/>
    </row>
    <row r="2" spans="12:14" ht="18">
      <c r="L2" s="65"/>
      <c r="M2" s="444" t="s">
        <v>249</v>
      </c>
      <c r="N2" s="445"/>
    </row>
    <row r="3" spans="13:14" ht="18">
      <c r="M3" s="1076" t="s">
        <v>300</v>
      </c>
      <c r="N3" s="1076"/>
    </row>
    <row r="4" spans="11:14" ht="15">
      <c r="K4" s="10"/>
      <c r="L4" s="10"/>
      <c r="M4" s="10"/>
      <c r="N4" s="10"/>
    </row>
    <row r="5" spans="1:14" ht="15.75">
      <c r="A5" s="951" t="s">
        <v>294</v>
      </c>
      <c r="B5" s="951"/>
      <c r="C5" s="951"/>
      <c r="D5" s="951"/>
      <c r="E5" s="951"/>
      <c r="F5" s="951"/>
      <c r="G5" s="951"/>
      <c r="H5" s="951"/>
      <c r="I5" s="951"/>
      <c r="J5" s="951"/>
      <c r="K5" s="951"/>
      <c r="L5" s="951"/>
      <c r="M5" s="951"/>
      <c r="N5" s="951"/>
    </row>
    <row r="6" spans="1:14" ht="15.75">
      <c r="A6" s="951" t="s">
        <v>281</v>
      </c>
      <c r="B6" s="951"/>
      <c r="C6" s="951"/>
      <c r="D6" s="951"/>
      <c r="E6" s="951"/>
      <c r="F6" s="951"/>
      <c r="G6" s="951"/>
      <c r="H6" s="951"/>
      <c r="I6" s="951"/>
      <c r="J6" s="951"/>
      <c r="K6" s="951"/>
      <c r="L6" s="951"/>
      <c r="M6" s="951"/>
      <c r="N6" s="951"/>
    </row>
    <row r="8" spans="1:17" ht="15">
      <c r="A8" s="37"/>
      <c r="B8" s="37"/>
      <c r="C8" s="254"/>
      <c r="D8" s="37"/>
      <c r="E8" s="37"/>
      <c r="F8" s="37"/>
      <c r="G8" s="37"/>
      <c r="H8" s="37"/>
      <c r="I8" s="37"/>
      <c r="J8" s="37"/>
      <c r="K8" s="37"/>
      <c r="L8" s="37"/>
      <c r="M8" s="37"/>
      <c r="N8" s="37"/>
      <c r="O8" s="38"/>
      <c r="P8" s="38"/>
      <c r="Q8" s="38"/>
    </row>
    <row r="9" spans="1:17" ht="15.75">
      <c r="A9" s="1029" t="s">
        <v>27</v>
      </c>
      <c r="B9" s="1030"/>
      <c r="C9" s="1035" t="s">
        <v>44</v>
      </c>
      <c r="D9" s="1036"/>
      <c r="E9" s="1037"/>
      <c r="F9" s="255"/>
      <c r="G9" s="1" t="s">
        <v>33</v>
      </c>
      <c r="H9" s="256">
        <v>42342</v>
      </c>
      <c r="I9" s="39"/>
      <c r="J9" s="37"/>
      <c r="K9" s="37"/>
      <c r="L9" s="37"/>
      <c r="M9" s="37"/>
      <c r="N9" s="37"/>
      <c r="O9" s="38"/>
      <c r="P9" s="38"/>
      <c r="Q9" s="38"/>
    </row>
    <row r="10" spans="1:17" ht="15.75">
      <c r="A10" s="1031" t="s">
        <v>29</v>
      </c>
      <c r="B10" s="1032"/>
      <c r="C10" s="1035">
        <v>2016</v>
      </c>
      <c r="D10" s="1036"/>
      <c r="E10" s="1037"/>
      <c r="F10" s="255"/>
      <c r="G10" s="257"/>
      <c r="H10" s="39"/>
      <c r="I10" s="39"/>
      <c r="J10" s="37"/>
      <c r="K10" s="37"/>
      <c r="L10" s="37"/>
      <c r="M10" s="37"/>
      <c r="N10" s="37"/>
      <c r="O10" s="38"/>
      <c r="P10" s="38"/>
      <c r="Q10" s="38"/>
    </row>
    <row r="11" spans="1:17" ht="16.5" thickBot="1">
      <c r="A11" s="1029" t="s">
        <v>28</v>
      </c>
      <c r="B11" s="1030"/>
      <c r="C11" s="1033" t="s">
        <v>195</v>
      </c>
      <c r="D11" s="1034"/>
      <c r="E11" s="258"/>
      <c r="F11" s="258"/>
      <c r="G11" s="258"/>
      <c r="H11" s="39"/>
      <c r="I11" s="39"/>
      <c r="J11" s="37"/>
      <c r="K11" s="37"/>
      <c r="L11" s="37"/>
      <c r="M11" s="37"/>
      <c r="N11" s="37"/>
      <c r="O11" s="38"/>
      <c r="P11" s="38"/>
      <c r="Q11" s="38"/>
    </row>
    <row r="12" spans="1:17" ht="75.75" customHeight="1" thickBot="1">
      <c r="A12" s="1016" t="s">
        <v>47</v>
      </c>
      <c r="B12" s="1017"/>
      <c r="C12" s="1018">
        <v>460600</v>
      </c>
      <c r="D12" s="1019"/>
      <c r="E12" s="255"/>
      <c r="F12" s="255"/>
      <c r="G12" s="2" t="s">
        <v>295</v>
      </c>
      <c r="H12" s="259"/>
      <c r="I12" s="39"/>
      <c r="J12" s="260"/>
      <c r="K12" s="37"/>
      <c r="L12" s="37"/>
      <c r="M12" s="37"/>
      <c r="N12" s="37"/>
      <c r="O12" s="38"/>
      <c r="P12" s="38"/>
      <c r="Q12" s="38"/>
    </row>
    <row r="13" spans="1:17" ht="71.25" customHeight="1" thickBot="1">
      <c r="A13" s="1016" t="s">
        <v>48</v>
      </c>
      <c r="B13" s="1017"/>
      <c r="C13" s="1023">
        <v>460600</v>
      </c>
      <c r="D13" s="1024"/>
      <c r="E13" s="261"/>
      <c r="F13" s="262"/>
      <c r="G13" s="937"/>
      <c r="H13" s="938"/>
      <c r="I13" s="938"/>
      <c r="J13" s="939"/>
      <c r="K13" s="263"/>
      <c r="L13" s="263"/>
      <c r="M13" s="263"/>
      <c r="N13" s="263"/>
      <c r="O13" s="38"/>
      <c r="P13" s="38"/>
      <c r="Q13" s="38"/>
    </row>
    <row r="14" spans="1:17" ht="15.75" customHeight="1" thickBot="1">
      <c r="A14" s="1016" t="s">
        <v>30</v>
      </c>
      <c r="B14" s="1030"/>
      <c r="C14" s="1038" t="s">
        <v>35</v>
      </c>
      <c r="D14" s="1039"/>
      <c r="E14" s="1040"/>
      <c r="F14" s="1041"/>
      <c r="G14" s="3" t="s">
        <v>36</v>
      </c>
      <c r="H14" s="4" t="s">
        <v>37</v>
      </c>
      <c r="I14" s="37"/>
      <c r="J14" s="37"/>
      <c r="K14" s="37"/>
      <c r="L14" s="37"/>
      <c r="M14" s="37"/>
      <c r="N14" s="37"/>
      <c r="O14" s="38"/>
      <c r="P14" s="38"/>
      <c r="Q14" s="38"/>
    </row>
    <row r="15" spans="1:17" ht="15" customHeight="1" thickBot="1">
      <c r="A15" s="1016" t="s">
        <v>31</v>
      </c>
      <c r="B15" s="1046"/>
      <c r="C15" s="1020">
        <f>C13*0.4%</f>
        <v>1842.4</v>
      </c>
      <c r="D15" s="1021"/>
      <c r="E15" s="1021"/>
      <c r="F15" s="1022"/>
      <c r="G15" s="264"/>
      <c r="H15" s="265"/>
      <c r="I15" s="37"/>
      <c r="J15" s="37"/>
      <c r="K15" s="37"/>
      <c r="L15" s="37"/>
      <c r="M15" s="37"/>
      <c r="N15" s="37"/>
      <c r="O15" s="38"/>
      <c r="P15" s="38"/>
      <c r="Q15" s="38"/>
    </row>
    <row r="16" spans="1:17" ht="17.25" customHeight="1">
      <c r="A16" s="1016" t="s">
        <v>32</v>
      </c>
      <c r="B16" s="1030"/>
      <c r="C16" s="1042">
        <f>SUM(F21+F27+F31+F36+F40+F51+D66+D92+D130+D155)</f>
        <v>1870</v>
      </c>
      <c r="D16" s="1043"/>
      <c r="E16" s="1043"/>
      <c r="F16" s="1044"/>
      <c r="G16" s="266"/>
      <c r="H16" s="267"/>
      <c r="I16" s="37"/>
      <c r="J16" s="37"/>
      <c r="K16" s="37"/>
      <c r="L16" s="37"/>
      <c r="M16" s="37"/>
      <c r="N16" s="37"/>
      <c r="O16" s="38"/>
      <c r="P16" s="38"/>
      <c r="Q16" s="38"/>
    </row>
    <row r="17" spans="1:17" ht="15">
      <c r="A17" s="37"/>
      <c r="B17" s="268"/>
      <c r="C17" s="269"/>
      <c r="D17" s="270"/>
      <c r="E17" s="270"/>
      <c r="F17" s="270"/>
      <c r="G17" s="271"/>
      <c r="H17" s="271"/>
      <c r="I17" s="37"/>
      <c r="J17" s="37"/>
      <c r="K17" s="37"/>
      <c r="L17" s="37"/>
      <c r="M17" s="37"/>
      <c r="N17" s="37"/>
      <c r="O17" s="38"/>
      <c r="P17" s="38"/>
      <c r="Q17" s="38"/>
    </row>
    <row r="18" spans="1:17" ht="15.75">
      <c r="A18" s="982" t="s">
        <v>34</v>
      </c>
      <c r="B18" s="1025"/>
      <c r="C18" s="946" t="s">
        <v>41</v>
      </c>
      <c r="D18" s="1045"/>
      <c r="E18" s="1045"/>
      <c r="F18" s="947"/>
      <c r="G18" s="994" t="s">
        <v>38</v>
      </c>
      <c r="H18" s="1001" t="s">
        <v>49</v>
      </c>
      <c r="I18" s="994" t="s">
        <v>46</v>
      </c>
      <c r="J18" s="994" t="s">
        <v>39</v>
      </c>
      <c r="K18" s="994" t="s">
        <v>93</v>
      </c>
      <c r="L18" s="994" t="s">
        <v>94</v>
      </c>
      <c r="M18" s="994" t="s">
        <v>95</v>
      </c>
      <c r="N18" s="997" t="s">
        <v>40</v>
      </c>
      <c r="O18" s="38"/>
      <c r="P18" s="38"/>
      <c r="Q18" s="38"/>
    </row>
    <row r="19" spans="1:17" ht="55.5" customHeight="1">
      <c r="A19" s="919"/>
      <c r="B19" s="1026"/>
      <c r="C19" s="588" t="s">
        <v>45</v>
      </c>
      <c r="D19" s="588" t="s">
        <v>43</v>
      </c>
      <c r="E19" s="274" t="s">
        <v>0</v>
      </c>
      <c r="F19" s="589" t="s">
        <v>0</v>
      </c>
      <c r="G19" s="999"/>
      <c r="H19" s="999"/>
      <c r="I19" s="999"/>
      <c r="J19" s="999"/>
      <c r="K19" s="995"/>
      <c r="L19" s="995"/>
      <c r="M19" s="999"/>
      <c r="N19" s="998"/>
      <c r="O19" s="38"/>
      <c r="P19" s="38"/>
      <c r="Q19" s="38"/>
    </row>
    <row r="20" spans="1:17" ht="15">
      <c r="A20" s="1027"/>
      <c r="B20" s="1028"/>
      <c r="C20" s="41" t="s">
        <v>31</v>
      </c>
      <c r="D20" s="41" t="s">
        <v>91</v>
      </c>
      <c r="E20" s="41" t="s">
        <v>31</v>
      </c>
      <c r="F20" s="42" t="s">
        <v>52</v>
      </c>
      <c r="G20" s="1000"/>
      <c r="H20" s="999"/>
      <c r="I20" s="999"/>
      <c r="J20" s="1000"/>
      <c r="K20" s="996"/>
      <c r="L20" s="996"/>
      <c r="M20" s="999"/>
      <c r="N20" s="998"/>
      <c r="O20" s="38"/>
      <c r="P20" s="38"/>
      <c r="Q20" s="38"/>
    </row>
    <row r="21" spans="1:17" ht="15" customHeight="1">
      <c r="A21" s="986" t="s">
        <v>2</v>
      </c>
      <c r="B21" s="967" t="s">
        <v>50</v>
      </c>
      <c r="C21" s="1013">
        <f>0.5*(C13*0.25%)/6</f>
        <v>95.95833333333333</v>
      </c>
      <c r="D21" s="1013">
        <f>C21</f>
        <v>95.95833333333333</v>
      </c>
      <c r="E21" s="933">
        <f>SUM(C21:D26)</f>
        <v>191.91666666666666</v>
      </c>
      <c r="F21" s="934">
        <v>192</v>
      </c>
      <c r="G21" s="180" t="s">
        <v>203</v>
      </c>
      <c r="H21" s="171" t="s">
        <v>97</v>
      </c>
      <c r="I21" s="171"/>
      <c r="J21" s="212" t="s">
        <v>102</v>
      </c>
      <c r="K21" s="197"/>
      <c r="L21" s="197">
        <v>0.7</v>
      </c>
      <c r="M21" s="171" t="s">
        <v>135</v>
      </c>
      <c r="N21" s="171" t="s">
        <v>201</v>
      </c>
      <c r="O21" s="38"/>
      <c r="P21" s="38"/>
      <c r="Q21" s="38"/>
    </row>
    <row r="22" spans="1:17" ht="15" customHeight="1">
      <c r="A22" s="987"/>
      <c r="B22" s="968"/>
      <c r="C22" s="1014"/>
      <c r="D22" s="1014"/>
      <c r="E22" s="930"/>
      <c r="F22" s="935"/>
      <c r="G22" s="181" t="s">
        <v>203</v>
      </c>
      <c r="H22" s="62" t="s">
        <v>100</v>
      </c>
      <c r="I22" s="62"/>
      <c r="J22" s="62" t="s">
        <v>102</v>
      </c>
      <c r="K22" s="75"/>
      <c r="L22" s="75">
        <v>1</v>
      </c>
      <c r="M22" s="62" t="s">
        <v>135</v>
      </c>
      <c r="N22" s="62" t="s">
        <v>201</v>
      </c>
      <c r="O22" s="38"/>
      <c r="P22" s="38"/>
      <c r="Q22" s="38"/>
    </row>
    <row r="23" spans="1:17" ht="15" customHeight="1">
      <c r="A23" s="987"/>
      <c r="B23" s="968"/>
      <c r="C23" s="1014"/>
      <c r="D23" s="1014"/>
      <c r="E23" s="930"/>
      <c r="F23" s="935"/>
      <c r="G23" s="181" t="s">
        <v>245</v>
      </c>
      <c r="H23" s="62" t="s">
        <v>97</v>
      </c>
      <c r="I23" s="62"/>
      <c r="J23" s="62" t="s">
        <v>102</v>
      </c>
      <c r="K23" s="75"/>
      <c r="L23" s="75">
        <v>0.4</v>
      </c>
      <c r="M23" s="62" t="s">
        <v>135</v>
      </c>
      <c r="N23" s="62" t="s">
        <v>201</v>
      </c>
      <c r="O23" s="38"/>
      <c r="P23" s="38"/>
      <c r="Q23" s="38"/>
    </row>
    <row r="24" spans="1:17" ht="15" customHeight="1">
      <c r="A24" s="987"/>
      <c r="B24" s="968"/>
      <c r="C24" s="1014"/>
      <c r="D24" s="1014"/>
      <c r="E24" s="930"/>
      <c r="F24" s="935"/>
      <c r="G24" s="181" t="s">
        <v>245</v>
      </c>
      <c r="H24" s="62" t="s">
        <v>100</v>
      </c>
      <c r="I24" s="62"/>
      <c r="J24" s="62" t="s">
        <v>102</v>
      </c>
      <c r="K24" s="75"/>
      <c r="L24" s="75">
        <v>1</v>
      </c>
      <c r="M24" s="62" t="s">
        <v>135</v>
      </c>
      <c r="N24" s="62" t="s">
        <v>201</v>
      </c>
      <c r="O24" s="38"/>
      <c r="P24" s="38"/>
      <c r="Q24" s="38"/>
    </row>
    <row r="25" spans="1:17" ht="15" customHeight="1">
      <c r="A25" s="987"/>
      <c r="B25" s="968"/>
      <c r="C25" s="1014"/>
      <c r="D25" s="1014"/>
      <c r="E25" s="930"/>
      <c r="F25" s="935"/>
      <c r="G25" s="229"/>
      <c r="H25" s="62"/>
      <c r="I25" s="62"/>
      <c r="J25" s="62"/>
      <c r="K25" s="75"/>
      <c r="L25" s="75"/>
      <c r="M25" s="62"/>
      <c r="N25" s="62"/>
      <c r="O25" s="38"/>
      <c r="P25" s="38"/>
      <c r="Q25" s="38"/>
    </row>
    <row r="26" spans="1:17" ht="15" customHeight="1">
      <c r="A26" s="970"/>
      <c r="B26" s="964"/>
      <c r="C26" s="1015"/>
      <c r="D26" s="1015"/>
      <c r="E26" s="931"/>
      <c r="F26" s="936"/>
      <c r="G26" s="229"/>
      <c r="H26" s="216"/>
      <c r="I26" s="216"/>
      <c r="J26" s="62"/>
      <c r="K26" s="703"/>
      <c r="L26" s="75"/>
      <c r="M26" s="216"/>
      <c r="N26" s="62"/>
      <c r="O26" s="38"/>
      <c r="P26" s="38"/>
      <c r="Q26" s="38"/>
    </row>
    <row r="27" spans="1:17" s="368" customFormat="1" ht="30">
      <c r="A27" s="986" t="s">
        <v>3</v>
      </c>
      <c r="B27" s="982" t="s">
        <v>51</v>
      </c>
      <c r="C27" s="1013">
        <f>0.5*(C13*0.25%)/6</f>
        <v>95.95833333333333</v>
      </c>
      <c r="D27" s="1013">
        <f>C27</f>
        <v>95.95833333333333</v>
      </c>
      <c r="E27" s="933">
        <f>SUM(C27:D30)</f>
        <v>191.91666666666666</v>
      </c>
      <c r="F27" s="932">
        <v>192</v>
      </c>
      <c r="G27" s="180" t="s">
        <v>101</v>
      </c>
      <c r="H27" s="171" t="s">
        <v>97</v>
      </c>
      <c r="I27" s="171"/>
      <c r="J27" s="171" t="s">
        <v>102</v>
      </c>
      <c r="K27" s="197"/>
      <c r="L27" s="197">
        <v>4</v>
      </c>
      <c r="M27" s="171" t="s">
        <v>135</v>
      </c>
      <c r="N27" s="171" t="s">
        <v>261</v>
      </c>
      <c r="O27" s="367"/>
      <c r="P27" s="367"/>
      <c r="Q27" s="367"/>
    </row>
    <row r="28" spans="1:17" ht="15" customHeight="1">
      <c r="A28" s="987"/>
      <c r="B28" s="919"/>
      <c r="C28" s="1014"/>
      <c r="D28" s="1014"/>
      <c r="E28" s="930"/>
      <c r="F28" s="975"/>
      <c r="G28" s="229"/>
      <c r="H28" s="218"/>
      <c r="I28" s="218"/>
      <c r="J28" s="218"/>
      <c r="K28" s="222"/>
      <c r="L28" s="774"/>
      <c r="M28" s="768"/>
      <c r="N28" s="768"/>
      <c r="O28" s="38"/>
      <c r="P28" s="38"/>
      <c r="Q28" s="38"/>
    </row>
    <row r="29" spans="1:17" ht="15" customHeight="1">
      <c r="A29" s="987"/>
      <c r="B29" s="919"/>
      <c r="C29" s="1014"/>
      <c r="D29" s="1014"/>
      <c r="E29" s="930"/>
      <c r="F29" s="975"/>
      <c r="G29" s="229"/>
      <c r="H29" s="251"/>
      <c r="I29" s="251"/>
      <c r="J29" s="221"/>
      <c r="K29" s="775"/>
      <c r="L29" s="222"/>
      <c r="M29" s="221"/>
      <c r="N29" s="221"/>
      <c r="O29" s="38"/>
      <c r="P29" s="38"/>
      <c r="Q29" s="38"/>
    </row>
    <row r="30" spans="1:17" ht="15" customHeight="1">
      <c r="A30" s="970"/>
      <c r="B30" s="984"/>
      <c r="C30" s="1015"/>
      <c r="D30" s="1015"/>
      <c r="E30" s="931"/>
      <c r="F30" s="928"/>
      <c r="G30" s="776"/>
      <c r="H30" s="219"/>
      <c r="I30" s="219"/>
      <c r="J30" s="219"/>
      <c r="K30" s="471"/>
      <c r="L30" s="777"/>
      <c r="M30" s="219"/>
      <c r="N30" s="219"/>
      <c r="O30" s="38"/>
      <c r="P30" s="38"/>
      <c r="Q30" s="38"/>
    </row>
    <row r="31" spans="1:17" ht="15" customHeight="1">
      <c r="A31" s="986" t="s">
        <v>4</v>
      </c>
      <c r="B31" s="982" t="s">
        <v>57</v>
      </c>
      <c r="C31" s="1013">
        <f>0.5*(C13*0.25%)/6</f>
        <v>95.95833333333333</v>
      </c>
      <c r="D31" s="1013">
        <f>C31</f>
        <v>95.95833333333333</v>
      </c>
      <c r="E31" s="933">
        <f>SUM(C31:D35)</f>
        <v>191.91666666666666</v>
      </c>
      <c r="F31" s="932">
        <v>192</v>
      </c>
      <c r="G31" s="180" t="s">
        <v>103</v>
      </c>
      <c r="H31" s="171" t="s">
        <v>97</v>
      </c>
      <c r="I31" s="171"/>
      <c r="J31" s="171" t="s">
        <v>102</v>
      </c>
      <c r="K31" s="197"/>
      <c r="L31" s="197">
        <v>0.7</v>
      </c>
      <c r="M31" s="171" t="s">
        <v>135</v>
      </c>
      <c r="N31" s="171" t="s">
        <v>201</v>
      </c>
      <c r="O31" s="38"/>
      <c r="P31" s="38"/>
      <c r="Q31" s="38"/>
    </row>
    <row r="32" spans="1:17" ht="15" customHeight="1">
      <c r="A32" s="987"/>
      <c r="B32" s="919"/>
      <c r="C32" s="1014"/>
      <c r="D32" s="1014"/>
      <c r="E32" s="930"/>
      <c r="F32" s="975"/>
      <c r="G32" s="181" t="s">
        <v>103</v>
      </c>
      <c r="H32" s="214" t="s">
        <v>100</v>
      </c>
      <c r="I32" s="62"/>
      <c r="J32" s="176" t="s">
        <v>102</v>
      </c>
      <c r="K32" s="778"/>
      <c r="L32" s="778">
        <v>1</v>
      </c>
      <c r="M32" s="62" t="s">
        <v>135</v>
      </c>
      <c r="N32" s="62" t="s">
        <v>201</v>
      </c>
      <c r="O32" s="38"/>
      <c r="P32" s="38"/>
      <c r="Q32" s="38"/>
    </row>
    <row r="33" spans="1:17" ht="15" customHeight="1">
      <c r="A33" s="987"/>
      <c r="B33" s="919"/>
      <c r="C33" s="1014"/>
      <c r="D33" s="1014"/>
      <c r="E33" s="930"/>
      <c r="F33" s="975"/>
      <c r="G33" s="181" t="s">
        <v>104</v>
      </c>
      <c r="H33" s="62" t="s">
        <v>97</v>
      </c>
      <c r="I33" s="62"/>
      <c r="J33" s="62" t="s">
        <v>102</v>
      </c>
      <c r="K33" s="75"/>
      <c r="L33" s="75">
        <v>0.6</v>
      </c>
      <c r="M33" s="62" t="s">
        <v>135</v>
      </c>
      <c r="N33" s="62" t="s">
        <v>201</v>
      </c>
      <c r="O33" s="38"/>
      <c r="P33" s="38"/>
      <c r="Q33" s="38"/>
    </row>
    <row r="34" spans="1:17" ht="15" customHeight="1">
      <c r="A34" s="987"/>
      <c r="B34" s="919"/>
      <c r="C34" s="1014"/>
      <c r="D34" s="1014"/>
      <c r="E34" s="930"/>
      <c r="F34" s="975"/>
      <c r="G34" s="181" t="s">
        <v>104</v>
      </c>
      <c r="H34" s="62" t="s">
        <v>100</v>
      </c>
      <c r="I34" s="62"/>
      <c r="J34" s="62" t="s">
        <v>102</v>
      </c>
      <c r="K34" s="75"/>
      <c r="L34" s="75">
        <v>0.6</v>
      </c>
      <c r="M34" s="62" t="s">
        <v>135</v>
      </c>
      <c r="N34" s="62" t="s">
        <v>201</v>
      </c>
      <c r="O34" s="38"/>
      <c r="P34" s="38"/>
      <c r="Q34" s="38"/>
    </row>
    <row r="35" spans="1:17" ht="15" customHeight="1">
      <c r="A35" s="970"/>
      <c r="B35" s="984"/>
      <c r="C35" s="1015"/>
      <c r="D35" s="1015"/>
      <c r="E35" s="931"/>
      <c r="F35" s="928"/>
      <c r="G35" s="779"/>
      <c r="H35" s="251"/>
      <c r="I35" s="219"/>
      <c r="J35" s="219"/>
      <c r="K35" s="471"/>
      <c r="L35" s="471"/>
      <c r="M35" s="219"/>
      <c r="N35" s="219"/>
      <c r="O35" s="38"/>
      <c r="P35" s="38"/>
      <c r="Q35" s="38"/>
    </row>
    <row r="36" spans="1:17" ht="15" customHeight="1">
      <c r="A36" s="986" t="s">
        <v>5</v>
      </c>
      <c r="B36" s="982" t="s">
        <v>58</v>
      </c>
      <c r="C36" s="1013">
        <f>0.5*(C13*0.25%)/6</f>
        <v>95.95833333333333</v>
      </c>
      <c r="D36" s="1013">
        <f>C36</f>
        <v>95.95833333333333</v>
      </c>
      <c r="E36" s="933">
        <f>SUM(C36:D39)</f>
        <v>191.91666666666666</v>
      </c>
      <c r="F36" s="932">
        <v>192</v>
      </c>
      <c r="G36" s="180" t="s">
        <v>105</v>
      </c>
      <c r="H36" s="171" t="s">
        <v>97</v>
      </c>
      <c r="I36" s="171" t="s">
        <v>98</v>
      </c>
      <c r="J36" s="62" t="s">
        <v>102</v>
      </c>
      <c r="K36" s="197">
        <v>1.5</v>
      </c>
      <c r="L36" s="197">
        <v>0.74</v>
      </c>
      <c r="M36" s="171" t="s">
        <v>135</v>
      </c>
      <c r="N36" s="212" t="s">
        <v>261</v>
      </c>
      <c r="O36" s="38"/>
      <c r="P36" s="38"/>
      <c r="Q36" s="38"/>
    </row>
    <row r="37" spans="1:17" ht="15" customHeight="1">
      <c r="A37" s="987"/>
      <c r="B37" s="919"/>
      <c r="C37" s="1014"/>
      <c r="D37" s="1014"/>
      <c r="E37" s="930"/>
      <c r="F37" s="975"/>
      <c r="G37" s="181" t="s">
        <v>105</v>
      </c>
      <c r="H37" s="62" t="s">
        <v>100</v>
      </c>
      <c r="I37" s="62" t="s">
        <v>98</v>
      </c>
      <c r="J37" s="62" t="s">
        <v>102</v>
      </c>
      <c r="K37" s="75">
        <v>1.5</v>
      </c>
      <c r="L37" s="75">
        <v>0.67</v>
      </c>
      <c r="M37" s="62" t="s">
        <v>135</v>
      </c>
      <c r="N37" s="62" t="s">
        <v>261</v>
      </c>
      <c r="O37" s="38"/>
      <c r="P37" s="38"/>
      <c r="Q37" s="38"/>
    </row>
    <row r="38" spans="1:17" ht="15" customHeight="1">
      <c r="A38" s="987"/>
      <c r="B38" s="919"/>
      <c r="C38" s="1014"/>
      <c r="D38" s="1014"/>
      <c r="E38" s="930"/>
      <c r="F38" s="975"/>
      <c r="G38" s="217"/>
      <c r="H38" s="218"/>
      <c r="I38" s="780"/>
      <c r="J38" s="218"/>
      <c r="K38" s="766"/>
      <c r="L38" s="766"/>
      <c r="M38" s="218"/>
      <c r="N38" s="221"/>
      <c r="O38" s="38"/>
      <c r="P38" s="38"/>
      <c r="Q38" s="38"/>
    </row>
    <row r="39" spans="1:17" ht="15" customHeight="1">
      <c r="A39" s="987"/>
      <c r="B39" s="919"/>
      <c r="C39" s="1015"/>
      <c r="D39" s="1015"/>
      <c r="E39" s="931"/>
      <c r="F39" s="928"/>
      <c r="G39" s="779"/>
      <c r="H39" s="221"/>
      <c r="I39" s="251"/>
      <c r="J39" s="221"/>
      <c r="K39" s="781"/>
      <c r="L39" s="222"/>
      <c r="M39" s="221"/>
      <c r="N39" s="221"/>
      <c r="O39" s="38"/>
      <c r="P39" s="38"/>
      <c r="Q39" s="38"/>
    </row>
    <row r="40" spans="1:17" ht="15" customHeight="1">
      <c r="A40" s="986" t="s">
        <v>6</v>
      </c>
      <c r="B40" s="1048" t="s">
        <v>59</v>
      </c>
      <c r="C40" s="1013">
        <f>0.5*(C13*0.25%)/6</f>
        <v>95.95833333333333</v>
      </c>
      <c r="D40" s="1013">
        <f>C40</f>
        <v>95.95833333333333</v>
      </c>
      <c r="E40" s="933">
        <f>SUM(C40:D50)</f>
        <v>191.91666666666666</v>
      </c>
      <c r="F40" s="932">
        <v>192</v>
      </c>
      <c r="G40" s="180" t="s">
        <v>106</v>
      </c>
      <c r="H40" s="171" t="s">
        <v>97</v>
      </c>
      <c r="I40" s="171"/>
      <c r="J40" s="171" t="s">
        <v>102</v>
      </c>
      <c r="K40" s="197"/>
      <c r="L40" s="197">
        <v>0.1</v>
      </c>
      <c r="M40" s="171" t="s">
        <v>135</v>
      </c>
      <c r="N40" s="212" t="s">
        <v>261</v>
      </c>
      <c r="O40" s="38"/>
      <c r="P40" s="38"/>
      <c r="Q40" s="38"/>
    </row>
    <row r="41" spans="1:17" ht="15" customHeight="1">
      <c r="A41" s="987"/>
      <c r="B41" s="1049"/>
      <c r="C41" s="1014"/>
      <c r="D41" s="1014"/>
      <c r="E41" s="930"/>
      <c r="F41" s="975"/>
      <c r="G41" s="181" t="s">
        <v>106</v>
      </c>
      <c r="H41" s="214" t="s">
        <v>100</v>
      </c>
      <c r="I41" s="62"/>
      <c r="J41" s="214" t="s">
        <v>102</v>
      </c>
      <c r="K41" s="75"/>
      <c r="L41" s="75" t="s">
        <v>273</v>
      </c>
      <c r="M41" s="62">
        <v>0.5</v>
      </c>
      <c r="N41" s="62" t="s">
        <v>261</v>
      </c>
      <c r="O41" s="37"/>
      <c r="P41" s="37"/>
      <c r="Q41" s="37"/>
    </row>
    <row r="42" spans="1:17" ht="15" customHeight="1">
      <c r="A42" s="987"/>
      <c r="B42" s="1049"/>
      <c r="C42" s="1014"/>
      <c r="D42" s="1014"/>
      <c r="E42" s="930"/>
      <c r="F42" s="975"/>
      <c r="G42" s="217" t="s">
        <v>231</v>
      </c>
      <c r="H42" s="62" t="s">
        <v>97</v>
      </c>
      <c r="I42" s="62"/>
      <c r="J42" s="214" t="s">
        <v>102</v>
      </c>
      <c r="K42" s="648"/>
      <c r="L42" s="648">
        <v>0.7</v>
      </c>
      <c r="M42" s="62" t="s">
        <v>135</v>
      </c>
      <c r="N42" s="436" t="s">
        <v>261</v>
      </c>
      <c r="O42" s="37"/>
      <c r="P42" s="37"/>
      <c r="Q42" s="37"/>
    </row>
    <row r="43" spans="1:17" ht="15" customHeight="1">
      <c r="A43" s="987"/>
      <c r="B43" s="1049"/>
      <c r="C43" s="1014"/>
      <c r="D43" s="1014"/>
      <c r="E43" s="930"/>
      <c r="F43" s="975"/>
      <c r="G43" s="217" t="s">
        <v>232</v>
      </c>
      <c r="H43" s="62" t="s">
        <v>97</v>
      </c>
      <c r="I43" s="62"/>
      <c r="J43" s="214" t="s">
        <v>102</v>
      </c>
      <c r="K43" s="648"/>
      <c r="L43" s="648">
        <v>0.7</v>
      </c>
      <c r="M43" s="62" t="s">
        <v>135</v>
      </c>
      <c r="N43" s="62" t="s">
        <v>261</v>
      </c>
      <c r="O43" s="37"/>
      <c r="P43" s="37"/>
      <c r="Q43" s="37"/>
    </row>
    <row r="44" spans="1:17" ht="15" customHeight="1">
      <c r="A44" s="987"/>
      <c r="B44" s="1049"/>
      <c r="C44" s="1014"/>
      <c r="D44" s="1014"/>
      <c r="E44" s="930"/>
      <c r="F44" s="975"/>
      <c r="G44" s="217" t="s">
        <v>232</v>
      </c>
      <c r="H44" s="62" t="s">
        <v>100</v>
      </c>
      <c r="I44" s="62"/>
      <c r="J44" s="214" t="s">
        <v>102</v>
      </c>
      <c r="K44" s="648"/>
      <c r="L44" s="648">
        <v>0.5</v>
      </c>
      <c r="M44" s="62" t="s">
        <v>135</v>
      </c>
      <c r="N44" s="176" t="s">
        <v>261</v>
      </c>
      <c r="O44" s="37"/>
      <c r="P44" s="37"/>
      <c r="Q44" s="37"/>
    </row>
    <row r="45" spans="1:17" ht="15" customHeight="1">
      <c r="A45" s="987"/>
      <c r="B45" s="1049"/>
      <c r="C45" s="1014"/>
      <c r="D45" s="1014"/>
      <c r="E45" s="930"/>
      <c r="F45" s="975"/>
      <c r="G45" s="217"/>
      <c r="H45" s="218"/>
      <c r="I45" s="780"/>
      <c r="J45" s="221"/>
      <c r="K45" s="648"/>
      <c r="L45" s="766"/>
      <c r="M45" s="218"/>
      <c r="N45" s="218"/>
      <c r="O45" s="37"/>
      <c r="P45" s="37"/>
      <c r="Q45" s="37"/>
    </row>
    <row r="46" spans="1:17" ht="15" customHeight="1">
      <c r="A46" s="987"/>
      <c r="B46" s="1049"/>
      <c r="C46" s="1014"/>
      <c r="D46" s="1014"/>
      <c r="E46" s="930"/>
      <c r="F46" s="975"/>
      <c r="G46" s="217"/>
      <c r="H46" s="218"/>
      <c r="I46" s="780"/>
      <c r="J46" s="782"/>
      <c r="K46" s="648"/>
      <c r="L46" s="766"/>
      <c r="M46" s="218"/>
      <c r="N46" s="218"/>
      <c r="O46" s="37"/>
      <c r="P46" s="37"/>
      <c r="Q46" s="37"/>
    </row>
    <row r="47" spans="1:17" ht="15" customHeight="1">
      <c r="A47" s="987"/>
      <c r="B47" s="968"/>
      <c r="C47" s="1014"/>
      <c r="D47" s="1014"/>
      <c r="E47" s="930"/>
      <c r="F47" s="975"/>
      <c r="G47" s="217"/>
      <c r="H47" s="218"/>
      <c r="I47" s="780"/>
      <c r="J47" s="782"/>
      <c r="K47" s="648"/>
      <c r="L47" s="766"/>
      <c r="M47" s="218"/>
      <c r="N47" s="218"/>
      <c r="O47" s="37"/>
      <c r="P47" s="39"/>
      <c r="Q47" s="39"/>
    </row>
    <row r="48" spans="1:17" ht="15" customHeight="1">
      <c r="A48" s="987"/>
      <c r="B48" s="968"/>
      <c r="C48" s="1014"/>
      <c r="D48" s="1014"/>
      <c r="E48" s="930"/>
      <c r="F48" s="975"/>
      <c r="G48" s="217"/>
      <c r="H48" s="218"/>
      <c r="I48" s="780"/>
      <c r="J48" s="782"/>
      <c r="K48" s="648"/>
      <c r="L48" s="766"/>
      <c r="M48" s="218"/>
      <c r="N48" s="218"/>
      <c r="O48" s="37"/>
      <c r="P48" s="37"/>
      <c r="Q48" s="37"/>
    </row>
    <row r="49" spans="1:17" ht="15" customHeight="1">
      <c r="A49" s="987"/>
      <c r="B49" s="968"/>
      <c r="C49" s="1014"/>
      <c r="D49" s="1014"/>
      <c r="E49" s="930"/>
      <c r="F49" s="975"/>
      <c r="G49" s="217"/>
      <c r="H49" s="218"/>
      <c r="I49" s="780"/>
      <c r="J49" s="782"/>
      <c r="K49" s="648"/>
      <c r="L49" s="766"/>
      <c r="M49" s="218"/>
      <c r="N49" s="218"/>
      <c r="O49" s="37"/>
      <c r="P49" s="37"/>
      <c r="Q49" s="37"/>
    </row>
    <row r="50" spans="1:17" ht="15" customHeight="1">
      <c r="A50" s="970"/>
      <c r="B50" s="964"/>
      <c r="C50" s="1015"/>
      <c r="D50" s="1015"/>
      <c r="E50" s="931"/>
      <c r="F50" s="928"/>
      <c r="G50" s="740"/>
      <c r="H50" s="219"/>
      <c r="I50" s="219"/>
      <c r="J50" s="783"/>
      <c r="K50" s="777"/>
      <c r="L50" s="471"/>
      <c r="M50" s="219"/>
      <c r="N50" s="219"/>
      <c r="O50" s="37"/>
      <c r="P50" s="37"/>
      <c r="Q50" s="37"/>
    </row>
    <row r="51" spans="1:17" ht="31.5">
      <c r="A51" s="1010" t="s">
        <v>7</v>
      </c>
      <c r="B51" s="40" t="s">
        <v>265</v>
      </c>
      <c r="C51" s="275">
        <f>0.5*(C13*0.25%)/6</f>
        <v>95.95833333333333</v>
      </c>
      <c r="D51" s="275">
        <f>C51</f>
        <v>95.95833333333333</v>
      </c>
      <c r="E51" s="276">
        <f>SUM(C51:D51)</f>
        <v>191.91666666666666</v>
      </c>
      <c r="F51" s="277">
        <f>SUM(F52:F62)</f>
        <v>200</v>
      </c>
      <c r="G51" s="784"/>
      <c r="H51" s="785"/>
      <c r="I51" s="1008"/>
      <c r="J51" s="1008"/>
      <c r="K51" s="1008"/>
      <c r="L51" s="1008"/>
      <c r="M51" s="1008"/>
      <c r="N51" s="1009"/>
      <c r="O51" s="37"/>
      <c r="P51" s="37"/>
      <c r="Q51" s="37"/>
    </row>
    <row r="52" spans="1:17" ht="15" customHeight="1">
      <c r="A52" s="1011"/>
      <c r="B52" s="942" t="s">
        <v>182</v>
      </c>
      <c r="C52" s="1003"/>
      <c r="D52" s="1003"/>
      <c r="E52" s="940"/>
      <c r="F52" s="278">
        <v>75</v>
      </c>
      <c r="G52" s="449" t="s">
        <v>84</v>
      </c>
      <c r="H52" s="171" t="s">
        <v>107</v>
      </c>
      <c r="I52" s="171" t="s">
        <v>108</v>
      </c>
      <c r="J52" s="171" t="s">
        <v>102</v>
      </c>
      <c r="K52" s="197">
        <v>0.18</v>
      </c>
      <c r="L52" s="197">
        <v>0.1</v>
      </c>
      <c r="M52" s="171" t="s">
        <v>266</v>
      </c>
      <c r="N52" s="212" t="s">
        <v>261</v>
      </c>
      <c r="O52" s="37"/>
      <c r="P52" s="37"/>
      <c r="Q52" s="37"/>
    </row>
    <row r="53" spans="1:17" ht="15" customHeight="1">
      <c r="A53" s="1011"/>
      <c r="B53" s="943"/>
      <c r="C53" s="1004"/>
      <c r="D53" s="1004"/>
      <c r="E53" s="941"/>
      <c r="F53" s="357">
        <v>40</v>
      </c>
      <c r="G53" s="671" t="s">
        <v>84</v>
      </c>
      <c r="H53" s="214" t="s">
        <v>97</v>
      </c>
      <c r="I53" s="214" t="s">
        <v>108</v>
      </c>
      <c r="J53" s="214" t="s">
        <v>102</v>
      </c>
      <c r="K53" s="373">
        <v>0.3</v>
      </c>
      <c r="L53" s="373">
        <v>0.1</v>
      </c>
      <c r="M53" s="214" t="s">
        <v>266</v>
      </c>
      <c r="N53" s="216" t="s">
        <v>261</v>
      </c>
      <c r="O53" s="37"/>
      <c r="P53" s="37"/>
      <c r="Q53" s="37"/>
    </row>
    <row r="54" spans="1:17" ht="15" customHeight="1">
      <c r="A54" s="1011"/>
      <c r="B54" s="358"/>
      <c r="C54" s="1003"/>
      <c r="D54" s="1003"/>
      <c r="E54" s="940"/>
      <c r="F54" s="934">
        <v>75</v>
      </c>
      <c r="G54" s="180"/>
      <c r="H54" s="171"/>
      <c r="I54" s="171"/>
      <c r="J54" s="171"/>
      <c r="K54" s="197"/>
      <c r="L54" s="197"/>
      <c r="M54" s="171"/>
      <c r="N54" s="212"/>
      <c r="O54" s="37"/>
      <c r="P54" s="37"/>
      <c r="Q54" s="37"/>
    </row>
    <row r="55" spans="1:17" ht="15" customHeight="1">
      <c r="A55" s="1011"/>
      <c r="B55" s="464" t="s">
        <v>60</v>
      </c>
      <c r="C55" s="1004"/>
      <c r="D55" s="1004"/>
      <c r="E55" s="941"/>
      <c r="F55" s="935"/>
      <c r="G55" s="181"/>
      <c r="H55" s="176"/>
      <c r="I55" s="176"/>
      <c r="J55" s="176"/>
      <c r="K55" s="778"/>
      <c r="L55" s="75"/>
      <c r="M55" s="176"/>
      <c r="N55" s="436"/>
      <c r="O55" s="37"/>
      <c r="P55" s="37"/>
      <c r="Q55" s="37"/>
    </row>
    <row r="56" spans="1:17" ht="15" customHeight="1">
      <c r="A56" s="1011"/>
      <c r="B56" s="359" t="s">
        <v>62</v>
      </c>
      <c r="C56" s="1004"/>
      <c r="D56" s="1004"/>
      <c r="E56" s="941"/>
      <c r="F56" s="935"/>
      <c r="G56" s="181" t="s">
        <v>110</v>
      </c>
      <c r="H56" s="62" t="s">
        <v>107</v>
      </c>
      <c r="I56" s="62" t="s">
        <v>108</v>
      </c>
      <c r="J56" s="62" t="s">
        <v>102</v>
      </c>
      <c r="K56" s="75">
        <v>0.7</v>
      </c>
      <c r="L56" s="75">
        <v>1</v>
      </c>
      <c r="M56" s="62" t="s">
        <v>267</v>
      </c>
      <c r="N56" s="62" t="s">
        <v>261</v>
      </c>
      <c r="O56" s="37"/>
      <c r="P56" s="37"/>
      <c r="Q56" s="37"/>
    </row>
    <row r="57" spans="1:17" ht="15" customHeight="1">
      <c r="A57" s="1011"/>
      <c r="B57" s="359" t="s">
        <v>61</v>
      </c>
      <c r="C57" s="1004"/>
      <c r="D57" s="1004"/>
      <c r="E57" s="941"/>
      <c r="F57" s="935"/>
      <c r="G57" s="181" t="s">
        <v>109</v>
      </c>
      <c r="H57" s="62" t="s">
        <v>107</v>
      </c>
      <c r="I57" s="62" t="s">
        <v>108</v>
      </c>
      <c r="J57" s="62" t="s">
        <v>102</v>
      </c>
      <c r="K57" s="778">
        <v>0.6</v>
      </c>
      <c r="L57" s="75">
        <v>0.5</v>
      </c>
      <c r="M57" s="62" t="s">
        <v>267</v>
      </c>
      <c r="N57" s="62" t="s">
        <v>261</v>
      </c>
      <c r="O57" s="37"/>
      <c r="P57" s="37"/>
      <c r="Q57" s="37"/>
    </row>
    <row r="58" spans="1:17" ht="15" customHeight="1">
      <c r="A58" s="1011"/>
      <c r="B58" s="359" t="s">
        <v>159</v>
      </c>
      <c r="C58" s="1004"/>
      <c r="D58" s="1004"/>
      <c r="E58" s="941"/>
      <c r="F58" s="935"/>
      <c r="G58" s="181" t="s">
        <v>147</v>
      </c>
      <c r="H58" s="62" t="s">
        <v>107</v>
      </c>
      <c r="I58" s="62" t="s">
        <v>108</v>
      </c>
      <c r="J58" s="62" t="s">
        <v>102</v>
      </c>
      <c r="K58" s="75">
        <v>0.6</v>
      </c>
      <c r="L58" s="222">
        <v>1</v>
      </c>
      <c r="M58" s="62" t="s">
        <v>267</v>
      </c>
      <c r="N58" s="176" t="s">
        <v>261</v>
      </c>
      <c r="O58" s="37"/>
      <c r="P58" s="37"/>
      <c r="Q58" s="37"/>
    </row>
    <row r="59" spans="1:17" ht="15" customHeight="1">
      <c r="A59" s="1011"/>
      <c r="B59" s="359" t="s">
        <v>262</v>
      </c>
      <c r="C59" s="1004"/>
      <c r="D59" s="1004"/>
      <c r="E59" s="941"/>
      <c r="F59" s="935"/>
      <c r="G59" s="181" t="s">
        <v>146</v>
      </c>
      <c r="H59" s="176" t="s">
        <v>107</v>
      </c>
      <c r="I59" s="176" t="s">
        <v>108</v>
      </c>
      <c r="J59" s="176" t="s">
        <v>102</v>
      </c>
      <c r="K59" s="778">
        <v>0.6</v>
      </c>
      <c r="L59" s="222">
        <v>1</v>
      </c>
      <c r="M59" s="176" t="s">
        <v>267</v>
      </c>
      <c r="N59" s="62" t="s">
        <v>261</v>
      </c>
      <c r="O59" s="37"/>
      <c r="P59" s="37"/>
      <c r="Q59" s="37"/>
    </row>
    <row r="60" spans="1:17" ht="15" customHeight="1">
      <c r="A60" s="1011"/>
      <c r="B60" s="359"/>
      <c r="C60" s="1004"/>
      <c r="D60" s="1004"/>
      <c r="E60" s="941"/>
      <c r="F60" s="935"/>
      <c r="G60" s="181"/>
      <c r="H60" s="62"/>
      <c r="I60" s="62"/>
      <c r="J60" s="62"/>
      <c r="K60" s="778"/>
      <c r="L60" s="75"/>
      <c r="M60" s="62"/>
      <c r="N60" s="62"/>
      <c r="O60" s="37"/>
      <c r="P60" s="37"/>
      <c r="Q60" s="37"/>
    </row>
    <row r="61" spans="1:17" ht="15" customHeight="1">
      <c r="A61" s="1011"/>
      <c r="B61" s="360"/>
      <c r="C61" s="280"/>
      <c r="D61" s="280"/>
      <c r="E61" s="281"/>
      <c r="F61" s="361"/>
      <c r="G61" s="447"/>
      <c r="H61" s="436"/>
      <c r="I61" s="436"/>
      <c r="J61" s="176"/>
      <c r="K61" s="176"/>
      <c r="L61" s="219"/>
      <c r="M61" s="436"/>
      <c r="N61" s="176"/>
      <c r="O61" s="38"/>
      <c r="P61" s="38"/>
      <c r="Q61" s="38"/>
    </row>
    <row r="62" spans="1:17" ht="15" customHeight="1">
      <c r="A62" s="1011"/>
      <c r="B62" s="474" t="s">
        <v>227</v>
      </c>
      <c r="C62" s="280"/>
      <c r="D62" s="280"/>
      <c r="E62" s="281"/>
      <c r="F62" s="279">
        <v>10</v>
      </c>
      <c r="G62" s="786" t="s">
        <v>228</v>
      </c>
      <c r="H62" s="634" t="s">
        <v>238</v>
      </c>
      <c r="I62" s="634"/>
      <c r="J62" s="787" t="s">
        <v>174</v>
      </c>
      <c r="K62" s="788"/>
      <c r="L62" s="788">
        <v>1.7</v>
      </c>
      <c r="M62" s="789" t="s">
        <v>135</v>
      </c>
      <c r="N62" s="370" t="s">
        <v>201</v>
      </c>
      <c r="O62" s="38"/>
      <c r="P62" s="38"/>
      <c r="Q62" s="38"/>
    </row>
    <row r="63" spans="1:17" ht="15" customHeight="1">
      <c r="A63" s="1012"/>
      <c r="B63" s="282"/>
      <c r="C63" s="280"/>
      <c r="D63" s="280"/>
      <c r="E63" s="281"/>
      <c r="F63" s="279"/>
      <c r="G63" s="790"/>
      <c r="H63" s="791"/>
      <c r="I63" s="791"/>
      <c r="J63" s="791"/>
      <c r="K63" s="791"/>
      <c r="L63" s="363"/>
      <c r="M63" s="363"/>
      <c r="N63" s="363"/>
      <c r="O63" s="38"/>
      <c r="P63" s="38"/>
      <c r="Q63" s="38"/>
    </row>
    <row r="64" spans="1:17" ht="34.5" customHeight="1">
      <c r="A64" s="982" t="s">
        <v>34</v>
      </c>
      <c r="B64" s="983"/>
      <c r="C64" s="1002" t="s">
        <v>41</v>
      </c>
      <c r="D64" s="1002"/>
      <c r="E64" s="946"/>
      <c r="F64" s="947"/>
      <c r="G64" s="954" t="s">
        <v>38</v>
      </c>
      <c r="H64" s="956" t="s">
        <v>49</v>
      </c>
      <c r="I64" s="1005" t="s">
        <v>46</v>
      </c>
      <c r="J64" s="1005" t="s">
        <v>39</v>
      </c>
      <c r="K64" s="1005" t="s">
        <v>93</v>
      </c>
      <c r="L64" s="1005" t="s">
        <v>96</v>
      </c>
      <c r="M64" s="944" t="s">
        <v>95</v>
      </c>
      <c r="N64" s="944" t="s">
        <v>40</v>
      </c>
      <c r="O64" s="52"/>
      <c r="P64" s="52"/>
      <c r="Q64" s="38"/>
    </row>
    <row r="65" spans="1:17" ht="42" customHeight="1">
      <c r="A65" s="984"/>
      <c r="B65" s="985"/>
      <c r="C65" s="475" t="s">
        <v>31</v>
      </c>
      <c r="D65" s="475" t="s">
        <v>52</v>
      </c>
      <c r="E65" s="948"/>
      <c r="F65" s="949"/>
      <c r="G65" s="955"/>
      <c r="H65" s="957"/>
      <c r="I65" s="1006"/>
      <c r="J65" s="1006"/>
      <c r="K65" s="1006"/>
      <c r="L65" s="1006"/>
      <c r="M65" s="945"/>
      <c r="N65" s="945"/>
      <c r="O65" s="52"/>
      <c r="P65" s="52"/>
      <c r="Q65" s="38"/>
    </row>
    <row r="66" spans="1:17" ht="15" customHeight="1">
      <c r="A66" s="967" t="s">
        <v>8</v>
      </c>
      <c r="B66" s="982" t="s">
        <v>68</v>
      </c>
      <c r="C66" s="991">
        <f>(C13*0.15%)*0.4</f>
        <v>276.36</v>
      </c>
      <c r="D66" s="974">
        <v>276</v>
      </c>
      <c r="E66" s="950"/>
      <c r="F66" s="950"/>
      <c r="G66" s="591" t="s">
        <v>234</v>
      </c>
      <c r="H66" s="168" t="s">
        <v>107</v>
      </c>
      <c r="I66" s="62"/>
      <c r="J66" s="168" t="s">
        <v>102</v>
      </c>
      <c r="K66" s="168"/>
      <c r="L66" s="168">
        <v>4.7</v>
      </c>
      <c r="M66" s="168">
        <v>50</v>
      </c>
      <c r="N66" s="171" t="s">
        <v>201</v>
      </c>
      <c r="O66" s="53"/>
      <c r="P66" s="52"/>
      <c r="Q66" s="38"/>
    </row>
    <row r="67" spans="1:17" ht="15" customHeight="1">
      <c r="A67" s="968"/>
      <c r="B67" s="919"/>
      <c r="C67" s="992"/>
      <c r="D67" s="975"/>
      <c r="E67" s="976"/>
      <c r="F67" s="976"/>
      <c r="G67" s="50" t="s">
        <v>217</v>
      </c>
      <c r="H67" s="167" t="s">
        <v>107</v>
      </c>
      <c r="I67" s="62"/>
      <c r="J67" s="167" t="s">
        <v>102</v>
      </c>
      <c r="K67" s="167"/>
      <c r="L67" s="167">
        <v>57.49</v>
      </c>
      <c r="M67" s="167">
        <v>50</v>
      </c>
      <c r="N67" s="62" t="s">
        <v>201</v>
      </c>
      <c r="O67" s="53"/>
      <c r="P67" s="52"/>
      <c r="Q67" s="38"/>
    </row>
    <row r="68" spans="1:18" ht="15" customHeight="1">
      <c r="A68" s="968"/>
      <c r="B68" s="919"/>
      <c r="C68" s="992"/>
      <c r="D68" s="975"/>
      <c r="E68" s="1007"/>
      <c r="F68" s="1007"/>
      <c r="G68" s="50" t="s">
        <v>254</v>
      </c>
      <c r="H68" s="167" t="s">
        <v>107</v>
      </c>
      <c r="I68" s="62"/>
      <c r="J68" s="167" t="s">
        <v>102</v>
      </c>
      <c r="K68" s="167"/>
      <c r="L68" s="167">
        <v>53.2</v>
      </c>
      <c r="M68" s="167">
        <v>50</v>
      </c>
      <c r="N68" s="62" t="s">
        <v>201</v>
      </c>
      <c r="O68" s="208"/>
      <c r="P68" s="215"/>
      <c r="Q68" s="199"/>
      <c r="R68" s="194"/>
    </row>
    <row r="69" spans="1:18" ht="15" customHeight="1">
      <c r="A69" s="968"/>
      <c r="B69" s="919"/>
      <c r="C69" s="992"/>
      <c r="D69" s="975"/>
      <c r="E69" s="969"/>
      <c r="F69" s="966"/>
      <c r="G69" s="50"/>
      <c r="H69" s="167"/>
      <c r="I69" s="167"/>
      <c r="J69" s="167"/>
      <c r="K69" s="167"/>
      <c r="L69" s="167"/>
      <c r="M69" s="167"/>
      <c r="N69" s="62"/>
      <c r="O69" s="208"/>
      <c r="P69" s="215"/>
      <c r="Q69" s="199"/>
      <c r="R69" s="194"/>
    </row>
    <row r="70" spans="1:17" ht="15" customHeight="1">
      <c r="A70" s="968"/>
      <c r="B70" s="919"/>
      <c r="C70" s="992"/>
      <c r="D70" s="975"/>
      <c r="E70" s="976"/>
      <c r="F70" s="976"/>
      <c r="G70" s="50" t="s">
        <v>113</v>
      </c>
      <c r="H70" s="167" t="s">
        <v>107</v>
      </c>
      <c r="I70" s="62"/>
      <c r="J70" s="148" t="s">
        <v>102</v>
      </c>
      <c r="K70" s="148"/>
      <c r="L70" s="148">
        <v>109.65</v>
      </c>
      <c r="M70" s="167">
        <v>100</v>
      </c>
      <c r="N70" s="62" t="s">
        <v>201</v>
      </c>
      <c r="O70" s="53"/>
      <c r="P70" s="52"/>
      <c r="Q70" s="38"/>
    </row>
    <row r="71" spans="1:17" ht="15" customHeight="1">
      <c r="A71" s="968"/>
      <c r="B71" s="919"/>
      <c r="C71" s="992"/>
      <c r="D71" s="975"/>
      <c r="E71" s="976"/>
      <c r="F71" s="976"/>
      <c r="G71" s="50" t="s">
        <v>114</v>
      </c>
      <c r="H71" s="167" t="s">
        <v>107</v>
      </c>
      <c r="I71" s="62"/>
      <c r="J71" s="148" t="s">
        <v>102</v>
      </c>
      <c r="K71" s="148"/>
      <c r="L71" s="148">
        <v>114.88</v>
      </c>
      <c r="M71" s="167">
        <v>100</v>
      </c>
      <c r="N71" s="62" t="s">
        <v>201</v>
      </c>
      <c r="O71" s="53"/>
      <c r="P71" s="52"/>
      <c r="Q71" s="38"/>
    </row>
    <row r="72" spans="1:17" ht="15" customHeight="1">
      <c r="A72" s="968"/>
      <c r="B72" s="919"/>
      <c r="C72" s="992"/>
      <c r="D72" s="975"/>
      <c r="E72" s="969"/>
      <c r="F72" s="966"/>
      <c r="G72" s="50" t="s">
        <v>204</v>
      </c>
      <c r="H72" s="167" t="s">
        <v>107</v>
      </c>
      <c r="I72" s="62"/>
      <c r="J72" s="148" t="s">
        <v>102</v>
      </c>
      <c r="K72" s="148"/>
      <c r="L72" s="644">
        <v>108.606</v>
      </c>
      <c r="M72" s="167">
        <v>100</v>
      </c>
      <c r="N72" s="62" t="s">
        <v>201</v>
      </c>
      <c r="O72" s="53"/>
      <c r="P72" s="52"/>
      <c r="Q72" s="38"/>
    </row>
    <row r="73" spans="1:17" ht="15" customHeight="1">
      <c r="A73" s="968"/>
      <c r="B73" s="919"/>
      <c r="C73" s="992"/>
      <c r="D73" s="975"/>
      <c r="E73" s="969"/>
      <c r="F73" s="966"/>
      <c r="G73" s="50" t="s">
        <v>218</v>
      </c>
      <c r="H73" s="167" t="s">
        <v>107</v>
      </c>
      <c r="I73" s="62"/>
      <c r="J73" s="148" t="s">
        <v>102</v>
      </c>
      <c r="K73" s="148"/>
      <c r="L73" s="148">
        <v>108.04</v>
      </c>
      <c r="M73" s="167">
        <v>100</v>
      </c>
      <c r="N73" s="62" t="s">
        <v>201</v>
      </c>
      <c r="O73" s="53"/>
      <c r="P73" s="52"/>
      <c r="Q73" s="38"/>
    </row>
    <row r="74" spans="1:17" ht="15" customHeight="1">
      <c r="A74" s="968"/>
      <c r="B74" s="919"/>
      <c r="C74" s="992"/>
      <c r="D74" s="975"/>
      <c r="E74" s="969"/>
      <c r="F74" s="966"/>
      <c r="G74" s="50"/>
      <c r="H74" s="167"/>
      <c r="I74" s="167"/>
      <c r="J74" s="148"/>
      <c r="K74" s="148"/>
      <c r="L74" s="148"/>
      <c r="M74" s="167"/>
      <c r="N74" s="62"/>
      <c r="O74" s="53"/>
      <c r="P74" s="52"/>
      <c r="Q74" s="38"/>
    </row>
    <row r="75" spans="1:17" ht="15" customHeight="1">
      <c r="A75" s="968"/>
      <c r="B75" s="919"/>
      <c r="C75" s="992"/>
      <c r="D75" s="975"/>
      <c r="E75" s="969"/>
      <c r="F75" s="966"/>
      <c r="G75" s="50" t="s">
        <v>112</v>
      </c>
      <c r="H75" s="167" t="s">
        <v>107</v>
      </c>
      <c r="I75" s="62" t="s">
        <v>108</v>
      </c>
      <c r="J75" s="148" t="s">
        <v>102</v>
      </c>
      <c r="K75" s="167">
        <v>15</v>
      </c>
      <c r="L75" s="167">
        <v>118.59</v>
      </c>
      <c r="M75" s="167">
        <v>100</v>
      </c>
      <c r="N75" s="62" t="s">
        <v>276</v>
      </c>
      <c r="O75" s="53"/>
      <c r="P75" s="52"/>
      <c r="Q75" s="38"/>
    </row>
    <row r="76" spans="1:17" ht="15" customHeight="1">
      <c r="A76" s="968"/>
      <c r="B76" s="919"/>
      <c r="C76" s="992"/>
      <c r="D76" s="975"/>
      <c r="E76" s="969"/>
      <c r="F76" s="966"/>
      <c r="G76" s="50" t="s">
        <v>263</v>
      </c>
      <c r="H76" s="167" t="s">
        <v>107</v>
      </c>
      <c r="I76" s="62" t="s">
        <v>108</v>
      </c>
      <c r="J76" s="148" t="s">
        <v>102</v>
      </c>
      <c r="K76" s="167">
        <v>15</v>
      </c>
      <c r="L76" s="167">
        <v>13.35</v>
      </c>
      <c r="M76" s="167" t="s">
        <v>135</v>
      </c>
      <c r="N76" s="62" t="s">
        <v>276</v>
      </c>
      <c r="O76" s="53"/>
      <c r="P76" s="52"/>
      <c r="Q76" s="38"/>
    </row>
    <row r="77" spans="1:17" ht="15" customHeight="1">
      <c r="A77" s="968"/>
      <c r="B77" s="919"/>
      <c r="C77" s="992"/>
      <c r="D77" s="975"/>
      <c r="E77" s="976"/>
      <c r="F77" s="976"/>
      <c r="G77" s="220"/>
      <c r="H77" s="220"/>
      <c r="I77" s="220"/>
      <c r="J77" s="220"/>
      <c r="K77" s="220"/>
      <c r="L77" s="220"/>
      <c r="M77" s="220"/>
      <c r="N77" s="220"/>
      <c r="O77" s="53"/>
      <c r="P77" s="52"/>
      <c r="Q77" s="38"/>
    </row>
    <row r="78" spans="1:17" ht="15" customHeight="1">
      <c r="A78" s="968"/>
      <c r="B78" s="919"/>
      <c r="C78" s="992"/>
      <c r="D78" s="975"/>
      <c r="E78" s="971"/>
      <c r="F78" s="972"/>
      <c r="G78" s="592" t="s">
        <v>226</v>
      </c>
      <c r="H78" s="167" t="s">
        <v>107</v>
      </c>
      <c r="I78" s="62" t="s">
        <v>108</v>
      </c>
      <c r="J78" s="148" t="s">
        <v>102</v>
      </c>
      <c r="K78" s="600">
        <v>75</v>
      </c>
      <c r="L78" s="148">
        <v>648.05</v>
      </c>
      <c r="M78" s="167">
        <v>500</v>
      </c>
      <c r="N78" s="62" t="s">
        <v>201</v>
      </c>
      <c r="O78" s="53"/>
      <c r="P78" s="52"/>
      <c r="Q78" s="38"/>
    </row>
    <row r="79" spans="1:17" ht="15" customHeight="1">
      <c r="A79" s="968"/>
      <c r="B79" s="919"/>
      <c r="C79" s="992"/>
      <c r="D79" s="975"/>
      <c r="E79" s="971"/>
      <c r="F79" s="972"/>
      <c r="G79" s="201" t="s">
        <v>210</v>
      </c>
      <c r="H79" s="410" t="s">
        <v>107</v>
      </c>
      <c r="I79" s="62" t="s">
        <v>108</v>
      </c>
      <c r="J79" s="148" t="s">
        <v>102</v>
      </c>
      <c r="K79" s="222">
        <v>50</v>
      </c>
      <c r="L79" s="222">
        <v>131.82</v>
      </c>
      <c r="M79" s="221">
        <v>100</v>
      </c>
      <c r="N79" s="62" t="s">
        <v>201</v>
      </c>
      <c r="O79" s="53"/>
      <c r="P79" s="52"/>
      <c r="Q79" s="38"/>
    </row>
    <row r="80" spans="1:17" ht="15" customHeight="1">
      <c r="A80" s="968"/>
      <c r="B80" s="919"/>
      <c r="C80" s="992"/>
      <c r="D80" s="975"/>
      <c r="E80" s="971"/>
      <c r="F80" s="972"/>
      <c r="G80" s="201" t="s">
        <v>242</v>
      </c>
      <c r="H80" s="410" t="s">
        <v>107</v>
      </c>
      <c r="I80" s="62"/>
      <c r="J80" s="148" t="s">
        <v>102</v>
      </c>
      <c r="K80" s="222"/>
      <c r="L80" s="222">
        <v>238.17</v>
      </c>
      <c r="M80" s="221">
        <v>200</v>
      </c>
      <c r="N80" s="62" t="s">
        <v>201</v>
      </c>
      <c r="O80" s="53"/>
      <c r="P80" s="52"/>
      <c r="Q80" s="38"/>
    </row>
    <row r="81" spans="1:17" ht="15" customHeight="1">
      <c r="A81" s="968"/>
      <c r="B81" s="919"/>
      <c r="C81" s="992"/>
      <c r="D81" s="975"/>
      <c r="E81" s="971"/>
      <c r="F81" s="972"/>
      <c r="G81" s="50"/>
      <c r="H81" s="167"/>
      <c r="I81" s="167"/>
      <c r="J81" s="148"/>
      <c r="K81" s="167"/>
      <c r="L81" s="167"/>
      <c r="M81" s="167"/>
      <c r="N81" s="62"/>
      <c r="O81" s="53"/>
      <c r="P81" s="52"/>
      <c r="Q81" s="38"/>
    </row>
    <row r="82" spans="1:17" ht="15" customHeight="1">
      <c r="A82" s="968"/>
      <c r="B82" s="919"/>
      <c r="C82" s="992"/>
      <c r="D82" s="975"/>
      <c r="E82" s="976"/>
      <c r="F82" s="976"/>
      <c r="G82" s="50" t="s">
        <v>115</v>
      </c>
      <c r="H82" s="167" t="s">
        <v>107</v>
      </c>
      <c r="I82" s="167" t="s">
        <v>111</v>
      </c>
      <c r="J82" s="148" t="s">
        <v>102</v>
      </c>
      <c r="K82" s="148">
        <v>132.16</v>
      </c>
      <c r="L82" s="148">
        <v>121.22</v>
      </c>
      <c r="M82" s="167">
        <v>100</v>
      </c>
      <c r="N82" s="62" t="s">
        <v>261</v>
      </c>
      <c r="O82" s="53"/>
      <c r="P82" s="52"/>
      <c r="Q82" s="38"/>
    </row>
    <row r="83" spans="1:17" ht="15" customHeight="1">
      <c r="A83" s="968"/>
      <c r="B83" s="919"/>
      <c r="C83" s="992"/>
      <c r="D83" s="975"/>
      <c r="E83" s="976"/>
      <c r="F83" s="976"/>
      <c r="G83" s="50" t="s">
        <v>116</v>
      </c>
      <c r="H83" s="167" t="s">
        <v>107</v>
      </c>
      <c r="I83" s="167" t="s">
        <v>111</v>
      </c>
      <c r="J83" s="148" t="s">
        <v>102</v>
      </c>
      <c r="K83" s="148">
        <v>128</v>
      </c>
      <c r="L83" s="148">
        <v>119.54</v>
      </c>
      <c r="M83" s="167">
        <v>100</v>
      </c>
      <c r="N83" s="62" t="s">
        <v>261</v>
      </c>
      <c r="O83" s="53"/>
      <c r="P83" s="52"/>
      <c r="Q83" s="38"/>
    </row>
    <row r="84" spans="1:17" ht="15" customHeight="1">
      <c r="A84" s="968"/>
      <c r="B84" s="919"/>
      <c r="C84" s="992"/>
      <c r="D84" s="975"/>
      <c r="E84" s="976"/>
      <c r="F84" s="976"/>
      <c r="G84" s="50" t="s">
        <v>207</v>
      </c>
      <c r="H84" s="167" t="s">
        <v>107</v>
      </c>
      <c r="I84" s="167" t="s">
        <v>111</v>
      </c>
      <c r="J84" s="148" t="s">
        <v>102</v>
      </c>
      <c r="K84" s="148">
        <v>130</v>
      </c>
      <c r="L84" s="148">
        <v>117.78</v>
      </c>
      <c r="M84" s="167">
        <v>100</v>
      </c>
      <c r="N84" s="62" t="s">
        <v>261</v>
      </c>
      <c r="O84" s="53"/>
      <c r="P84" s="52"/>
      <c r="Q84" s="38"/>
    </row>
    <row r="85" spans="1:17" ht="15" customHeight="1">
      <c r="A85" s="968"/>
      <c r="B85" s="919"/>
      <c r="C85" s="992"/>
      <c r="D85" s="975"/>
      <c r="E85" s="976"/>
      <c r="F85" s="976"/>
      <c r="G85" s="50" t="s">
        <v>117</v>
      </c>
      <c r="H85" s="167" t="s">
        <v>107</v>
      </c>
      <c r="I85" s="167" t="s">
        <v>111</v>
      </c>
      <c r="J85" s="148" t="s">
        <v>102</v>
      </c>
      <c r="K85" s="148">
        <v>131.2</v>
      </c>
      <c r="L85" s="148">
        <v>113.86</v>
      </c>
      <c r="M85" s="167">
        <v>100</v>
      </c>
      <c r="N85" s="62" t="s">
        <v>261</v>
      </c>
      <c r="O85" s="53"/>
      <c r="P85" s="52"/>
      <c r="Q85" s="38"/>
    </row>
    <row r="86" spans="1:17" ht="15" customHeight="1">
      <c r="A86" s="968"/>
      <c r="B86" s="919"/>
      <c r="C86" s="992"/>
      <c r="D86" s="975"/>
      <c r="E86" s="976"/>
      <c r="F86" s="976"/>
      <c r="G86" s="50" t="s">
        <v>118</v>
      </c>
      <c r="H86" s="167" t="s">
        <v>107</v>
      </c>
      <c r="I86" s="167" t="s">
        <v>111</v>
      </c>
      <c r="J86" s="148" t="s">
        <v>102</v>
      </c>
      <c r="K86" s="148">
        <v>132.2</v>
      </c>
      <c r="L86" s="148">
        <v>113.28</v>
      </c>
      <c r="M86" s="167">
        <v>100</v>
      </c>
      <c r="N86" s="62" t="s">
        <v>261</v>
      </c>
      <c r="O86" s="53"/>
      <c r="P86" s="52"/>
      <c r="Q86" s="38"/>
    </row>
    <row r="87" spans="1:17" ht="33.75" customHeight="1">
      <c r="A87" s="968"/>
      <c r="B87" s="919"/>
      <c r="C87" s="992"/>
      <c r="D87" s="975"/>
      <c r="E87" s="976"/>
      <c r="F87" s="976"/>
      <c r="G87" s="50" t="s">
        <v>208</v>
      </c>
      <c r="H87" s="166" t="s">
        <v>107</v>
      </c>
      <c r="I87" s="167" t="s">
        <v>111</v>
      </c>
      <c r="J87" s="148" t="s">
        <v>102</v>
      </c>
      <c r="K87" s="151">
        <v>124.2</v>
      </c>
      <c r="L87" s="151">
        <v>112.61</v>
      </c>
      <c r="M87" s="166">
        <v>100</v>
      </c>
      <c r="N87" s="62" t="s">
        <v>261</v>
      </c>
      <c r="O87" s="55"/>
      <c r="P87" s="52"/>
      <c r="Q87" s="38"/>
    </row>
    <row r="88" spans="1:17" ht="15" customHeight="1">
      <c r="A88" s="968"/>
      <c r="B88" s="919"/>
      <c r="C88" s="992"/>
      <c r="D88" s="975"/>
      <c r="E88" s="976"/>
      <c r="F88" s="976"/>
      <c r="G88" s="50" t="s">
        <v>209</v>
      </c>
      <c r="H88" s="167" t="s">
        <v>107</v>
      </c>
      <c r="I88" s="167" t="s">
        <v>111</v>
      </c>
      <c r="J88" s="148" t="s">
        <v>102</v>
      </c>
      <c r="K88" s="148">
        <v>125.1</v>
      </c>
      <c r="L88" s="148">
        <v>110.75</v>
      </c>
      <c r="M88" s="167">
        <v>100</v>
      </c>
      <c r="N88" s="62" t="s">
        <v>261</v>
      </c>
      <c r="O88" s="53"/>
      <c r="P88" s="52"/>
      <c r="Q88" s="38"/>
    </row>
    <row r="89" spans="1:17" ht="15" customHeight="1">
      <c r="A89" s="968"/>
      <c r="B89" s="919"/>
      <c r="C89" s="992"/>
      <c r="D89" s="975"/>
      <c r="E89" s="976"/>
      <c r="F89" s="976"/>
      <c r="G89" s="50" t="s">
        <v>119</v>
      </c>
      <c r="H89" s="167" t="s">
        <v>107</v>
      </c>
      <c r="I89" s="167" t="s">
        <v>111</v>
      </c>
      <c r="J89" s="148" t="s">
        <v>102</v>
      </c>
      <c r="K89" s="148">
        <v>127.6</v>
      </c>
      <c r="L89" s="148">
        <v>113.79</v>
      </c>
      <c r="M89" s="167">
        <v>100</v>
      </c>
      <c r="N89" s="62" t="s">
        <v>261</v>
      </c>
      <c r="O89" s="53"/>
      <c r="P89" s="52"/>
      <c r="Q89" s="38"/>
    </row>
    <row r="90" spans="1:17" ht="15" customHeight="1">
      <c r="A90" s="968"/>
      <c r="B90" s="919"/>
      <c r="C90" s="992"/>
      <c r="D90" s="975"/>
      <c r="E90" s="993"/>
      <c r="F90" s="993"/>
      <c r="G90" s="51" t="s">
        <v>120</v>
      </c>
      <c r="H90" s="167" t="s">
        <v>107</v>
      </c>
      <c r="I90" s="167" t="s">
        <v>111</v>
      </c>
      <c r="J90" s="148" t="s">
        <v>102</v>
      </c>
      <c r="K90" s="148">
        <v>131</v>
      </c>
      <c r="L90" s="148">
        <v>114.8</v>
      </c>
      <c r="M90" s="167">
        <v>100</v>
      </c>
      <c r="N90" s="62" t="s">
        <v>261</v>
      </c>
      <c r="O90" s="53"/>
      <c r="P90" s="52"/>
      <c r="Q90" s="38"/>
    </row>
    <row r="91" spans="1:17" ht="15" customHeight="1" thickBot="1">
      <c r="A91" s="968"/>
      <c r="B91" s="919"/>
      <c r="C91" s="992"/>
      <c r="D91" s="975"/>
      <c r="E91" s="988"/>
      <c r="F91" s="988"/>
      <c r="G91" s="388"/>
      <c r="H91" s="388"/>
      <c r="I91" s="388"/>
      <c r="J91" s="388"/>
      <c r="K91" s="388"/>
      <c r="L91" s="388"/>
      <c r="M91" s="388"/>
      <c r="N91" s="388"/>
      <c r="O91" s="53"/>
      <c r="P91" s="52"/>
      <c r="Q91" s="38"/>
    </row>
    <row r="92" spans="1:33" ht="15" customHeight="1" thickBot="1">
      <c r="A92" s="960" t="s">
        <v>9</v>
      </c>
      <c r="B92" s="961"/>
      <c r="C92" s="283">
        <f>(C13*0.15%)*0.5</f>
        <v>345.45</v>
      </c>
      <c r="D92" s="284">
        <f>D93+D101+D105+D109+D114+D119+D124</f>
        <v>345</v>
      </c>
      <c r="E92" s="1051"/>
      <c r="F92" s="1051"/>
      <c r="G92" s="363"/>
      <c r="H92" s="363"/>
      <c r="I92" s="363"/>
      <c r="J92" s="366"/>
      <c r="K92" s="366"/>
      <c r="L92" s="366"/>
      <c r="M92" s="363"/>
      <c r="N92" s="363"/>
      <c r="O92" s="199"/>
      <c r="P92" s="199"/>
      <c r="Q92" s="199"/>
      <c r="R92" s="194"/>
      <c r="S92" s="194"/>
      <c r="T92" s="194"/>
      <c r="U92" s="194"/>
      <c r="V92" s="194"/>
      <c r="W92" s="194"/>
      <c r="X92" s="194"/>
      <c r="Y92" s="194"/>
      <c r="Z92" s="194"/>
      <c r="AA92" s="194"/>
      <c r="AB92" s="194"/>
      <c r="AC92" s="194"/>
      <c r="AD92" s="194"/>
      <c r="AE92" s="194"/>
      <c r="AF92" s="194"/>
      <c r="AG92" s="194"/>
    </row>
    <row r="93" spans="1:33" ht="15" customHeight="1">
      <c r="A93" s="986" t="s">
        <v>10</v>
      </c>
      <c r="B93" s="967" t="s">
        <v>69</v>
      </c>
      <c r="C93" s="977"/>
      <c r="D93" s="980">
        <v>85</v>
      </c>
      <c r="E93" s="989"/>
      <c r="F93" s="989"/>
      <c r="G93" s="362" t="s">
        <v>121</v>
      </c>
      <c r="H93" s="184" t="s">
        <v>107</v>
      </c>
      <c r="I93" s="62"/>
      <c r="J93" s="148" t="s">
        <v>102</v>
      </c>
      <c r="K93" s="601"/>
      <c r="L93" s="601">
        <v>114.93</v>
      </c>
      <c r="M93" s="184">
        <v>100</v>
      </c>
      <c r="N93" s="62" t="s">
        <v>250</v>
      </c>
      <c r="O93" s="199"/>
      <c r="P93" s="199"/>
      <c r="Q93" s="199"/>
      <c r="R93" s="194"/>
      <c r="S93" s="194"/>
      <c r="T93" s="194"/>
      <c r="U93" s="194"/>
      <c r="V93" s="194"/>
      <c r="W93" s="194"/>
      <c r="X93" s="194"/>
      <c r="Y93" s="194"/>
      <c r="Z93" s="194"/>
      <c r="AA93" s="194"/>
      <c r="AB93" s="194"/>
      <c r="AC93" s="194"/>
      <c r="AD93" s="194"/>
      <c r="AE93" s="194"/>
      <c r="AF93" s="194"/>
      <c r="AG93" s="194"/>
    </row>
    <row r="94" spans="1:33" ht="15" customHeight="1">
      <c r="A94" s="987"/>
      <c r="B94" s="968"/>
      <c r="C94" s="978"/>
      <c r="D94" s="980"/>
      <c r="E94" s="926"/>
      <c r="F94" s="927"/>
      <c r="G94" s="200" t="s">
        <v>211</v>
      </c>
      <c r="H94" s="184" t="s">
        <v>107</v>
      </c>
      <c r="I94" s="62"/>
      <c r="J94" s="148" t="s">
        <v>102</v>
      </c>
      <c r="K94" s="148"/>
      <c r="L94" s="644">
        <v>56.82</v>
      </c>
      <c r="M94" s="167">
        <v>50</v>
      </c>
      <c r="N94" s="62" t="s">
        <v>250</v>
      </c>
      <c r="O94" s="199"/>
      <c r="P94" s="199"/>
      <c r="Q94" s="199"/>
      <c r="R94" s="194"/>
      <c r="S94" s="194"/>
      <c r="T94" s="194"/>
      <c r="U94" s="194"/>
      <c r="V94" s="194"/>
      <c r="W94" s="194"/>
      <c r="X94" s="194"/>
      <c r="Y94" s="194"/>
      <c r="Z94" s="194"/>
      <c r="AA94" s="194"/>
      <c r="AB94" s="194"/>
      <c r="AC94" s="194"/>
      <c r="AD94" s="194"/>
      <c r="AE94" s="194"/>
      <c r="AF94" s="194"/>
      <c r="AG94" s="194"/>
    </row>
    <row r="95" spans="1:33" ht="15" customHeight="1">
      <c r="A95" s="987"/>
      <c r="B95" s="968"/>
      <c r="C95" s="978"/>
      <c r="D95" s="980"/>
      <c r="E95" s="965"/>
      <c r="F95" s="965"/>
      <c r="G95" s="201" t="s">
        <v>235</v>
      </c>
      <c r="H95" s="221" t="s">
        <v>220</v>
      </c>
      <c r="I95" s="62"/>
      <c r="J95" s="166" t="s">
        <v>102</v>
      </c>
      <c r="K95" s="148"/>
      <c r="L95" s="148">
        <v>11.28</v>
      </c>
      <c r="M95" s="167">
        <v>10</v>
      </c>
      <c r="N95" s="62" t="s">
        <v>201</v>
      </c>
      <c r="O95" s="199"/>
      <c r="P95" s="199"/>
      <c r="Q95" s="199"/>
      <c r="R95" s="194"/>
      <c r="S95" s="194"/>
      <c r="T95" s="194"/>
      <c r="U95" s="194"/>
      <c r="V95" s="194"/>
      <c r="W95" s="194"/>
      <c r="X95" s="194"/>
      <c r="Y95" s="194"/>
      <c r="Z95" s="194"/>
      <c r="AA95" s="194"/>
      <c r="AB95" s="194"/>
      <c r="AC95" s="194"/>
      <c r="AD95" s="194"/>
      <c r="AE95" s="194"/>
      <c r="AF95" s="194"/>
      <c r="AG95" s="194"/>
    </row>
    <row r="96" spans="1:33" ht="15" customHeight="1">
      <c r="A96" s="987"/>
      <c r="B96" s="968"/>
      <c r="C96" s="978"/>
      <c r="D96" s="980"/>
      <c r="E96" s="923"/>
      <c r="F96" s="924"/>
      <c r="G96" s="201"/>
      <c r="H96" s="221"/>
      <c r="I96" s="221"/>
      <c r="J96" s="166"/>
      <c r="K96" s="148"/>
      <c r="L96" s="148"/>
      <c r="M96" s="167"/>
      <c r="N96" s="62"/>
      <c r="O96" s="199"/>
      <c r="P96" s="199"/>
      <c r="Q96" s="199"/>
      <c r="R96" s="194"/>
      <c r="S96" s="194"/>
      <c r="T96" s="194"/>
      <c r="U96" s="194"/>
      <c r="V96" s="194"/>
      <c r="W96" s="194"/>
      <c r="X96" s="194"/>
      <c r="Y96" s="194"/>
      <c r="Z96" s="194"/>
      <c r="AA96" s="194"/>
      <c r="AB96" s="194"/>
      <c r="AC96" s="194"/>
      <c r="AD96" s="194"/>
      <c r="AE96" s="194"/>
      <c r="AF96" s="194"/>
      <c r="AG96" s="194"/>
    </row>
    <row r="97" spans="1:33" ht="15" customHeight="1">
      <c r="A97" s="987"/>
      <c r="B97" s="968"/>
      <c r="C97" s="978"/>
      <c r="D97" s="980"/>
      <c r="E97" s="963"/>
      <c r="F97" s="963"/>
      <c r="G97" s="220" t="s">
        <v>122</v>
      </c>
      <c r="H97" s="167" t="s">
        <v>100</v>
      </c>
      <c r="I97" s="62"/>
      <c r="J97" s="167" t="s">
        <v>102</v>
      </c>
      <c r="K97" s="167"/>
      <c r="L97" s="645">
        <v>114.71</v>
      </c>
      <c r="M97" s="167">
        <v>100</v>
      </c>
      <c r="N97" s="62" t="s">
        <v>250</v>
      </c>
      <c r="O97" s="199"/>
      <c r="P97" s="199"/>
      <c r="Q97" s="199"/>
      <c r="R97" s="194"/>
      <c r="S97" s="194"/>
      <c r="T97" s="194"/>
      <c r="U97" s="194"/>
      <c r="V97" s="194"/>
      <c r="W97" s="194"/>
      <c r="X97" s="194"/>
      <c r="Y97" s="194"/>
      <c r="Z97" s="194"/>
      <c r="AA97" s="194"/>
      <c r="AB97" s="194"/>
      <c r="AC97" s="194"/>
      <c r="AD97" s="194"/>
      <c r="AE97" s="194"/>
      <c r="AF97" s="194"/>
      <c r="AG97" s="194"/>
    </row>
    <row r="98" spans="1:17" ht="15" customHeight="1">
      <c r="A98" s="987"/>
      <c r="B98" s="968"/>
      <c r="C98" s="978"/>
      <c r="D98" s="980"/>
      <c r="E98" s="963"/>
      <c r="F98" s="963"/>
      <c r="G98" s="229" t="s">
        <v>253</v>
      </c>
      <c r="H98" s="221" t="s">
        <v>100</v>
      </c>
      <c r="I98" s="62"/>
      <c r="J98" s="251" t="s">
        <v>102</v>
      </c>
      <c r="K98" s="221"/>
      <c r="L98" s="221">
        <v>24.19</v>
      </c>
      <c r="M98" s="221">
        <v>20</v>
      </c>
      <c r="N98" s="221" t="s">
        <v>201</v>
      </c>
      <c r="O98" s="38"/>
      <c r="P98" s="38"/>
      <c r="Q98" s="38"/>
    </row>
    <row r="99" spans="1:33" ht="15" customHeight="1">
      <c r="A99" s="987"/>
      <c r="B99" s="968"/>
      <c r="C99" s="978"/>
      <c r="D99" s="980"/>
      <c r="E99" s="965"/>
      <c r="F99" s="965"/>
      <c r="G99" s="220"/>
      <c r="H99" s="167"/>
      <c r="I99" s="167"/>
      <c r="J99" s="167"/>
      <c r="K99" s="167"/>
      <c r="L99" s="167"/>
      <c r="M99" s="167"/>
      <c r="N99" s="62"/>
      <c r="O99" s="199"/>
      <c r="P99" s="199"/>
      <c r="Q99" s="199"/>
      <c r="R99" s="194"/>
      <c r="S99" s="194"/>
      <c r="T99" s="194"/>
      <c r="U99" s="194"/>
      <c r="V99" s="194"/>
      <c r="W99" s="194"/>
      <c r="X99" s="194"/>
      <c r="Y99" s="194"/>
      <c r="Z99" s="194"/>
      <c r="AA99" s="194"/>
      <c r="AB99" s="194"/>
      <c r="AC99" s="194"/>
      <c r="AD99" s="194"/>
      <c r="AE99" s="194"/>
      <c r="AF99" s="194"/>
      <c r="AG99" s="194"/>
    </row>
    <row r="100" spans="1:17" ht="15" customHeight="1">
      <c r="A100" s="970"/>
      <c r="B100" s="964"/>
      <c r="C100" s="978"/>
      <c r="D100" s="980"/>
      <c r="E100" s="929"/>
      <c r="F100" s="925"/>
      <c r="G100" s="219"/>
      <c r="H100" s="219"/>
      <c r="I100" s="219"/>
      <c r="J100" s="219"/>
      <c r="K100" s="219"/>
      <c r="L100" s="219"/>
      <c r="M100" s="219"/>
      <c r="N100" s="219"/>
      <c r="O100" s="38"/>
      <c r="P100" s="38"/>
      <c r="Q100" s="38"/>
    </row>
    <row r="101" spans="1:17" ht="15" customHeight="1">
      <c r="A101" s="987" t="s">
        <v>221</v>
      </c>
      <c r="B101" s="919" t="s">
        <v>70</v>
      </c>
      <c r="C101" s="978"/>
      <c r="D101" s="980">
        <v>70</v>
      </c>
      <c r="E101" s="963"/>
      <c r="F101" s="963"/>
      <c r="G101" s="201" t="s">
        <v>212</v>
      </c>
      <c r="H101" s="222" t="s">
        <v>107</v>
      </c>
      <c r="I101" s="62"/>
      <c r="J101" s="167" t="s">
        <v>102</v>
      </c>
      <c r="K101" s="222"/>
      <c r="L101" s="222">
        <v>6.71</v>
      </c>
      <c r="M101" s="222" t="s">
        <v>135</v>
      </c>
      <c r="N101" s="221" t="s">
        <v>202</v>
      </c>
      <c r="O101" s="38"/>
      <c r="P101" s="38"/>
      <c r="Q101" s="38"/>
    </row>
    <row r="102" spans="1:17" ht="15" customHeight="1">
      <c r="A102" s="987"/>
      <c r="B102" s="919"/>
      <c r="C102" s="978"/>
      <c r="D102" s="980"/>
      <c r="E102" s="963"/>
      <c r="F102" s="963"/>
      <c r="G102" s="221"/>
      <c r="H102" s="221"/>
      <c r="I102" s="221"/>
      <c r="J102" s="221"/>
      <c r="K102" s="221"/>
      <c r="L102" s="221"/>
      <c r="M102" s="221"/>
      <c r="N102" s="221"/>
      <c r="O102" s="38"/>
      <c r="P102" s="38"/>
      <c r="Q102" s="38"/>
    </row>
    <row r="103" spans="1:17" ht="15" customHeight="1">
      <c r="A103" s="987"/>
      <c r="B103" s="919"/>
      <c r="C103" s="978"/>
      <c r="D103" s="980"/>
      <c r="E103" s="963"/>
      <c r="F103" s="963"/>
      <c r="G103" s="221"/>
      <c r="H103" s="221"/>
      <c r="I103" s="221"/>
      <c r="J103" s="221"/>
      <c r="K103" s="221"/>
      <c r="L103" s="221"/>
      <c r="M103" s="221"/>
      <c r="N103" s="221"/>
      <c r="O103" s="38"/>
      <c r="P103" s="38"/>
      <c r="Q103" s="38"/>
    </row>
    <row r="104" spans="1:17" ht="15" customHeight="1">
      <c r="A104" s="970"/>
      <c r="B104" s="964"/>
      <c r="C104" s="978"/>
      <c r="D104" s="980"/>
      <c r="E104" s="990"/>
      <c r="F104" s="990"/>
      <c r="G104" s="219"/>
      <c r="H104" s="219"/>
      <c r="I104" s="219"/>
      <c r="J104" s="219"/>
      <c r="K104" s="219"/>
      <c r="L104" s="219"/>
      <c r="M104" s="219"/>
      <c r="N104" s="219"/>
      <c r="O104" s="38"/>
      <c r="P104" s="38"/>
      <c r="Q104" s="38"/>
    </row>
    <row r="105" spans="1:17" ht="32.25" customHeight="1">
      <c r="A105" s="986" t="s">
        <v>12</v>
      </c>
      <c r="B105" s="967" t="s">
        <v>71</v>
      </c>
      <c r="C105" s="978"/>
      <c r="D105" s="980">
        <v>70</v>
      </c>
      <c r="E105" s="1052"/>
      <c r="F105" s="1052"/>
      <c r="G105" s="673" t="s">
        <v>290</v>
      </c>
      <c r="H105" s="649" t="s">
        <v>107</v>
      </c>
      <c r="I105" s="649" t="s">
        <v>289</v>
      </c>
      <c r="J105" s="171" t="s">
        <v>99</v>
      </c>
      <c r="K105" s="649">
        <v>10</v>
      </c>
      <c r="L105" s="649">
        <v>10</v>
      </c>
      <c r="M105" s="650" t="s">
        <v>135</v>
      </c>
      <c r="N105" s="212" t="s">
        <v>261</v>
      </c>
      <c r="O105" s="38"/>
      <c r="P105" s="38"/>
      <c r="Q105" s="38"/>
    </row>
    <row r="106" spans="1:17" ht="15" customHeight="1">
      <c r="A106" s="987"/>
      <c r="B106" s="968"/>
      <c r="C106" s="978"/>
      <c r="D106" s="980"/>
      <c r="E106" s="963"/>
      <c r="F106" s="963"/>
      <c r="G106" s="220" t="s">
        <v>292</v>
      </c>
      <c r="H106" s="649" t="s">
        <v>107</v>
      </c>
      <c r="I106" s="649" t="s">
        <v>289</v>
      </c>
      <c r="J106" s="62" t="s">
        <v>99</v>
      </c>
      <c r="K106" s="649">
        <v>10</v>
      </c>
      <c r="L106" s="649">
        <v>10</v>
      </c>
      <c r="M106" s="75" t="s">
        <v>135</v>
      </c>
      <c r="N106" s="62" t="s">
        <v>261</v>
      </c>
      <c r="O106" s="38"/>
      <c r="P106" s="38"/>
      <c r="Q106" s="38"/>
    </row>
    <row r="107" spans="1:17" ht="15" customHeight="1">
      <c r="A107" s="987"/>
      <c r="B107" s="968"/>
      <c r="C107" s="978"/>
      <c r="D107" s="980"/>
      <c r="E107" s="963"/>
      <c r="F107" s="963"/>
      <c r="G107" s="221"/>
      <c r="H107" s="221"/>
      <c r="I107" s="221"/>
      <c r="J107" s="221"/>
      <c r="K107" s="221"/>
      <c r="L107" s="221"/>
      <c r="M107" s="221"/>
      <c r="N107" s="221"/>
      <c r="O107" s="38"/>
      <c r="P107" s="38"/>
      <c r="Q107" s="38"/>
    </row>
    <row r="108" spans="1:17" ht="15" customHeight="1">
      <c r="A108" s="987"/>
      <c r="B108" s="964"/>
      <c r="C108" s="978"/>
      <c r="D108" s="980"/>
      <c r="E108" s="990"/>
      <c r="F108" s="990"/>
      <c r="G108" s="219"/>
      <c r="H108" s="219"/>
      <c r="I108" s="219"/>
      <c r="J108" s="219"/>
      <c r="K108" s="219"/>
      <c r="L108" s="219"/>
      <c r="M108" s="219"/>
      <c r="N108" s="219"/>
      <c r="O108" s="38"/>
      <c r="P108" s="38"/>
      <c r="Q108" s="38"/>
    </row>
    <row r="109" spans="1:17" ht="15" customHeight="1">
      <c r="A109" s="987"/>
      <c r="B109" s="967" t="s">
        <v>72</v>
      </c>
      <c r="C109" s="978"/>
      <c r="D109" s="980">
        <v>70</v>
      </c>
      <c r="E109" s="1062"/>
      <c r="F109" s="1062"/>
      <c r="G109" s="194" t="s">
        <v>125</v>
      </c>
      <c r="H109" s="223" t="s">
        <v>107</v>
      </c>
      <c r="I109" s="224" t="s">
        <v>206</v>
      </c>
      <c r="J109" s="224" t="s">
        <v>99</v>
      </c>
      <c r="K109" s="224">
        <v>10</v>
      </c>
      <c r="L109" s="224">
        <v>10</v>
      </c>
      <c r="M109" s="225">
        <v>10</v>
      </c>
      <c r="N109" s="212" t="s">
        <v>261</v>
      </c>
      <c r="O109" s="38"/>
      <c r="P109" s="38"/>
      <c r="Q109" s="38"/>
    </row>
    <row r="110" spans="1:17" ht="15" customHeight="1">
      <c r="A110" s="987"/>
      <c r="B110" s="968"/>
      <c r="C110" s="978"/>
      <c r="D110" s="980"/>
      <c r="E110" s="963"/>
      <c r="F110" s="963"/>
      <c r="G110" s="201" t="s">
        <v>213</v>
      </c>
      <c r="H110" s="167" t="s">
        <v>107</v>
      </c>
      <c r="I110" s="166" t="s">
        <v>206</v>
      </c>
      <c r="J110" s="166" t="s">
        <v>99</v>
      </c>
      <c r="K110" s="166">
        <v>10</v>
      </c>
      <c r="L110" s="166">
        <v>10</v>
      </c>
      <c r="M110" s="167">
        <v>20</v>
      </c>
      <c r="N110" s="62" t="s">
        <v>261</v>
      </c>
      <c r="O110" s="38"/>
      <c r="P110" s="38"/>
      <c r="Q110" s="38"/>
    </row>
    <row r="111" spans="1:17" ht="15" customHeight="1">
      <c r="A111" s="987"/>
      <c r="B111" s="968"/>
      <c r="C111" s="978"/>
      <c r="D111" s="980"/>
      <c r="E111" s="963"/>
      <c r="F111" s="963"/>
      <c r="G111" s="221"/>
      <c r="H111" s="221"/>
      <c r="I111" s="221"/>
      <c r="J111" s="221"/>
      <c r="K111" s="221"/>
      <c r="L111" s="221"/>
      <c r="M111" s="221"/>
      <c r="N111" s="221"/>
      <c r="O111" s="38"/>
      <c r="P111" s="38"/>
      <c r="Q111" s="38"/>
    </row>
    <row r="112" spans="1:17" ht="15" customHeight="1">
      <c r="A112" s="987"/>
      <c r="B112" s="968"/>
      <c r="C112" s="978"/>
      <c r="D112" s="980"/>
      <c r="E112" s="963"/>
      <c r="F112" s="963"/>
      <c r="G112" s="221"/>
      <c r="H112" s="221"/>
      <c r="I112" s="221"/>
      <c r="J112" s="221"/>
      <c r="K112" s="221"/>
      <c r="L112" s="221"/>
      <c r="M112" s="221"/>
      <c r="N112" s="221"/>
      <c r="O112" s="38"/>
      <c r="P112" s="38"/>
      <c r="Q112" s="38"/>
    </row>
    <row r="113" spans="1:17" ht="15" customHeight="1">
      <c r="A113" s="970"/>
      <c r="B113" s="964"/>
      <c r="C113" s="978"/>
      <c r="D113" s="980"/>
      <c r="E113" s="990"/>
      <c r="F113" s="990"/>
      <c r="G113" s="219"/>
      <c r="H113" s="219"/>
      <c r="I113" s="219"/>
      <c r="J113" s="219"/>
      <c r="K113" s="219"/>
      <c r="L113" s="219"/>
      <c r="M113" s="219"/>
      <c r="N113" s="219"/>
      <c r="O113" s="38"/>
      <c r="P113" s="38"/>
      <c r="Q113" s="38"/>
    </row>
    <row r="114" spans="1:17" ht="15" customHeight="1">
      <c r="A114" s="986" t="s">
        <v>13</v>
      </c>
      <c r="B114" s="967" t="s">
        <v>92</v>
      </c>
      <c r="C114" s="978"/>
      <c r="D114" s="980">
        <v>25</v>
      </c>
      <c r="E114" s="1050"/>
      <c r="F114" s="1050"/>
      <c r="G114" s="226" t="s">
        <v>230</v>
      </c>
      <c r="H114" s="48" t="s">
        <v>137</v>
      </c>
      <c r="I114" s="62"/>
      <c r="J114" s="234" t="s">
        <v>102</v>
      </c>
      <c r="K114" s="48"/>
      <c r="L114" s="234">
        <v>3.96</v>
      </c>
      <c r="M114" s="692" t="s">
        <v>135</v>
      </c>
      <c r="N114" s="75" t="s">
        <v>202</v>
      </c>
      <c r="O114" s="38"/>
      <c r="P114" s="38"/>
      <c r="Q114" s="38"/>
    </row>
    <row r="115" spans="1:17" ht="15" customHeight="1">
      <c r="A115" s="987"/>
      <c r="B115" s="968"/>
      <c r="C115" s="978"/>
      <c r="D115" s="980"/>
      <c r="E115" s="963"/>
      <c r="F115" s="963"/>
      <c r="G115" s="201" t="s">
        <v>229</v>
      </c>
      <c r="H115" s="148" t="s">
        <v>137</v>
      </c>
      <c r="I115" s="62"/>
      <c r="J115" s="148" t="s">
        <v>102</v>
      </c>
      <c r="K115" s="601"/>
      <c r="L115" s="148">
        <v>3.77</v>
      </c>
      <c r="M115" s="692" t="s">
        <v>135</v>
      </c>
      <c r="N115" s="75" t="s">
        <v>201</v>
      </c>
      <c r="O115" s="38"/>
      <c r="P115" s="38"/>
      <c r="Q115" s="38"/>
    </row>
    <row r="116" spans="1:17" ht="15" customHeight="1">
      <c r="A116" s="987"/>
      <c r="B116" s="968"/>
      <c r="C116" s="978"/>
      <c r="D116" s="980"/>
      <c r="E116" s="963"/>
      <c r="F116" s="963"/>
      <c r="G116" s="201"/>
      <c r="H116" s="148"/>
      <c r="I116" s="222"/>
      <c r="J116" s="148"/>
      <c r="K116" s="222"/>
      <c r="L116" s="148"/>
      <c r="M116" s="692"/>
      <c r="N116" s="75"/>
      <c r="O116" s="38"/>
      <c r="P116" s="38"/>
      <c r="Q116" s="38"/>
    </row>
    <row r="117" spans="1:17" ht="15" customHeight="1">
      <c r="A117" s="987"/>
      <c r="B117" s="968"/>
      <c r="C117" s="978"/>
      <c r="D117" s="980"/>
      <c r="E117" s="963"/>
      <c r="F117" s="963"/>
      <c r="G117" s="201"/>
      <c r="H117" s="222"/>
      <c r="I117" s="222"/>
      <c r="J117" s="222"/>
      <c r="K117" s="222"/>
      <c r="L117" s="222"/>
      <c r="M117" s="222"/>
      <c r="N117" s="222"/>
      <c r="O117" s="38"/>
      <c r="P117" s="38"/>
      <c r="Q117" s="38"/>
    </row>
    <row r="118" spans="1:17" ht="15" customHeight="1">
      <c r="A118" s="970"/>
      <c r="B118" s="964"/>
      <c r="C118" s="978"/>
      <c r="D118" s="980"/>
      <c r="E118" s="990"/>
      <c r="F118" s="990"/>
      <c r="G118" s="469"/>
      <c r="H118" s="471"/>
      <c r="I118" s="471"/>
      <c r="J118" s="471"/>
      <c r="K118" s="471"/>
      <c r="L118" s="471"/>
      <c r="M118" s="471"/>
      <c r="N118" s="471"/>
      <c r="O118" s="38"/>
      <c r="P118" s="38"/>
      <c r="Q118" s="38"/>
    </row>
    <row r="119" spans="1:17" ht="15" customHeight="1">
      <c r="A119" s="921" t="s">
        <v>14</v>
      </c>
      <c r="B119" s="1058" t="s">
        <v>243</v>
      </c>
      <c r="C119" s="1056"/>
      <c r="D119" s="980">
        <v>25</v>
      </c>
      <c r="E119" s="1063"/>
      <c r="F119" s="1063"/>
      <c r="G119" s="226" t="s">
        <v>126</v>
      </c>
      <c r="H119" s="234" t="s">
        <v>107</v>
      </c>
      <c r="I119" s="171"/>
      <c r="J119" s="234" t="s">
        <v>102</v>
      </c>
      <c r="K119" s="234"/>
      <c r="L119" s="234">
        <v>7.25</v>
      </c>
      <c r="M119" s="75" t="s">
        <v>135</v>
      </c>
      <c r="N119" s="75" t="s">
        <v>202</v>
      </c>
      <c r="O119" s="38"/>
      <c r="P119" s="38"/>
      <c r="Q119" s="38"/>
    </row>
    <row r="120" spans="1:17" ht="15" customHeight="1">
      <c r="A120" s="922"/>
      <c r="B120" s="1059"/>
      <c r="C120" s="1056"/>
      <c r="D120" s="980"/>
      <c r="E120" s="963"/>
      <c r="F120" s="963"/>
      <c r="G120" s="201" t="s">
        <v>233</v>
      </c>
      <c r="H120" s="385" t="s">
        <v>107</v>
      </c>
      <c r="I120" s="214"/>
      <c r="J120" s="385" t="s">
        <v>102</v>
      </c>
      <c r="K120" s="385"/>
      <c r="L120" s="385">
        <v>23.38</v>
      </c>
      <c r="M120" s="433">
        <v>20</v>
      </c>
      <c r="N120" s="373" t="s">
        <v>201</v>
      </c>
      <c r="O120" s="38"/>
      <c r="P120" s="38"/>
      <c r="Q120" s="38"/>
    </row>
    <row r="121" spans="1:17" ht="15" customHeight="1">
      <c r="A121" s="922"/>
      <c r="B121" s="1059"/>
      <c r="C121" s="1056"/>
      <c r="D121" s="980"/>
      <c r="E121" s="963"/>
      <c r="F121" s="963"/>
      <c r="G121" s="221"/>
      <c r="H121" s="221"/>
      <c r="I121" s="221"/>
      <c r="J121" s="221"/>
      <c r="K121" s="221"/>
      <c r="L121" s="221"/>
      <c r="M121" s="221"/>
      <c r="N121" s="221"/>
      <c r="O121" s="38"/>
      <c r="P121" s="38"/>
      <c r="Q121" s="38"/>
    </row>
    <row r="122" spans="1:17" ht="15" customHeight="1">
      <c r="A122" s="922"/>
      <c r="B122" s="1059"/>
      <c r="C122" s="1056"/>
      <c r="D122" s="980"/>
      <c r="E122" s="963"/>
      <c r="F122" s="963"/>
      <c r="G122" s="221"/>
      <c r="H122" s="221"/>
      <c r="I122" s="221"/>
      <c r="J122" s="221"/>
      <c r="K122" s="221"/>
      <c r="L122" s="221"/>
      <c r="M122" s="221"/>
      <c r="N122" s="221"/>
      <c r="O122" s="38"/>
      <c r="P122" s="38"/>
      <c r="Q122" s="38"/>
    </row>
    <row r="123" spans="1:17" ht="15" customHeight="1">
      <c r="A123" s="922"/>
      <c r="B123" s="1060"/>
      <c r="C123" s="1056"/>
      <c r="D123" s="980"/>
      <c r="E123" s="990"/>
      <c r="F123" s="990"/>
      <c r="G123" s="219"/>
      <c r="H123" s="219"/>
      <c r="I123" s="219"/>
      <c r="J123" s="219"/>
      <c r="K123" s="219"/>
      <c r="L123" s="219"/>
      <c r="M123" s="219"/>
      <c r="N123" s="219"/>
      <c r="O123" s="38"/>
      <c r="P123" s="38"/>
      <c r="Q123" s="38"/>
    </row>
    <row r="124" spans="1:17" ht="15" customHeight="1">
      <c r="A124" s="921" t="s">
        <v>15</v>
      </c>
      <c r="B124" s="1053" t="s">
        <v>73</v>
      </c>
      <c r="C124" s="1056"/>
      <c r="D124" s="980"/>
      <c r="E124" s="1052"/>
      <c r="F124" s="1052"/>
      <c r="G124" s="194"/>
      <c r="H124" s="62"/>
      <c r="I124" s="231"/>
      <c r="J124" s="62"/>
      <c r="K124" s="233"/>
      <c r="L124" s="232"/>
      <c r="M124" s="62"/>
      <c r="N124" s="62"/>
      <c r="O124" s="38"/>
      <c r="P124" s="38"/>
      <c r="Q124" s="38"/>
    </row>
    <row r="125" spans="1:17" ht="15" customHeight="1">
      <c r="A125" s="922"/>
      <c r="B125" s="1054"/>
      <c r="C125" s="1056"/>
      <c r="D125" s="980"/>
      <c r="E125" s="963"/>
      <c r="F125" s="963"/>
      <c r="G125" s="221"/>
      <c r="H125" s="221"/>
      <c r="I125" s="221"/>
      <c r="J125" s="221"/>
      <c r="K125" s="221"/>
      <c r="L125" s="221"/>
      <c r="M125" s="221"/>
      <c r="N125" s="221"/>
      <c r="O125" s="38"/>
      <c r="P125" s="38"/>
      <c r="Q125" s="38"/>
    </row>
    <row r="126" spans="1:17" ht="15" customHeight="1">
      <c r="A126" s="916"/>
      <c r="B126" s="1055"/>
      <c r="C126" s="1056"/>
      <c r="D126" s="980"/>
      <c r="E126" s="990"/>
      <c r="F126" s="990"/>
      <c r="G126" s="219"/>
      <c r="H126" s="219"/>
      <c r="I126" s="219"/>
      <c r="J126" s="219"/>
      <c r="K126" s="219"/>
      <c r="L126" s="219"/>
      <c r="M126" s="219"/>
      <c r="N126" s="219"/>
      <c r="O126" s="38"/>
      <c r="P126" s="38"/>
      <c r="Q126" s="38"/>
    </row>
    <row r="127" spans="1:17" ht="35.25" customHeight="1">
      <c r="A127" s="982" t="s">
        <v>34</v>
      </c>
      <c r="B127" s="983"/>
      <c r="C127" s="979" t="s">
        <v>41</v>
      </c>
      <c r="D127" s="979"/>
      <c r="E127" s="1065"/>
      <c r="F127" s="1065"/>
      <c r="G127" s="954" t="s">
        <v>38</v>
      </c>
      <c r="H127" s="956" t="s">
        <v>49</v>
      </c>
      <c r="I127" s="954" t="s">
        <v>46</v>
      </c>
      <c r="J127" s="954" t="s">
        <v>39</v>
      </c>
      <c r="K127" s="954" t="s">
        <v>93</v>
      </c>
      <c r="L127" s="954" t="s">
        <v>96</v>
      </c>
      <c r="M127" s="954" t="s">
        <v>95</v>
      </c>
      <c r="N127" s="962" t="s">
        <v>40</v>
      </c>
      <c r="O127" s="38"/>
      <c r="P127" s="38"/>
      <c r="Q127" s="38"/>
    </row>
    <row r="128" spans="1:17" ht="21" customHeight="1">
      <c r="A128" s="919"/>
      <c r="B128" s="920"/>
      <c r="C128" s="979" t="s">
        <v>31</v>
      </c>
      <c r="D128" s="979" t="s">
        <v>52</v>
      </c>
      <c r="E128" s="1066"/>
      <c r="F128" s="1066"/>
      <c r="G128" s="1047"/>
      <c r="H128" s="1057"/>
      <c r="I128" s="1047"/>
      <c r="J128" s="1047"/>
      <c r="K128" s="1047"/>
      <c r="L128" s="1047"/>
      <c r="M128" s="1047"/>
      <c r="N128" s="958"/>
      <c r="O128" s="38"/>
      <c r="P128" s="38"/>
      <c r="Q128" s="38"/>
    </row>
    <row r="129" spans="1:17" ht="15.75" customHeight="1">
      <c r="A129" s="984"/>
      <c r="B129" s="985"/>
      <c r="C129" s="979"/>
      <c r="D129" s="979"/>
      <c r="E129" s="1067"/>
      <c r="F129" s="1067"/>
      <c r="G129" s="955"/>
      <c r="H129" s="957"/>
      <c r="I129" s="955"/>
      <c r="J129" s="955"/>
      <c r="K129" s="955"/>
      <c r="L129" s="955"/>
      <c r="M129" s="955"/>
      <c r="N129" s="959"/>
      <c r="O129" s="38"/>
      <c r="P129" s="38"/>
      <c r="Q129" s="38"/>
    </row>
    <row r="130" spans="1:17" ht="15" customHeight="1">
      <c r="A130" s="917" t="s">
        <v>16</v>
      </c>
      <c r="B130" s="918"/>
      <c r="C130" s="476">
        <f>(C13*0.15%)*0.1</f>
        <v>69.09</v>
      </c>
      <c r="D130" s="279">
        <f>D131+D138+D144+D151</f>
        <v>69</v>
      </c>
      <c r="E130" s="952"/>
      <c r="F130" s="953"/>
      <c r="G130" s="792"/>
      <c r="H130" s="792"/>
      <c r="I130" s="792"/>
      <c r="J130" s="792"/>
      <c r="K130" s="792"/>
      <c r="L130" s="792"/>
      <c r="M130" s="792"/>
      <c r="N130" s="792"/>
      <c r="O130" s="38"/>
      <c r="P130" s="38"/>
      <c r="Q130" s="38"/>
    </row>
    <row r="131" spans="1:17" ht="15" customHeight="1">
      <c r="A131" s="986" t="s">
        <v>17</v>
      </c>
      <c r="B131" s="967" t="s">
        <v>74</v>
      </c>
      <c r="C131" s="978"/>
      <c r="D131" s="980">
        <v>18</v>
      </c>
      <c r="E131" s="1064"/>
      <c r="F131" s="1064"/>
      <c r="G131" s="227" t="s">
        <v>128</v>
      </c>
      <c r="H131" s="168" t="s">
        <v>107</v>
      </c>
      <c r="I131" s="74" t="s">
        <v>206</v>
      </c>
      <c r="J131" s="74" t="s">
        <v>127</v>
      </c>
      <c r="K131" s="48">
        <v>1</v>
      </c>
      <c r="L131" s="48">
        <v>1</v>
      </c>
      <c r="M131" s="168">
        <v>100</v>
      </c>
      <c r="N131" s="176" t="s">
        <v>261</v>
      </c>
      <c r="O131" s="38"/>
      <c r="P131" s="38"/>
      <c r="Q131" s="38"/>
    </row>
    <row r="132" spans="1:17" ht="15" customHeight="1">
      <c r="A132" s="987"/>
      <c r="B132" s="968"/>
      <c r="C132" s="978"/>
      <c r="D132" s="980"/>
      <c r="E132" s="981"/>
      <c r="F132" s="981"/>
      <c r="G132" s="228" t="s">
        <v>129</v>
      </c>
      <c r="H132" s="167" t="s">
        <v>107</v>
      </c>
      <c r="I132" s="166" t="s">
        <v>206</v>
      </c>
      <c r="J132" s="166" t="s">
        <v>127</v>
      </c>
      <c r="K132" s="148">
        <v>1</v>
      </c>
      <c r="L132" s="148">
        <v>1</v>
      </c>
      <c r="M132" s="167">
        <v>100</v>
      </c>
      <c r="N132" s="62" t="s">
        <v>261</v>
      </c>
      <c r="O132" s="38"/>
      <c r="P132" s="38"/>
      <c r="Q132" s="38"/>
    </row>
    <row r="133" spans="1:17" ht="15" customHeight="1">
      <c r="A133" s="987"/>
      <c r="B133" s="968"/>
      <c r="C133" s="978"/>
      <c r="D133" s="980"/>
      <c r="E133" s="981"/>
      <c r="F133" s="981"/>
      <c r="G133" s="229" t="s">
        <v>130</v>
      </c>
      <c r="H133" s="167" t="s">
        <v>107</v>
      </c>
      <c r="I133" s="166" t="s">
        <v>206</v>
      </c>
      <c r="J133" s="166" t="s">
        <v>127</v>
      </c>
      <c r="K133" s="148">
        <v>1</v>
      </c>
      <c r="L133" s="148">
        <v>1</v>
      </c>
      <c r="M133" s="167">
        <v>100</v>
      </c>
      <c r="N133" s="62" t="s">
        <v>261</v>
      </c>
      <c r="O133" s="38"/>
      <c r="P133" s="38"/>
      <c r="Q133" s="38"/>
    </row>
    <row r="134" spans="1:17" ht="15" customHeight="1">
      <c r="A134" s="987"/>
      <c r="B134" s="919"/>
      <c r="C134" s="978"/>
      <c r="D134" s="980"/>
      <c r="E134" s="981"/>
      <c r="F134" s="981"/>
      <c r="G134" s="229" t="s">
        <v>131</v>
      </c>
      <c r="H134" s="167" t="s">
        <v>107</v>
      </c>
      <c r="I134" s="166" t="s">
        <v>206</v>
      </c>
      <c r="J134" s="166" t="s">
        <v>127</v>
      </c>
      <c r="K134" s="148">
        <v>1</v>
      </c>
      <c r="L134" s="148">
        <v>1</v>
      </c>
      <c r="M134" s="167" t="s">
        <v>135</v>
      </c>
      <c r="N134" s="62" t="s">
        <v>261</v>
      </c>
      <c r="O134" s="38"/>
      <c r="P134" s="38"/>
      <c r="Q134" s="38"/>
    </row>
    <row r="135" spans="1:17" ht="15" customHeight="1">
      <c r="A135" s="987"/>
      <c r="B135" s="919"/>
      <c r="C135" s="978"/>
      <c r="D135" s="980"/>
      <c r="E135" s="973"/>
      <c r="F135" s="973"/>
      <c r="G135" s="221"/>
      <c r="H135" s="221"/>
      <c r="I135" s="221"/>
      <c r="J135" s="221"/>
      <c r="K135" s="221"/>
      <c r="L135" s="221"/>
      <c r="M135" s="221"/>
      <c r="N135" s="221"/>
      <c r="O135" s="38"/>
      <c r="P135" s="38"/>
      <c r="Q135" s="38"/>
    </row>
    <row r="136" spans="1:17" ht="15" customHeight="1">
      <c r="A136" s="987"/>
      <c r="B136" s="968"/>
      <c r="C136" s="978"/>
      <c r="D136" s="980"/>
      <c r="E136" s="973"/>
      <c r="F136" s="973"/>
      <c r="G136" s="221"/>
      <c r="H136" s="221"/>
      <c r="I136" s="221"/>
      <c r="J136" s="221"/>
      <c r="K136" s="221"/>
      <c r="L136" s="221"/>
      <c r="M136" s="221"/>
      <c r="N136" s="221"/>
      <c r="O136" s="38"/>
      <c r="P136" s="38"/>
      <c r="Q136" s="38"/>
    </row>
    <row r="137" spans="1:17" ht="15" customHeight="1">
      <c r="A137" s="970"/>
      <c r="B137" s="964"/>
      <c r="C137" s="978"/>
      <c r="D137" s="980"/>
      <c r="E137" s="1061"/>
      <c r="F137" s="1061"/>
      <c r="G137" s="219"/>
      <c r="H137" s="219"/>
      <c r="I137" s="219"/>
      <c r="J137" s="219"/>
      <c r="K137" s="219"/>
      <c r="L137" s="219"/>
      <c r="M137" s="219"/>
      <c r="N137" s="219"/>
      <c r="O137" s="38"/>
      <c r="P137" s="38"/>
      <c r="Q137" s="38"/>
    </row>
    <row r="138" spans="1:17" ht="15" customHeight="1">
      <c r="A138" s="986" t="s">
        <v>18</v>
      </c>
      <c r="B138" s="967" t="s">
        <v>87</v>
      </c>
      <c r="C138" s="978"/>
      <c r="D138" s="980">
        <v>17</v>
      </c>
      <c r="E138" s="1077"/>
      <c r="F138" s="1077"/>
      <c r="G138" s="230" t="s">
        <v>132</v>
      </c>
      <c r="H138" s="168" t="s">
        <v>107</v>
      </c>
      <c r="I138" s="74" t="s">
        <v>206</v>
      </c>
      <c r="J138" s="74" t="s">
        <v>127</v>
      </c>
      <c r="K138" s="74">
        <v>10</v>
      </c>
      <c r="L138" s="74">
        <v>10</v>
      </c>
      <c r="M138" s="152" t="s">
        <v>135</v>
      </c>
      <c r="N138" s="171" t="s">
        <v>261</v>
      </c>
      <c r="O138" s="38"/>
      <c r="P138" s="38"/>
      <c r="Q138" s="38"/>
    </row>
    <row r="139" spans="1:17" ht="15" customHeight="1">
      <c r="A139" s="987"/>
      <c r="B139" s="968"/>
      <c r="C139" s="978"/>
      <c r="D139" s="980"/>
      <c r="E139" s="1078"/>
      <c r="F139" s="1078"/>
      <c r="G139" s="229" t="s">
        <v>133</v>
      </c>
      <c r="H139" s="167" t="s">
        <v>107</v>
      </c>
      <c r="I139" s="166" t="s">
        <v>206</v>
      </c>
      <c r="J139" s="166" t="s">
        <v>127</v>
      </c>
      <c r="K139" s="166">
        <v>10</v>
      </c>
      <c r="L139" s="166">
        <v>10</v>
      </c>
      <c r="M139" s="153" t="s">
        <v>135</v>
      </c>
      <c r="N139" s="62" t="s">
        <v>261</v>
      </c>
      <c r="O139" s="38"/>
      <c r="P139" s="38"/>
      <c r="Q139" s="38"/>
    </row>
    <row r="140" spans="1:17" ht="15" customHeight="1">
      <c r="A140" s="987"/>
      <c r="B140" s="968"/>
      <c r="C140" s="978"/>
      <c r="D140" s="980"/>
      <c r="E140" s="1078"/>
      <c r="F140" s="1078"/>
      <c r="G140" s="229" t="s">
        <v>134</v>
      </c>
      <c r="H140" s="167" t="s">
        <v>107</v>
      </c>
      <c r="I140" s="166" t="s">
        <v>206</v>
      </c>
      <c r="J140" s="166" t="s">
        <v>127</v>
      </c>
      <c r="K140" s="166">
        <v>10</v>
      </c>
      <c r="L140" s="166">
        <v>10</v>
      </c>
      <c r="M140" s="153" t="s">
        <v>135</v>
      </c>
      <c r="N140" s="62" t="s">
        <v>261</v>
      </c>
      <c r="O140" s="38"/>
      <c r="P140" s="38"/>
      <c r="Q140" s="38"/>
    </row>
    <row r="141" spans="1:17" ht="15" customHeight="1">
      <c r="A141" s="987"/>
      <c r="B141" s="968"/>
      <c r="C141" s="978"/>
      <c r="D141" s="980"/>
      <c r="E141" s="973"/>
      <c r="F141" s="973"/>
      <c r="G141" s="221"/>
      <c r="H141" s="221"/>
      <c r="I141" s="221"/>
      <c r="J141" s="221"/>
      <c r="K141" s="221"/>
      <c r="L141" s="221"/>
      <c r="M141" s="221"/>
      <c r="N141" s="221"/>
      <c r="O141" s="38"/>
      <c r="P141" s="38"/>
      <c r="Q141" s="38"/>
    </row>
    <row r="142" spans="1:17" ht="15" customHeight="1">
      <c r="A142" s="987"/>
      <c r="B142" s="968"/>
      <c r="C142" s="978"/>
      <c r="D142" s="980"/>
      <c r="E142" s="973"/>
      <c r="F142" s="973"/>
      <c r="G142" s="221"/>
      <c r="H142" s="221"/>
      <c r="I142" s="221"/>
      <c r="J142" s="221"/>
      <c r="K142" s="221"/>
      <c r="L142" s="221"/>
      <c r="M142" s="221"/>
      <c r="N142" s="221"/>
      <c r="O142" s="38"/>
      <c r="P142" s="38"/>
      <c r="Q142" s="38"/>
    </row>
    <row r="143" spans="1:17" ht="15" customHeight="1">
      <c r="A143" s="970"/>
      <c r="B143" s="964"/>
      <c r="C143" s="978"/>
      <c r="D143" s="980"/>
      <c r="E143" s="1061"/>
      <c r="F143" s="1061"/>
      <c r="G143" s="219"/>
      <c r="H143" s="219"/>
      <c r="I143" s="219"/>
      <c r="J143" s="219"/>
      <c r="K143" s="219"/>
      <c r="L143" s="219"/>
      <c r="M143" s="219"/>
      <c r="N143" s="219"/>
      <c r="O143" s="38"/>
      <c r="P143" s="38"/>
      <c r="Q143" s="38"/>
    </row>
    <row r="144" spans="1:17" ht="15" customHeight="1">
      <c r="A144" s="986" t="s">
        <v>19</v>
      </c>
      <c r="B144" s="967" t="s">
        <v>75</v>
      </c>
      <c r="C144" s="978"/>
      <c r="D144" s="980">
        <v>17</v>
      </c>
      <c r="E144" s="1064"/>
      <c r="F144" s="1064"/>
      <c r="G144" s="230" t="s">
        <v>138</v>
      </c>
      <c r="H144" s="168" t="s">
        <v>107</v>
      </c>
      <c r="I144" s="167"/>
      <c r="J144" s="168" t="s">
        <v>136</v>
      </c>
      <c r="K144" s="168"/>
      <c r="L144" s="168">
        <v>10</v>
      </c>
      <c r="M144" s="168">
        <v>100</v>
      </c>
      <c r="N144" s="171" t="s">
        <v>261</v>
      </c>
      <c r="O144" s="38"/>
      <c r="P144" s="38"/>
      <c r="Q144" s="38"/>
    </row>
    <row r="145" spans="1:17" ht="15" customHeight="1">
      <c r="A145" s="987"/>
      <c r="B145" s="968"/>
      <c r="C145" s="978"/>
      <c r="D145" s="980"/>
      <c r="E145" s="981"/>
      <c r="F145" s="981"/>
      <c r="G145" s="229" t="s">
        <v>138</v>
      </c>
      <c r="H145" s="167" t="s">
        <v>137</v>
      </c>
      <c r="I145" s="167"/>
      <c r="J145" s="167" t="s">
        <v>136</v>
      </c>
      <c r="K145" s="167"/>
      <c r="L145" s="167">
        <v>10</v>
      </c>
      <c r="M145" s="167">
        <v>500</v>
      </c>
      <c r="N145" s="62" t="s">
        <v>261</v>
      </c>
      <c r="O145" s="38"/>
      <c r="P145" s="38"/>
      <c r="Q145" s="38"/>
    </row>
    <row r="146" spans="1:17" ht="15" customHeight="1">
      <c r="A146" s="987"/>
      <c r="B146" s="968"/>
      <c r="C146" s="978"/>
      <c r="D146" s="980"/>
      <c r="E146" s="981"/>
      <c r="F146" s="981"/>
      <c r="G146" s="229" t="s">
        <v>139</v>
      </c>
      <c r="H146" s="167" t="s">
        <v>107</v>
      </c>
      <c r="I146" s="167"/>
      <c r="J146" s="167" t="s">
        <v>136</v>
      </c>
      <c r="K146" s="167"/>
      <c r="L146" s="167">
        <v>5</v>
      </c>
      <c r="M146" s="167">
        <v>50</v>
      </c>
      <c r="N146" s="62" t="s">
        <v>261</v>
      </c>
      <c r="O146" s="38"/>
      <c r="P146" s="38"/>
      <c r="Q146" s="38"/>
    </row>
    <row r="147" spans="1:17" ht="15" customHeight="1">
      <c r="A147" s="987"/>
      <c r="B147" s="968"/>
      <c r="C147" s="978"/>
      <c r="D147" s="980"/>
      <c r="E147" s="981"/>
      <c r="F147" s="981"/>
      <c r="G147" s="229" t="s">
        <v>139</v>
      </c>
      <c r="H147" s="167" t="s">
        <v>137</v>
      </c>
      <c r="I147" s="167"/>
      <c r="J147" s="167" t="s">
        <v>136</v>
      </c>
      <c r="K147" s="167"/>
      <c r="L147" s="167">
        <v>5</v>
      </c>
      <c r="M147" s="167">
        <v>1000</v>
      </c>
      <c r="N147" s="62" t="s">
        <v>261</v>
      </c>
      <c r="O147" s="38"/>
      <c r="P147" s="38"/>
      <c r="Q147" s="38"/>
    </row>
    <row r="148" spans="1:17" ht="15" customHeight="1">
      <c r="A148" s="987"/>
      <c r="B148" s="968"/>
      <c r="C148" s="978"/>
      <c r="D148" s="980"/>
      <c r="E148" s="1073"/>
      <c r="F148" s="1074"/>
      <c r="G148" s="229"/>
      <c r="H148" s="167"/>
      <c r="I148" s="167"/>
      <c r="J148" s="167"/>
      <c r="K148" s="167"/>
      <c r="L148" s="167"/>
      <c r="M148" s="167"/>
      <c r="N148" s="176"/>
      <c r="O148" s="38"/>
      <c r="P148" s="38"/>
      <c r="Q148" s="38"/>
    </row>
    <row r="149" spans="1:17" ht="15" customHeight="1">
      <c r="A149" s="987"/>
      <c r="B149" s="968"/>
      <c r="C149" s="978"/>
      <c r="D149" s="980"/>
      <c r="E149" s="981"/>
      <c r="F149" s="981"/>
      <c r="G149" s="229" t="s">
        <v>140</v>
      </c>
      <c r="H149" s="167" t="s">
        <v>107</v>
      </c>
      <c r="I149" s="167"/>
      <c r="J149" s="167" t="s">
        <v>239</v>
      </c>
      <c r="K149" s="167"/>
      <c r="L149" s="167">
        <v>5</v>
      </c>
      <c r="M149" s="167">
        <v>10</v>
      </c>
      <c r="N149" s="62" t="s">
        <v>261</v>
      </c>
      <c r="O149" s="38"/>
      <c r="P149" s="38"/>
      <c r="Q149" s="38"/>
    </row>
    <row r="150" spans="1:17" ht="15" customHeight="1">
      <c r="A150" s="970"/>
      <c r="B150" s="964"/>
      <c r="C150" s="978"/>
      <c r="D150" s="980"/>
      <c r="E150" s="1061"/>
      <c r="F150" s="1061"/>
      <c r="G150" s="740"/>
      <c r="H150" s="219"/>
      <c r="I150" s="219"/>
      <c r="J150" s="219"/>
      <c r="K150" s="219"/>
      <c r="L150" s="219"/>
      <c r="M150" s="219"/>
      <c r="N150" s="219"/>
      <c r="O150" s="38"/>
      <c r="P150" s="38"/>
      <c r="Q150" s="38"/>
    </row>
    <row r="151" spans="1:17" ht="15" customHeight="1">
      <c r="A151" s="986" t="s">
        <v>20</v>
      </c>
      <c r="B151" s="967" t="s">
        <v>76</v>
      </c>
      <c r="C151" s="978"/>
      <c r="D151" s="980">
        <v>17</v>
      </c>
      <c r="E151" s="1071"/>
      <c r="F151" s="1071"/>
      <c r="G151" s="230" t="s">
        <v>236</v>
      </c>
      <c r="H151" s="168" t="s">
        <v>107</v>
      </c>
      <c r="I151" s="168"/>
      <c r="J151" s="168" t="s">
        <v>111</v>
      </c>
      <c r="K151" s="168"/>
      <c r="L151" s="432">
        <v>5.3</v>
      </c>
      <c r="M151" s="168">
        <v>5</v>
      </c>
      <c r="N151" s="171" t="s">
        <v>261</v>
      </c>
      <c r="O151" s="38"/>
      <c r="P151" s="38"/>
      <c r="Q151" s="38"/>
    </row>
    <row r="152" spans="1:17" ht="15" customHeight="1">
      <c r="A152" s="987"/>
      <c r="B152" s="968"/>
      <c r="C152" s="978"/>
      <c r="D152" s="980"/>
      <c r="E152" s="973"/>
      <c r="F152" s="973"/>
      <c r="G152" s="229"/>
      <c r="H152" s="221"/>
      <c r="I152" s="221"/>
      <c r="J152" s="221"/>
      <c r="K152" s="221"/>
      <c r="L152" s="221"/>
      <c r="M152" s="221"/>
      <c r="N152" s="221"/>
      <c r="O152" s="38"/>
      <c r="P152" s="38"/>
      <c r="Q152" s="38"/>
    </row>
    <row r="153" spans="1:17" ht="15" customHeight="1">
      <c r="A153" s="987"/>
      <c r="B153" s="968"/>
      <c r="C153" s="978"/>
      <c r="D153" s="980"/>
      <c r="E153" s="973"/>
      <c r="F153" s="973"/>
      <c r="G153" s="229"/>
      <c r="H153" s="221"/>
      <c r="I153" s="221"/>
      <c r="J153" s="221"/>
      <c r="K153" s="221"/>
      <c r="L153" s="221"/>
      <c r="M153" s="221"/>
      <c r="N153" s="221"/>
      <c r="O153" s="38"/>
      <c r="P153" s="38"/>
      <c r="Q153" s="38"/>
    </row>
    <row r="154" spans="1:17" ht="15" customHeight="1">
      <c r="A154" s="970"/>
      <c r="B154" s="964"/>
      <c r="C154" s="978"/>
      <c r="D154" s="980"/>
      <c r="E154" s="1072"/>
      <c r="F154" s="1072"/>
      <c r="G154" s="779"/>
      <c r="H154" s="251"/>
      <c r="I154" s="251"/>
      <c r="J154" s="251"/>
      <c r="K154" s="251"/>
      <c r="L154" s="251"/>
      <c r="M154" s="251"/>
      <c r="N154" s="251"/>
      <c r="O154" s="38"/>
      <c r="P154" s="38"/>
      <c r="Q154" s="38"/>
    </row>
    <row r="155" spans="1:17" ht="15" customHeight="1">
      <c r="A155" s="1089" t="s">
        <v>77</v>
      </c>
      <c r="B155" s="1068" t="s">
        <v>78</v>
      </c>
      <c r="C155" s="1086"/>
      <c r="D155" s="1082">
        <v>20</v>
      </c>
      <c r="E155" s="1070"/>
      <c r="F155" s="1070"/>
      <c r="G155" s="230" t="s">
        <v>144</v>
      </c>
      <c r="H155" s="168" t="s">
        <v>107</v>
      </c>
      <c r="I155" s="168"/>
      <c r="J155" s="168" t="s">
        <v>142</v>
      </c>
      <c r="K155" s="168"/>
      <c r="L155" s="168">
        <v>3</v>
      </c>
      <c r="M155" s="168">
        <v>100</v>
      </c>
      <c r="N155" s="212" t="s">
        <v>261</v>
      </c>
      <c r="O155" s="38"/>
      <c r="P155" s="38"/>
      <c r="Q155" s="38"/>
    </row>
    <row r="156" spans="1:17" ht="15" customHeight="1">
      <c r="A156" s="1090"/>
      <c r="B156" s="1069"/>
      <c r="C156" s="1086"/>
      <c r="D156" s="1082"/>
      <c r="E156" s="1084"/>
      <c r="F156" s="1085"/>
      <c r="G156" s="793" t="s">
        <v>145</v>
      </c>
      <c r="H156" s="391" t="s">
        <v>107</v>
      </c>
      <c r="I156" s="391"/>
      <c r="J156" s="391" t="s">
        <v>142</v>
      </c>
      <c r="K156" s="391"/>
      <c r="L156" s="391" t="s">
        <v>143</v>
      </c>
      <c r="M156" s="391">
        <v>20</v>
      </c>
      <c r="N156" s="216" t="s">
        <v>261</v>
      </c>
      <c r="O156" s="38"/>
      <c r="P156" s="38"/>
      <c r="Q156" s="38"/>
    </row>
    <row r="157" spans="1:17" ht="15.75">
      <c r="A157" s="106"/>
      <c r="B157" s="56"/>
      <c r="C157" s="285"/>
      <c r="D157" s="286"/>
      <c r="E157" s="287"/>
      <c r="F157" s="288"/>
      <c r="G157" s="288"/>
      <c r="H157" s="288"/>
      <c r="I157" s="289"/>
      <c r="J157" s="289"/>
      <c r="K157" s="289"/>
      <c r="L157" s="289"/>
      <c r="M157" s="289"/>
      <c r="N157" s="272"/>
      <c r="O157" s="38"/>
      <c r="P157" s="38"/>
      <c r="Q157" s="38"/>
    </row>
    <row r="158" spans="1:17" ht="15.75">
      <c r="A158" s="106"/>
      <c r="B158" s="290"/>
      <c r="C158" s="291"/>
      <c r="D158" s="57"/>
      <c r="E158" s="292"/>
      <c r="F158" s="293"/>
      <c r="G158" s="293"/>
      <c r="H158" s="293"/>
      <c r="I158" s="92"/>
      <c r="J158" s="92"/>
      <c r="K158" s="92"/>
      <c r="L158" s="92"/>
      <c r="M158" s="92"/>
      <c r="N158" s="273"/>
      <c r="O158" s="38"/>
      <c r="P158" s="38"/>
      <c r="Q158" s="38"/>
    </row>
    <row r="159" spans="1:14" ht="15">
      <c r="A159" s="109"/>
      <c r="B159" s="801"/>
      <c r="C159" s="434"/>
      <c r="D159" s="434"/>
      <c r="E159" s="292"/>
      <c r="F159" s="293"/>
      <c r="G159" s="293"/>
      <c r="H159" s="293"/>
      <c r="I159" s="293"/>
      <c r="J159" s="293"/>
      <c r="K159" s="92"/>
      <c r="L159" s="92"/>
      <c r="M159" s="92"/>
      <c r="N159" s="273"/>
    </row>
    <row r="160" spans="1:14" ht="30.75" customHeight="1">
      <c r="A160" s="109"/>
      <c r="B160" s="1091" t="s">
        <v>79</v>
      </c>
      <c r="C160" s="1091"/>
      <c r="D160" s="795">
        <f>C15</f>
        <v>1842.4</v>
      </c>
      <c r="E160" s="60"/>
      <c r="F160" s="61"/>
      <c r="G160" s="61"/>
      <c r="H160" s="61"/>
      <c r="I160" s="61"/>
      <c r="J160" s="61"/>
      <c r="K160" s="80"/>
      <c r="L160" s="80"/>
      <c r="M160" s="80"/>
      <c r="N160" s="37"/>
    </row>
    <row r="161" spans="1:13" ht="15.75">
      <c r="A161" s="109"/>
      <c r="B161" s="294"/>
      <c r="C161" s="59"/>
      <c r="D161" s="57"/>
      <c r="E161" s="60"/>
      <c r="F161" s="61"/>
      <c r="G161" s="61"/>
      <c r="H161" s="61"/>
      <c r="I161" s="61"/>
      <c r="J161" s="61"/>
      <c r="K161" s="80"/>
      <c r="L161" s="80"/>
      <c r="M161" s="80"/>
    </row>
    <row r="162" spans="1:13" ht="15">
      <c r="A162" s="80"/>
      <c r="B162" s="61"/>
      <c r="C162" s="61"/>
      <c r="D162" s="61"/>
      <c r="E162" s="61"/>
      <c r="F162" s="61"/>
      <c r="G162" s="61"/>
      <c r="H162" s="61"/>
      <c r="I162" s="61"/>
      <c r="J162" s="61"/>
      <c r="K162" s="80"/>
      <c r="L162" s="80"/>
      <c r="M162" s="80"/>
    </row>
    <row r="163" spans="1:13" ht="15">
      <c r="A163" s="80"/>
      <c r="B163" s="1083" t="s">
        <v>224</v>
      </c>
      <c r="C163" s="1083"/>
      <c r="D163" s="795">
        <f>F21+F27+F31+F36+F40+F51+D66+D92+D130+D155</f>
        <v>1870</v>
      </c>
      <c r="E163" s="61"/>
      <c r="F163" s="61"/>
      <c r="G163" s="61"/>
      <c r="H163" s="61"/>
      <c r="I163" s="61"/>
      <c r="J163" s="61"/>
      <c r="K163" s="80"/>
      <c r="L163" s="80"/>
      <c r="M163" s="80"/>
    </row>
    <row r="164" spans="2:13" ht="15">
      <c r="B164" s="36"/>
      <c r="C164" s="36"/>
      <c r="D164" s="36"/>
      <c r="E164" s="36"/>
      <c r="F164" s="36"/>
      <c r="G164" s="61"/>
      <c r="H164" s="61"/>
      <c r="I164" s="61"/>
      <c r="J164" s="61"/>
      <c r="K164" s="80"/>
      <c r="L164" s="80"/>
      <c r="M164" s="80"/>
    </row>
    <row r="165" spans="2:13" ht="15">
      <c r="B165" s="46" t="s">
        <v>192</v>
      </c>
      <c r="C165" s="134" t="s">
        <v>194</v>
      </c>
      <c r="D165" s="134"/>
      <c r="E165" s="134"/>
      <c r="F165" s="134"/>
      <c r="G165" s="295"/>
      <c r="H165" s="295"/>
      <c r="I165" s="295"/>
      <c r="J165" s="61"/>
      <c r="K165" s="80"/>
      <c r="L165" s="80"/>
      <c r="M165" s="80"/>
    </row>
    <row r="166" spans="2:10" ht="15">
      <c r="B166" s="46"/>
      <c r="C166" s="134" t="s">
        <v>191</v>
      </c>
      <c r="D166" s="134"/>
      <c r="E166" s="134"/>
      <c r="F166" s="134"/>
      <c r="G166" s="78"/>
      <c r="H166" s="78"/>
      <c r="I166" s="78"/>
      <c r="J166" s="36"/>
    </row>
    <row r="167" spans="2:10" ht="15">
      <c r="B167" s="78"/>
      <c r="C167" s="134" t="s">
        <v>268</v>
      </c>
      <c r="D167" s="134"/>
      <c r="E167" s="134"/>
      <c r="F167" s="134"/>
      <c r="G167" s="134"/>
      <c r="H167" s="134"/>
      <c r="I167" s="78"/>
      <c r="J167" s="36"/>
    </row>
    <row r="168" spans="1:14" ht="104.25" customHeight="1">
      <c r="A168" s="1087"/>
      <c r="B168" s="1081"/>
      <c r="C168" s="1081"/>
      <c r="D168" s="1081"/>
      <c r="E168" s="1081"/>
      <c r="F168" s="1081"/>
      <c r="G168" s="1081"/>
      <c r="H168" s="1081"/>
      <c r="I168" s="1081"/>
      <c r="J168" s="1081"/>
      <c r="K168" s="1081"/>
      <c r="L168" s="1081"/>
      <c r="M168" s="1081"/>
      <c r="N168" s="1081"/>
    </row>
    <row r="169" spans="1:14" ht="28.5" customHeight="1">
      <c r="A169" s="1088"/>
      <c r="B169" s="1081"/>
      <c r="C169" s="1081"/>
      <c r="D169" s="1081"/>
      <c r="E169" s="1081"/>
      <c r="F169" s="1081"/>
      <c r="G169" s="1081"/>
      <c r="H169" s="1081"/>
      <c r="I169" s="1081"/>
      <c r="J169" s="1081"/>
      <c r="K169" s="1081"/>
      <c r="L169" s="1081"/>
      <c r="M169" s="1081"/>
      <c r="N169" s="1081"/>
    </row>
    <row r="170" spans="2:14" ht="15">
      <c r="B170" s="392"/>
      <c r="C170" s="408"/>
      <c r="D170" s="408"/>
      <c r="E170" s="408"/>
      <c r="F170" s="408"/>
      <c r="G170" s="408"/>
      <c r="H170" s="408"/>
      <c r="I170" s="392"/>
      <c r="J170" s="392"/>
      <c r="K170" s="194"/>
      <c r="L170" s="194"/>
      <c r="M170" s="194"/>
      <c r="N170" s="194"/>
    </row>
    <row r="171" spans="2:14" ht="18">
      <c r="B171" s="594"/>
      <c r="C171" s="408"/>
      <c r="D171" s="408"/>
      <c r="E171" s="408"/>
      <c r="F171" s="408"/>
      <c r="G171" s="408"/>
      <c r="H171" s="408"/>
      <c r="I171" s="392"/>
      <c r="J171" s="392"/>
      <c r="K171" s="194"/>
      <c r="L171" s="194"/>
      <c r="M171" s="194"/>
      <c r="N171" s="194"/>
    </row>
    <row r="172" spans="2:14" ht="18">
      <c r="B172" s="1079"/>
      <c r="C172" s="1081"/>
      <c r="D172" s="1081"/>
      <c r="E172" s="1081"/>
      <c r="F172" s="1081"/>
      <c r="G172" s="1081"/>
      <c r="H172" s="408"/>
      <c r="I172" s="392"/>
      <c r="J172" s="392"/>
      <c r="K172" s="194"/>
      <c r="L172" s="194"/>
      <c r="M172" s="194"/>
      <c r="N172" s="194"/>
    </row>
    <row r="173" spans="1:14" ht="15" customHeight="1">
      <c r="A173" s="454"/>
      <c r="B173" s="1079"/>
      <c r="C173" s="1080"/>
      <c r="D173" s="1080"/>
      <c r="E173" s="1080"/>
      <c r="F173" s="1080"/>
      <c r="G173" s="1080"/>
      <c r="H173" s="1080"/>
      <c r="I173" s="1080"/>
      <c r="J173" s="595"/>
      <c r="K173" s="596"/>
      <c r="L173" s="596"/>
      <c r="M173" s="597"/>
      <c r="N173" s="194"/>
    </row>
    <row r="174" spans="7:10" ht="15">
      <c r="G174" s="43"/>
      <c r="H174" s="43"/>
      <c r="I174" s="36"/>
      <c r="J174" s="36"/>
    </row>
    <row r="175" spans="7:10" ht="15.75">
      <c r="G175" s="45"/>
      <c r="H175" s="45"/>
      <c r="I175" s="36"/>
      <c r="J175" s="44"/>
    </row>
  </sheetData>
  <sheetProtection/>
  <protectedRanges>
    <protectedRange password="CDC0" sqref="C9:D10 C12:D13 G15:H15 H12 J12 I64:N65 G65:H65 H63:N63 G25:G26 E129:F130 H150:N150 L117:N118 G42:G50 L61 F61:F63 G38:N39 E115:G118 H117:H118 I116:I118 J117:J118 K116:K118 G104:I105 G35:N35 G28:N30 H45:N50 E97:F98 I96 J98:N98 L79:M80 E92:N92 E120:G120 G79:G80 L58:L59 F21:F59 K100:N104 J102:J104 G107:N108 E104:F108 D66:D119 H111:N113 E110:G113 E121:N123 G125:N126 E135:F137 H135:N137 E141:F143 H141:N143 D124:F126 D130:D154 G132:G156 H152:N154 E150:F154 G95:H96 G98:H98 E100:H103 I100:J100 I102:I103 K105:L106 K42:K44 H106:I106" name="Range1"/>
    <protectedRange password="CDC0" sqref="G21:H24 N99 H25:H26 I21:N26 I27:J27 N31:N34 I31:I34 I119:I120 I40:I44 N151 N40:N44 N105:N106 N81:N90 N70:N76 N93:N97 I66:I68 I70:I73 I93:I95 I97:I98 I101 I114:I115" name="Range1_6"/>
    <protectedRange password="CDC0" sqref="K27 N66:N69 G27:H27 N61 N78:N80 N54:N55" name="Range1_7"/>
    <protectedRange password="CDC0" sqref="J31:J32" name="Range1_7_1"/>
    <protectedRange password="CDC0" sqref="J33 K31:M33 L27:M27 J34:M34 G31:H34 J36:J37" name="Range1_8"/>
    <protectedRange password="CDC0" sqref="H36:H37" name="Range1_8_1"/>
    <protectedRange password="CDC0" sqref="G36:G37 I36:I37 K36:M37" name="Range1_9"/>
    <protectedRange password="CDC0" sqref="H40:H44" name="Range1_8_2"/>
    <protectedRange password="CDC0" sqref="G40:G41 J40:K41 J42:J44 M40:M44" name="Range1_10"/>
    <protectedRange password="CDC0" sqref="G53:M55" name="Range1_11"/>
    <protectedRange password="CDC0" sqref="L60 H61:K61 H59:J59 H62:I62 H58:K58 G60:J60 I75:I76 L56:L57 G56:J57 I78:I79" name="Range1_1"/>
    <protectedRange password="CDC0" sqref="M56:M61" name="Range1_11_1"/>
    <protectedRange password="CDC0" sqref="E66:F91" name="Range1_12"/>
    <protectedRange password="CDC0" sqref="E95:F96 E99:F99 K99:M99 K97:M97" name="Range1_2"/>
    <protectedRange password="CDC0" sqref="E109:F109 H109:L110 M110 J95:J96 J105:J106" name="Range1_14"/>
    <protectedRange password="CDC0" sqref="E114:H114 J114:L114 H115:H116 J116 L120 L115:L116 H120 J120 J115:K115" name="Range1_4"/>
    <protectedRange password="CDC0" sqref="M70:M72 M82:M86 J93:J94 J75:M76 I80 L78:M78 J99 I69 O66:O91 J97 J101 M89:M90 I74 G81:M81 G78:H78 J78:J80 J66:M69 G66:H76 J70:J74 L82:L90 G82:J90" name="Range1_12_1"/>
    <protectedRange password="CDC0" sqref="H131:M134" name="Range1_16"/>
    <protectedRange password="CDC0" sqref="E131:F134" name="Range1_16_2"/>
    <protectedRange password="CDC0" sqref="E138:F140" name="Range1_17"/>
    <protectedRange password="CDC0" sqref="H138:L140" name="Range1_17_1"/>
    <protectedRange password="CDC0" sqref="H144:M149" name="Range1_18"/>
    <protectedRange password="CDC0" sqref="E144:F149" name="Range1_18_1"/>
    <protectedRange password="CDC0" sqref="H151 J151:K151 M151" name="Range1_19"/>
    <protectedRange password="CDC0" sqref="H155:H156" name="Range1_20_1"/>
    <protectedRange sqref="M109 M105:M106 M114:M116 M120" name="Range1_10_1_1"/>
    <protectedRange password="CDC0" sqref="M119" name="Range1_8_1_1"/>
    <protectedRange password="CDC0" sqref="N62" name="Range1_12_13_1_1"/>
    <protectedRange password="CDC0" sqref="I99" name="Range1_12_13_1_1_1"/>
    <protectedRange password="CDC0" sqref="N114:N116 N119:N120" name="Range1_7_1_1"/>
    <protectedRange password="CDC0" sqref="K56:K60" name="Range1_1_1"/>
    <protectedRange password="CDC0" sqref="K70:L74" name="Range1_12_1_1"/>
    <protectedRange password="CDC0" sqref="K79:K80" name="Range1_3"/>
    <protectedRange password="CDC0" sqref="K78" name="Range1_12_2"/>
    <protectedRange password="CDC0" sqref="H124 J124 M124" name="Range1_20_1_1"/>
    <protectedRange password="CDC0" sqref="N124" name="Range1_6_5"/>
    <protectedRange password="CDC0" sqref="N27" name="Range1_6_7"/>
    <protectedRange password="CDC0" sqref="N36:N37" name="Range1_6_7_1"/>
    <protectedRange password="CDC0" sqref="N52:N53" name="Range1_6_7_2"/>
    <protectedRange password="CDC0" sqref="N56:N60" name="Range1_6_7_3"/>
    <protectedRange password="CDC0" sqref="N109:N110" name="Range1_6_7_4"/>
    <protectedRange password="CDC0" sqref="N131:N134" name="Range1_6_7_5"/>
    <protectedRange password="CDC0" sqref="N138:N140" name="Range1_6_7_6"/>
    <protectedRange password="CDC0" sqref="N144:N149" name="Range1_6_7_7"/>
    <protectedRange password="CDC0" sqref="N155:N156" name="Range1_6_7_8"/>
    <protectedRange password="CDC0" sqref="I151" name="Range1_19_1"/>
    <protectedRange password="CDC0" sqref="L42:L43" name="Range1_5"/>
    <protectedRange password="CDC0" sqref="L40:L41" name="Range1_10_1"/>
    <protectedRange password="CDC0" sqref="L151" name="Range1_19_3"/>
    <protectedRange password="CDC0" sqref="L44" name="Range1_13"/>
    <protectedRange password="CDC0" sqref="K82:K90" name="Range1_12_1_2"/>
  </protectedRanges>
  <mergeCells count="242">
    <mergeCell ref="B173:I173"/>
    <mergeCell ref="B172:G172"/>
    <mergeCell ref="D155:D156"/>
    <mergeCell ref="B163:C163"/>
    <mergeCell ref="E156:F156"/>
    <mergeCell ref="C155:C156"/>
    <mergeCell ref="A168:N168"/>
    <mergeCell ref="A169:N169"/>
    <mergeCell ref="A155:A156"/>
    <mergeCell ref="B160:C160"/>
    <mergeCell ref="B138:B143"/>
    <mergeCell ref="B131:B137"/>
    <mergeCell ref="C131:C137"/>
    <mergeCell ref="E142:F142"/>
    <mergeCell ref="E140:F140"/>
    <mergeCell ref="E139:F139"/>
    <mergeCell ref="E141:F141"/>
    <mergeCell ref="E143:F143"/>
    <mergeCell ref="D138:D143"/>
    <mergeCell ref="E134:F134"/>
    <mergeCell ref="E144:F144"/>
    <mergeCell ref="D151:D154"/>
    <mergeCell ref="E147:F147"/>
    <mergeCell ref="M1:N1"/>
    <mergeCell ref="E76:F76"/>
    <mergeCell ref="M3:N3"/>
    <mergeCell ref="E106:F106"/>
    <mergeCell ref="E145:F145"/>
    <mergeCell ref="E146:F146"/>
    <mergeCell ref="E138:F138"/>
    <mergeCell ref="B155:B156"/>
    <mergeCell ref="D144:D150"/>
    <mergeCell ref="C144:C150"/>
    <mergeCell ref="E155:F155"/>
    <mergeCell ref="C151:C154"/>
    <mergeCell ref="E153:F153"/>
    <mergeCell ref="E151:F151"/>
    <mergeCell ref="E150:F150"/>
    <mergeCell ref="E154:F154"/>
    <mergeCell ref="E148:F148"/>
    <mergeCell ref="C119:C123"/>
    <mergeCell ref="C109:C113"/>
    <mergeCell ref="D119:D123"/>
    <mergeCell ref="E137:F137"/>
    <mergeCell ref="E133:F133"/>
    <mergeCell ref="E109:F109"/>
    <mergeCell ref="E119:F119"/>
    <mergeCell ref="E136:F136"/>
    <mergeCell ref="E131:F131"/>
    <mergeCell ref="E127:F129"/>
    <mergeCell ref="A105:A113"/>
    <mergeCell ref="B105:B108"/>
    <mergeCell ref="A119:A123"/>
    <mergeCell ref="B119:B123"/>
    <mergeCell ref="B109:B113"/>
    <mergeCell ref="A101:A104"/>
    <mergeCell ref="B124:B126"/>
    <mergeCell ref="C124:C126"/>
    <mergeCell ref="H127:H129"/>
    <mergeCell ref="G127:G129"/>
    <mergeCell ref="E101:F101"/>
    <mergeCell ref="E104:F104"/>
    <mergeCell ref="E111:F111"/>
    <mergeCell ref="E116:F116"/>
    <mergeCell ref="E125:F125"/>
    <mergeCell ref="K127:K129"/>
    <mergeCell ref="E92:F92"/>
    <mergeCell ref="B101:B104"/>
    <mergeCell ref="E124:F124"/>
    <mergeCell ref="E126:F126"/>
    <mergeCell ref="J127:J129"/>
    <mergeCell ref="C105:C108"/>
    <mergeCell ref="I127:I129"/>
    <mergeCell ref="E105:F105"/>
    <mergeCell ref="E120:F120"/>
    <mergeCell ref="M127:M129"/>
    <mergeCell ref="D124:D126"/>
    <mergeCell ref="E123:F123"/>
    <mergeCell ref="B36:B39"/>
    <mergeCell ref="C36:C39"/>
    <mergeCell ref="E82:F82"/>
    <mergeCell ref="J64:J65"/>
    <mergeCell ref="E36:E39"/>
    <mergeCell ref="E40:E50"/>
    <mergeCell ref="F36:F39"/>
    <mergeCell ref="C101:C104"/>
    <mergeCell ref="E118:F118"/>
    <mergeCell ref="E117:F117"/>
    <mergeCell ref="E114:F114"/>
    <mergeCell ref="E115:F115"/>
    <mergeCell ref="D109:D113"/>
    <mergeCell ref="E113:F113"/>
    <mergeCell ref="D105:D108"/>
    <mergeCell ref="D101:D104"/>
    <mergeCell ref="D114:D118"/>
    <mergeCell ref="L127:L129"/>
    <mergeCell ref="E103:F103"/>
    <mergeCell ref="A40:A50"/>
    <mergeCell ref="B40:B50"/>
    <mergeCell ref="C40:C50"/>
    <mergeCell ref="E77:F77"/>
    <mergeCell ref="E75:F75"/>
    <mergeCell ref="E107:F107"/>
    <mergeCell ref="E121:F121"/>
    <mergeCell ref="F40:F50"/>
    <mergeCell ref="C14:F14"/>
    <mergeCell ref="A14:B14"/>
    <mergeCell ref="A27:A30"/>
    <mergeCell ref="B27:B30"/>
    <mergeCell ref="B21:B26"/>
    <mergeCell ref="D27:D30"/>
    <mergeCell ref="C16:F16"/>
    <mergeCell ref="C18:F18"/>
    <mergeCell ref="A15:B15"/>
    <mergeCell ref="A16:B16"/>
    <mergeCell ref="A9:B9"/>
    <mergeCell ref="A10:B10"/>
    <mergeCell ref="A11:B11"/>
    <mergeCell ref="C11:D11"/>
    <mergeCell ref="C9:E9"/>
    <mergeCell ref="C10:E10"/>
    <mergeCell ref="A12:B12"/>
    <mergeCell ref="C12:D12"/>
    <mergeCell ref="C15:F15"/>
    <mergeCell ref="E27:E30"/>
    <mergeCell ref="C21:C26"/>
    <mergeCell ref="D21:D26"/>
    <mergeCell ref="C27:C30"/>
    <mergeCell ref="A13:B13"/>
    <mergeCell ref="C13:D13"/>
    <mergeCell ref="A18:B20"/>
    <mergeCell ref="A51:A63"/>
    <mergeCell ref="D52:D53"/>
    <mergeCell ref="A31:A35"/>
    <mergeCell ref="B31:B35"/>
    <mergeCell ref="D31:D35"/>
    <mergeCell ref="D40:D50"/>
    <mergeCell ref="A36:A39"/>
    <mergeCell ref="C31:C35"/>
    <mergeCell ref="D36:D39"/>
    <mergeCell ref="C52:C53"/>
    <mergeCell ref="E74:F74"/>
    <mergeCell ref="E68:F68"/>
    <mergeCell ref="I51:N51"/>
    <mergeCell ref="L64:L65"/>
    <mergeCell ref="E73:F73"/>
    <mergeCell ref="E71:F71"/>
    <mergeCell ref="M64:M65"/>
    <mergeCell ref="K64:K65"/>
    <mergeCell ref="E67:F67"/>
    <mergeCell ref="C64:D64"/>
    <mergeCell ref="C54:C60"/>
    <mergeCell ref="D54:D60"/>
    <mergeCell ref="I64:I65"/>
    <mergeCell ref="F54:F60"/>
    <mergeCell ref="E54:E60"/>
    <mergeCell ref="K18:K20"/>
    <mergeCell ref="N18:N20"/>
    <mergeCell ref="G18:G20"/>
    <mergeCell ref="F27:F30"/>
    <mergeCell ref="H18:H20"/>
    <mergeCell ref="I18:I20"/>
    <mergeCell ref="J18:J20"/>
    <mergeCell ref="L18:L20"/>
    <mergeCell ref="M18:M20"/>
    <mergeCell ref="E87:F87"/>
    <mergeCell ref="A66:A91"/>
    <mergeCell ref="B66:B91"/>
    <mergeCell ref="C66:C91"/>
    <mergeCell ref="E72:F72"/>
    <mergeCell ref="E84:F84"/>
    <mergeCell ref="E89:F89"/>
    <mergeCell ref="E90:F90"/>
    <mergeCell ref="E80:F80"/>
    <mergeCell ref="E88:F88"/>
    <mergeCell ref="E112:F112"/>
    <mergeCell ref="E102:F102"/>
    <mergeCell ref="E91:F91"/>
    <mergeCell ref="E93:F93"/>
    <mergeCell ref="E98:F98"/>
    <mergeCell ref="E108:F108"/>
    <mergeCell ref="E110:F110"/>
    <mergeCell ref="A151:A154"/>
    <mergeCell ref="B151:B154"/>
    <mergeCell ref="A131:A137"/>
    <mergeCell ref="A114:A118"/>
    <mergeCell ref="B114:B118"/>
    <mergeCell ref="A127:B129"/>
    <mergeCell ref="A124:A126"/>
    <mergeCell ref="A130:B130"/>
    <mergeCell ref="A144:A150"/>
    <mergeCell ref="B144:B150"/>
    <mergeCell ref="A138:A143"/>
    <mergeCell ref="E99:F99"/>
    <mergeCell ref="E100:F100"/>
    <mergeCell ref="D93:D100"/>
    <mergeCell ref="E94:F94"/>
    <mergeCell ref="E96:F96"/>
    <mergeCell ref="C114:C118"/>
    <mergeCell ref="E135:F135"/>
    <mergeCell ref="E132:F132"/>
    <mergeCell ref="E122:F122"/>
    <mergeCell ref="A5:N5"/>
    <mergeCell ref="A6:N6"/>
    <mergeCell ref="B52:B53"/>
    <mergeCell ref="A21:A26"/>
    <mergeCell ref="E52:E53"/>
    <mergeCell ref="G13:J13"/>
    <mergeCell ref="F21:F26"/>
    <mergeCell ref="E21:E26"/>
    <mergeCell ref="E31:E35"/>
    <mergeCell ref="F31:F35"/>
    <mergeCell ref="N127:N129"/>
    <mergeCell ref="E130:F130"/>
    <mergeCell ref="G64:G65"/>
    <mergeCell ref="H64:H65"/>
    <mergeCell ref="N64:N65"/>
    <mergeCell ref="E64:F65"/>
    <mergeCell ref="E78:F78"/>
    <mergeCell ref="E83:F83"/>
    <mergeCell ref="E66:F66"/>
    <mergeCell ref="E79:F79"/>
    <mergeCell ref="A64:B65"/>
    <mergeCell ref="A93:A100"/>
    <mergeCell ref="E81:F81"/>
    <mergeCell ref="E86:F86"/>
    <mergeCell ref="E69:F69"/>
    <mergeCell ref="B93:B100"/>
    <mergeCell ref="E95:F95"/>
    <mergeCell ref="E97:F97"/>
    <mergeCell ref="A92:B92"/>
    <mergeCell ref="E85:F85"/>
    <mergeCell ref="E152:F152"/>
    <mergeCell ref="D66:D91"/>
    <mergeCell ref="E70:F70"/>
    <mergeCell ref="C93:C100"/>
    <mergeCell ref="C138:C143"/>
    <mergeCell ref="C128:C129"/>
    <mergeCell ref="C127:D127"/>
    <mergeCell ref="D131:D137"/>
    <mergeCell ref="D128:D129"/>
    <mergeCell ref="E149:F149"/>
  </mergeCells>
  <printOptions/>
  <pageMargins left="0.5905511811023623" right="0.26" top="0.34" bottom="0.78" header="0.17" footer="0.31496062992125984"/>
  <pageSetup fitToHeight="3" horizontalDpi="600" verticalDpi="600" orientation="landscape" paperSize="9" scale="39" r:id="rId1"/>
  <rowBreaks count="2" manualBreakCount="2">
    <brk id="63" max="13" man="1"/>
    <brk id="126" max="13" man="1"/>
  </rowBreaks>
</worksheet>
</file>

<file path=xl/worksheets/sheet10.xml><?xml version="1.0" encoding="utf-8"?>
<worksheet xmlns="http://schemas.openxmlformats.org/spreadsheetml/2006/main" xmlns:r="http://schemas.openxmlformats.org/officeDocument/2006/relationships">
  <dimension ref="A1:Q198"/>
  <sheetViews>
    <sheetView tabSelected="1" view="pageBreakPreview" zoomScale="75" zoomScaleSheetLayoutView="75" workbookViewId="0" topLeftCell="A13">
      <selection activeCell="G17" sqref="G17"/>
    </sheetView>
  </sheetViews>
  <sheetFormatPr defaultColWidth="9.00390625" defaultRowHeight="12.75"/>
  <cols>
    <col min="1" max="1" width="5.75390625" style="9" customWidth="1"/>
    <col min="2" max="2" width="40.75390625" style="9" customWidth="1"/>
    <col min="3" max="3" width="11.375" style="9" customWidth="1"/>
    <col min="4" max="4" width="11.25390625" style="9" customWidth="1"/>
    <col min="5" max="5" width="10.75390625" style="9" customWidth="1"/>
    <col min="6" max="6" width="16.75390625" style="9" customWidth="1"/>
    <col min="7" max="7" width="30.75390625" style="9" customWidth="1"/>
    <col min="8" max="8" width="23.625" style="9" customWidth="1"/>
    <col min="9" max="9" width="25.75390625" style="9" customWidth="1"/>
    <col min="10" max="12" width="30.75390625" style="9" customWidth="1"/>
    <col min="13" max="13" width="30.625" style="9" customWidth="1"/>
    <col min="14" max="14" width="41.625" style="9" customWidth="1"/>
    <col min="15" max="16384" width="9.125" style="9" customWidth="1"/>
  </cols>
  <sheetData>
    <row r="1" spans="12:14" ht="18">
      <c r="L1" s="252"/>
      <c r="M1" s="1075" t="s">
        <v>305</v>
      </c>
      <c r="N1" s="1075"/>
    </row>
    <row r="2" spans="11:14" ht="18">
      <c r="K2" s="252"/>
      <c r="L2" s="252"/>
      <c r="M2" s="444" t="s">
        <v>249</v>
      </c>
      <c r="N2" s="445"/>
    </row>
    <row r="3" spans="11:14" ht="18">
      <c r="K3" s="252"/>
      <c r="L3" s="252"/>
      <c r="M3" s="1076" t="s">
        <v>309</v>
      </c>
      <c r="N3" s="1076"/>
    </row>
    <row r="4" spans="11:14" ht="18">
      <c r="K4" s="252"/>
      <c r="L4" s="252"/>
      <c r="M4" s="1076" t="s">
        <v>304</v>
      </c>
      <c r="N4" s="1076"/>
    </row>
    <row r="5" spans="11:14" ht="18">
      <c r="K5" s="252"/>
      <c r="L5" s="252"/>
      <c r="M5" s="1076" t="s">
        <v>308</v>
      </c>
      <c r="N5" s="1076"/>
    </row>
    <row r="6" spans="11:14" ht="15">
      <c r="K6" s="10"/>
      <c r="L6" s="10"/>
      <c r="M6" s="10"/>
      <c r="N6" s="10"/>
    </row>
    <row r="7" spans="1:14" ht="15.75">
      <c r="A7" s="1683" t="s">
        <v>52</v>
      </c>
      <c r="B7" s="1683"/>
      <c r="C7" s="1683"/>
      <c r="D7" s="1683"/>
      <c r="E7" s="1683"/>
      <c r="F7" s="1683"/>
      <c r="G7" s="1683"/>
      <c r="H7" s="1683"/>
      <c r="I7" s="1683"/>
      <c r="J7" s="1683"/>
      <c r="K7" s="1683"/>
      <c r="L7" s="1683"/>
      <c r="M7" s="1683"/>
      <c r="N7" s="1683"/>
    </row>
    <row r="8" spans="1:14" ht="15.75">
      <c r="A8" s="1683" t="s">
        <v>306</v>
      </c>
      <c r="B8" s="1683"/>
      <c r="C8" s="1683"/>
      <c r="D8" s="1683"/>
      <c r="E8" s="1683"/>
      <c r="F8" s="1683"/>
      <c r="G8" s="1683"/>
      <c r="H8" s="1683"/>
      <c r="I8" s="1683"/>
      <c r="J8" s="1683"/>
      <c r="K8" s="1683"/>
      <c r="L8" s="1683"/>
      <c r="M8" s="1683"/>
      <c r="N8" s="1683"/>
    </row>
    <row r="10" spans="1:17" ht="15">
      <c r="A10" s="11"/>
      <c r="B10" s="11"/>
      <c r="C10" s="13"/>
      <c r="D10" s="11"/>
      <c r="E10" s="11"/>
      <c r="F10" s="11"/>
      <c r="G10" s="11"/>
      <c r="H10" s="13"/>
      <c r="I10" s="13"/>
      <c r="J10" s="11"/>
      <c r="K10" s="11"/>
      <c r="L10" s="11"/>
      <c r="M10" s="11"/>
      <c r="N10" s="11"/>
      <c r="O10" s="836"/>
      <c r="P10" s="836"/>
      <c r="Q10" s="836"/>
    </row>
    <row r="11" spans="1:17" ht="15.75">
      <c r="A11" s="1029" t="s">
        <v>27</v>
      </c>
      <c r="B11" s="1270"/>
      <c r="C11" s="1295" t="s">
        <v>44</v>
      </c>
      <c r="D11" s="1296"/>
      <c r="E11" s="14"/>
      <c r="F11" s="15"/>
      <c r="G11" s="11"/>
      <c r="H11" s="47" t="s">
        <v>33</v>
      </c>
      <c r="I11" s="256"/>
      <c r="J11" s="11"/>
      <c r="K11" s="11"/>
      <c r="L11" s="11"/>
      <c r="M11" s="11"/>
      <c r="N11" s="11"/>
      <c r="O11" s="836"/>
      <c r="P11" s="836"/>
      <c r="Q11" s="836"/>
    </row>
    <row r="12" spans="1:17" ht="15.75">
      <c r="A12" s="1031" t="s">
        <v>29</v>
      </c>
      <c r="B12" s="1297"/>
      <c r="C12" s="1295">
        <v>2016</v>
      </c>
      <c r="D12" s="1296"/>
      <c r="E12" s="14"/>
      <c r="F12" s="15"/>
      <c r="G12" s="15"/>
      <c r="H12" s="11"/>
      <c r="I12" s="11"/>
      <c r="J12" s="11"/>
      <c r="K12" s="11"/>
      <c r="L12" s="11"/>
      <c r="M12" s="11"/>
      <c r="N12" s="11"/>
      <c r="O12" s="836"/>
      <c r="P12" s="836"/>
      <c r="Q12" s="836"/>
    </row>
    <row r="13" spans="1:17" ht="16.5" thickBot="1">
      <c r="A13" s="1029" t="s">
        <v>28</v>
      </c>
      <c r="B13" s="1255"/>
      <c r="C13" s="1283" t="s">
        <v>307</v>
      </c>
      <c r="D13" s="1284"/>
      <c r="E13" s="16"/>
      <c r="F13" s="15"/>
      <c r="G13" s="15"/>
      <c r="H13" s="11"/>
      <c r="I13" s="11"/>
      <c r="J13" s="11"/>
      <c r="K13" s="11"/>
      <c r="L13" s="11"/>
      <c r="M13" s="11"/>
      <c r="N13" s="11"/>
      <c r="O13" s="836"/>
      <c r="P13" s="836"/>
      <c r="Q13" s="836"/>
    </row>
    <row r="14" spans="1:17" ht="64.5" customHeight="1" thickBot="1">
      <c r="A14" s="1016" t="s">
        <v>53</v>
      </c>
      <c r="B14" s="1285"/>
      <c r="C14" s="1286">
        <v>76700</v>
      </c>
      <c r="D14" s="1287"/>
      <c r="E14" s="17"/>
      <c r="F14" s="15"/>
      <c r="G14" s="18" t="s">
        <v>312</v>
      </c>
      <c r="H14" s="837"/>
      <c r="I14" s="20"/>
      <c r="J14" s="11"/>
      <c r="K14" s="11"/>
      <c r="L14" s="11"/>
      <c r="M14" s="11"/>
      <c r="N14" s="11"/>
      <c r="O14" s="836"/>
      <c r="P14" s="836"/>
      <c r="Q14" s="836"/>
    </row>
    <row r="15" spans="1:17" ht="66" customHeight="1" thickBot="1">
      <c r="A15" s="1016" t="s">
        <v>90</v>
      </c>
      <c r="B15" s="1288"/>
      <c r="C15" s="1681">
        <v>76700</v>
      </c>
      <c r="D15" s="1682"/>
      <c r="E15" s="21"/>
      <c r="F15" s="21"/>
      <c r="G15" s="1301" t="s">
        <v>199</v>
      </c>
      <c r="H15" s="1302"/>
      <c r="I15" s="1302"/>
      <c r="J15" s="1302"/>
      <c r="K15" s="1303"/>
      <c r="L15" s="11"/>
      <c r="M15" s="11"/>
      <c r="N15" s="11"/>
      <c r="O15" s="836"/>
      <c r="P15" s="836"/>
      <c r="Q15" s="836"/>
    </row>
    <row r="16" spans="1:17" ht="21.75" customHeight="1" thickBot="1">
      <c r="A16" s="1016" t="s">
        <v>30</v>
      </c>
      <c r="B16" s="1255"/>
      <c r="C16" s="1274" t="s">
        <v>35</v>
      </c>
      <c r="D16" s="1275"/>
      <c r="E16" s="1276"/>
      <c r="F16" s="1277"/>
      <c r="G16" s="3" t="s">
        <v>36</v>
      </c>
      <c r="H16" s="4" t="s">
        <v>37</v>
      </c>
      <c r="I16" s="11"/>
      <c r="J16" s="11"/>
      <c r="K16" s="11"/>
      <c r="L16" s="11"/>
      <c r="M16" s="11"/>
      <c r="N16" s="11"/>
      <c r="O16" s="836"/>
      <c r="P16" s="836"/>
      <c r="Q16" s="836"/>
    </row>
    <row r="17" spans="1:17" ht="33" customHeight="1" thickBot="1">
      <c r="A17" s="1256" t="s">
        <v>54</v>
      </c>
      <c r="B17" s="1257"/>
      <c r="C17" s="1347">
        <f>SUM(F23+F27+F32+F36+F41+D60+D87+D122)</f>
        <v>206</v>
      </c>
      <c r="D17" s="1348"/>
      <c r="E17" s="1348"/>
      <c r="F17" s="1349"/>
      <c r="G17" s="838"/>
      <c r="H17" s="23"/>
      <c r="I17" s="11"/>
      <c r="J17" s="11"/>
      <c r="K17" s="11"/>
      <c r="L17" s="11"/>
      <c r="M17" s="11"/>
      <c r="N17" s="11"/>
      <c r="O17" s="836"/>
      <c r="P17" s="836"/>
      <c r="Q17" s="836"/>
    </row>
    <row r="18" spans="1:17" ht="18.75" customHeight="1" thickBot="1">
      <c r="A18" s="1016" t="s">
        <v>32</v>
      </c>
      <c r="B18" s="1278"/>
      <c r="C18" s="1292">
        <f>SUM(F23+F27+F32+F36+F41+D60+D87+D122+D140)</f>
        <v>216</v>
      </c>
      <c r="D18" s="1293"/>
      <c r="E18" s="1293"/>
      <c r="F18" s="1294"/>
      <c r="G18" s="839"/>
      <c r="H18" s="25"/>
      <c r="I18" s="11"/>
      <c r="J18" s="11"/>
      <c r="K18" s="11"/>
      <c r="L18" s="11"/>
      <c r="M18" s="11"/>
      <c r="N18" s="11"/>
      <c r="O18" s="836"/>
      <c r="P18" s="836"/>
      <c r="Q18" s="836"/>
    </row>
    <row r="19" spans="1:17" ht="15">
      <c r="A19" s="11"/>
      <c r="B19" s="26"/>
      <c r="C19" s="27"/>
      <c r="D19" s="21"/>
      <c r="E19" s="21"/>
      <c r="F19" s="21"/>
      <c r="G19" s="28"/>
      <c r="H19" s="28"/>
      <c r="I19" s="11"/>
      <c r="J19" s="11"/>
      <c r="K19" s="11"/>
      <c r="L19" s="11"/>
      <c r="M19" s="11"/>
      <c r="N19" s="11"/>
      <c r="O19" s="836"/>
      <c r="P19" s="836"/>
      <c r="Q19" s="836"/>
    </row>
    <row r="20" spans="1:17" ht="15" customHeight="1">
      <c r="A20" s="1258" t="s">
        <v>34</v>
      </c>
      <c r="B20" s="1259"/>
      <c r="C20" s="1678" t="s">
        <v>41</v>
      </c>
      <c r="D20" s="1679"/>
      <c r="E20" s="1679"/>
      <c r="F20" s="1680"/>
      <c r="G20" s="994" t="s">
        <v>38</v>
      </c>
      <c r="H20" s="1001" t="s">
        <v>49</v>
      </c>
      <c r="I20" s="994" t="s">
        <v>46</v>
      </c>
      <c r="J20" s="994" t="s">
        <v>39</v>
      </c>
      <c r="K20" s="994" t="s">
        <v>93</v>
      </c>
      <c r="L20" s="994" t="s">
        <v>96</v>
      </c>
      <c r="M20" s="994" t="s">
        <v>95</v>
      </c>
      <c r="N20" s="997" t="s">
        <v>40</v>
      </c>
      <c r="O20" s="836"/>
      <c r="P20" s="836"/>
      <c r="Q20" s="836"/>
    </row>
    <row r="21" spans="1:17" ht="34.5" customHeight="1">
      <c r="A21" s="1260"/>
      <c r="B21" s="1261"/>
      <c r="C21" s="484" t="s">
        <v>45</v>
      </c>
      <c r="D21" s="484" t="s">
        <v>43</v>
      </c>
      <c r="E21" s="484" t="s">
        <v>155</v>
      </c>
      <c r="F21" s="484" t="s">
        <v>155</v>
      </c>
      <c r="G21" s="999"/>
      <c r="H21" s="999"/>
      <c r="I21" s="999"/>
      <c r="J21" s="999"/>
      <c r="K21" s="1677"/>
      <c r="L21" s="1677"/>
      <c r="M21" s="999"/>
      <c r="N21" s="998"/>
      <c r="O21" s="836"/>
      <c r="P21" s="836"/>
      <c r="Q21" s="836"/>
    </row>
    <row r="22" spans="1:17" ht="30" customHeight="1">
      <c r="A22" s="1262"/>
      <c r="B22" s="1263"/>
      <c r="C22" s="840" t="s">
        <v>31</v>
      </c>
      <c r="D22" s="841" t="s">
        <v>31</v>
      </c>
      <c r="E22" s="841" t="s">
        <v>31</v>
      </c>
      <c r="F22" s="842" t="s">
        <v>32</v>
      </c>
      <c r="G22" s="999"/>
      <c r="H22" s="999"/>
      <c r="I22" s="999"/>
      <c r="J22" s="999"/>
      <c r="K22" s="1677"/>
      <c r="L22" s="1677"/>
      <c r="M22" s="999"/>
      <c r="N22" s="998"/>
      <c r="O22" s="836"/>
      <c r="P22" s="836"/>
      <c r="Q22" s="836"/>
    </row>
    <row r="23" spans="1:17" ht="15" customHeight="1">
      <c r="A23" s="1216" t="s">
        <v>2</v>
      </c>
      <c r="B23" s="1258" t="s">
        <v>50</v>
      </c>
      <c r="C23" s="1266">
        <f>IF(C15&gt;5000,10,(C17*0.5)/5/2)</f>
        <v>10</v>
      </c>
      <c r="D23" s="1240">
        <f>C23</f>
        <v>10</v>
      </c>
      <c r="E23" s="1240">
        <f>SUM(C23:D26)</f>
        <v>20</v>
      </c>
      <c r="F23" s="1243">
        <v>20</v>
      </c>
      <c r="G23" s="180" t="s">
        <v>203</v>
      </c>
      <c r="H23" s="843" t="s">
        <v>100</v>
      </c>
      <c r="I23" s="171"/>
      <c r="J23" s="843" t="s">
        <v>102</v>
      </c>
      <c r="K23" s="844"/>
      <c r="L23" s="844">
        <v>1</v>
      </c>
      <c r="M23" s="843" t="s">
        <v>135</v>
      </c>
      <c r="N23" s="843" t="s">
        <v>201</v>
      </c>
      <c r="O23" s="836"/>
      <c r="P23" s="836"/>
      <c r="Q23" s="836"/>
    </row>
    <row r="24" spans="1:17" ht="15" customHeight="1">
      <c r="A24" s="1207"/>
      <c r="B24" s="1260"/>
      <c r="C24" s="1267"/>
      <c r="D24" s="1241"/>
      <c r="E24" s="1241"/>
      <c r="F24" s="1244"/>
      <c r="G24" s="181" t="s">
        <v>245</v>
      </c>
      <c r="H24" s="845" t="s">
        <v>100</v>
      </c>
      <c r="I24" s="62"/>
      <c r="J24" s="845" t="s">
        <v>102</v>
      </c>
      <c r="K24" s="846"/>
      <c r="L24" s="846">
        <v>1</v>
      </c>
      <c r="M24" s="845" t="s">
        <v>135</v>
      </c>
      <c r="N24" s="845" t="s">
        <v>201</v>
      </c>
      <c r="O24" s="836"/>
      <c r="P24" s="836"/>
      <c r="Q24" s="836"/>
    </row>
    <row r="25" spans="1:17" ht="15" customHeight="1">
      <c r="A25" s="1207"/>
      <c r="B25" s="1260"/>
      <c r="C25" s="1267"/>
      <c r="D25" s="1241"/>
      <c r="E25" s="1241"/>
      <c r="F25" s="1244"/>
      <c r="G25" s="835"/>
      <c r="H25" s="845"/>
      <c r="I25" s="62"/>
      <c r="J25" s="845"/>
      <c r="K25" s="846"/>
      <c r="L25" s="846"/>
      <c r="M25" s="845"/>
      <c r="N25" s="845"/>
      <c r="O25" s="836"/>
      <c r="P25" s="836"/>
      <c r="Q25" s="836"/>
    </row>
    <row r="26" spans="1:17" ht="15" customHeight="1">
      <c r="A26" s="1208"/>
      <c r="B26" s="1282"/>
      <c r="C26" s="1268"/>
      <c r="D26" s="1242"/>
      <c r="E26" s="1242"/>
      <c r="F26" s="1245"/>
      <c r="G26" s="834"/>
      <c r="H26" s="847"/>
      <c r="I26" s="598"/>
      <c r="J26" s="848"/>
      <c r="K26" s="849"/>
      <c r="L26" s="849"/>
      <c r="M26" s="848"/>
      <c r="N26" s="850"/>
      <c r="O26" s="836"/>
      <c r="P26" s="836"/>
      <c r="Q26" s="836"/>
    </row>
    <row r="27" spans="1:17" ht="15" customHeight="1">
      <c r="A27" s="1216" t="s">
        <v>4</v>
      </c>
      <c r="B27" s="1258" t="s">
        <v>57</v>
      </c>
      <c r="C27" s="1266">
        <f>IF(C15&gt;5000,10,(C17*0.5)/5/2)</f>
        <v>10</v>
      </c>
      <c r="D27" s="1240">
        <f>C27</f>
        <v>10</v>
      </c>
      <c r="E27" s="1240">
        <f>SUM(C27:D31)</f>
        <v>20</v>
      </c>
      <c r="F27" s="1243">
        <v>20</v>
      </c>
      <c r="G27" s="180" t="s">
        <v>103</v>
      </c>
      <c r="H27" s="845" t="s">
        <v>100</v>
      </c>
      <c r="I27" s="171"/>
      <c r="J27" s="845" t="s">
        <v>102</v>
      </c>
      <c r="K27" s="846"/>
      <c r="L27" s="846">
        <v>1</v>
      </c>
      <c r="M27" s="845" t="s">
        <v>135</v>
      </c>
      <c r="N27" s="843" t="s">
        <v>201</v>
      </c>
      <c r="O27" s="836"/>
      <c r="P27" s="836"/>
      <c r="Q27" s="836"/>
    </row>
    <row r="28" spans="1:17" ht="15" customHeight="1">
      <c r="A28" s="1207"/>
      <c r="B28" s="1260"/>
      <c r="C28" s="1267"/>
      <c r="D28" s="1241"/>
      <c r="E28" s="1241"/>
      <c r="F28" s="1244"/>
      <c r="G28" s="181" t="s">
        <v>104</v>
      </c>
      <c r="H28" s="845" t="s">
        <v>107</v>
      </c>
      <c r="I28" s="62"/>
      <c r="J28" s="845" t="s">
        <v>102</v>
      </c>
      <c r="K28" s="846"/>
      <c r="L28" s="846">
        <v>0.6</v>
      </c>
      <c r="M28" s="845" t="s">
        <v>135</v>
      </c>
      <c r="N28" s="845" t="s">
        <v>201</v>
      </c>
      <c r="O28" s="836"/>
      <c r="P28" s="836"/>
      <c r="Q28" s="836"/>
    </row>
    <row r="29" spans="1:17" ht="15" customHeight="1">
      <c r="A29" s="1207"/>
      <c r="B29" s="1260"/>
      <c r="C29" s="1267"/>
      <c r="D29" s="1241"/>
      <c r="E29" s="1241"/>
      <c r="F29" s="1244"/>
      <c r="G29" s="851"/>
      <c r="H29" s="852"/>
      <c r="I29" s="853"/>
      <c r="J29" s="853"/>
      <c r="K29" s="854"/>
      <c r="L29" s="854"/>
      <c r="M29" s="853"/>
      <c r="N29" s="172"/>
      <c r="O29" s="836"/>
      <c r="P29" s="836"/>
      <c r="Q29" s="836"/>
    </row>
    <row r="30" spans="1:17" ht="15" customHeight="1">
      <c r="A30" s="1207"/>
      <c r="B30" s="1260"/>
      <c r="C30" s="1267"/>
      <c r="D30" s="1241"/>
      <c r="E30" s="1241"/>
      <c r="F30" s="1244"/>
      <c r="G30" s="855"/>
      <c r="H30" s="856"/>
      <c r="I30" s="857"/>
      <c r="J30" s="857"/>
      <c r="K30" s="858"/>
      <c r="L30" s="858"/>
      <c r="M30" s="857"/>
      <c r="N30" s="174"/>
      <c r="O30" s="836"/>
      <c r="P30" s="836"/>
      <c r="Q30" s="836"/>
    </row>
    <row r="31" spans="1:17" ht="15" customHeight="1">
      <c r="A31" s="1208"/>
      <c r="B31" s="1282"/>
      <c r="C31" s="1268"/>
      <c r="D31" s="1242"/>
      <c r="E31" s="1242"/>
      <c r="F31" s="1245"/>
      <c r="G31" s="855"/>
      <c r="H31" s="856"/>
      <c r="I31" s="857"/>
      <c r="J31" s="857"/>
      <c r="K31" s="858"/>
      <c r="L31" s="858"/>
      <c r="M31" s="857"/>
      <c r="N31" s="174"/>
      <c r="O31" s="836"/>
      <c r="P31" s="836"/>
      <c r="Q31" s="836"/>
    </row>
    <row r="32" spans="1:17" ht="15" customHeight="1">
      <c r="A32" s="1216" t="s">
        <v>5</v>
      </c>
      <c r="B32" s="1258" t="s">
        <v>58</v>
      </c>
      <c r="C32" s="1266">
        <f>IF(C15&gt;5000,10,(C17*0.5)/5/2)</f>
        <v>10</v>
      </c>
      <c r="D32" s="1240">
        <f>C32</f>
        <v>10</v>
      </c>
      <c r="E32" s="1240">
        <f>SUM(C32:D35)</f>
        <v>20</v>
      </c>
      <c r="F32" s="1243">
        <v>20</v>
      </c>
      <c r="G32" s="180" t="s">
        <v>105</v>
      </c>
      <c r="H32" s="843" t="s">
        <v>100</v>
      </c>
      <c r="I32" s="843" t="s">
        <v>98</v>
      </c>
      <c r="J32" s="843" t="s">
        <v>102</v>
      </c>
      <c r="K32" s="844">
        <v>1.5</v>
      </c>
      <c r="L32" s="859">
        <v>0.67</v>
      </c>
      <c r="M32" s="843" t="s">
        <v>135</v>
      </c>
      <c r="N32" s="171" t="s">
        <v>261</v>
      </c>
      <c r="O32" s="836"/>
      <c r="P32" s="836"/>
      <c r="Q32" s="836"/>
    </row>
    <row r="33" spans="1:17" ht="15" customHeight="1">
      <c r="A33" s="1207"/>
      <c r="B33" s="1260"/>
      <c r="C33" s="1267"/>
      <c r="D33" s="1241"/>
      <c r="E33" s="1241"/>
      <c r="F33" s="1244"/>
      <c r="G33" s="860"/>
      <c r="H33" s="861"/>
      <c r="I33" s="862"/>
      <c r="J33" s="862"/>
      <c r="K33" s="863"/>
      <c r="L33" s="863"/>
      <c r="M33" s="862"/>
      <c r="N33" s="173"/>
      <c r="O33" s="836"/>
      <c r="P33" s="836"/>
      <c r="Q33" s="836"/>
    </row>
    <row r="34" spans="1:17" ht="15" customHeight="1">
      <c r="A34" s="1207"/>
      <c r="B34" s="1260"/>
      <c r="C34" s="1267"/>
      <c r="D34" s="1241"/>
      <c r="E34" s="1241"/>
      <c r="F34" s="1244"/>
      <c r="G34" s="860"/>
      <c r="H34" s="861"/>
      <c r="I34" s="862"/>
      <c r="J34" s="862"/>
      <c r="K34" s="863"/>
      <c r="L34" s="863"/>
      <c r="M34" s="862"/>
      <c r="N34" s="173"/>
      <c r="O34" s="836"/>
      <c r="P34" s="836"/>
      <c r="Q34" s="836"/>
    </row>
    <row r="35" spans="1:17" ht="15" customHeight="1">
      <c r="A35" s="1207"/>
      <c r="B35" s="1260"/>
      <c r="C35" s="1268"/>
      <c r="D35" s="1242"/>
      <c r="E35" s="1242"/>
      <c r="F35" s="1245"/>
      <c r="G35" s="864"/>
      <c r="H35" s="847"/>
      <c r="I35" s="848"/>
      <c r="J35" s="848"/>
      <c r="K35" s="849"/>
      <c r="L35" s="849"/>
      <c r="M35" s="848"/>
      <c r="N35" s="175"/>
      <c r="O35" s="836"/>
      <c r="P35" s="836"/>
      <c r="Q35" s="836"/>
    </row>
    <row r="36" spans="1:17" ht="15" customHeight="1">
      <c r="A36" s="1216" t="s">
        <v>6</v>
      </c>
      <c r="B36" s="1264" t="s">
        <v>59</v>
      </c>
      <c r="C36" s="1266">
        <f>IF(C15&gt;5000,10,(C17*0.5)/5/2)</f>
        <v>10</v>
      </c>
      <c r="D36" s="1240">
        <f>C36</f>
        <v>10</v>
      </c>
      <c r="E36" s="1240">
        <f>SUM(C36:D40)</f>
        <v>20</v>
      </c>
      <c r="F36" s="1243">
        <v>20</v>
      </c>
      <c r="G36" s="183" t="s">
        <v>106</v>
      </c>
      <c r="H36" s="865" t="s">
        <v>100</v>
      </c>
      <c r="I36" s="171"/>
      <c r="J36" s="865" t="s">
        <v>102</v>
      </c>
      <c r="K36" s="844"/>
      <c r="L36" s="176">
        <v>0.1</v>
      </c>
      <c r="M36" s="865" t="s">
        <v>135</v>
      </c>
      <c r="N36" s="212" t="s">
        <v>261</v>
      </c>
      <c r="O36" s="836"/>
      <c r="P36" s="836"/>
      <c r="Q36" s="836"/>
    </row>
    <row r="37" spans="1:17" ht="15" customHeight="1">
      <c r="A37" s="1207"/>
      <c r="B37" s="1237"/>
      <c r="C37" s="1267"/>
      <c r="D37" s="1241"/>
      <c r="E37" s="1241"/>
      <c r="F37" s="1244"/>
      <c r="G37" s="217" t="s">
        <v>232</v>
      </c>
      <c r="H37" s="866" t="s">
        <v>100</v>
      </c>
      <c r="I37" s="62"/>
      <c r="J37" s="866" t="s">
        <v>102</v>
      </c>
      <c r="K37" s="867"/>
      <c r="L37" s="868">
        <v>0.5</v>
      </c>
      <c r="M37" s="845" t="s">
        <v>135</v>
      </c>
      <c r="N37" s="62" t="s">
        <v>261</v>
      </c>
      <c r="O37" s="836"/>
      <c r="P37" s="836"/>
      <c r="Q37" s="836"/>
    </row>
    <row r="38" spans="1:17" ht="15" customHeight="1">
      <c r="A38" s="1207"/>
      <c r="B38" s="1237"/>
      <c r="C38" s="1267"/>
      <c r="D38" s="1241"/>
      <c r="E38" s="1241"/>
      <c r="F38" s="1244"/>
      <c r="G38" s="855"/>
      <c r="H38" s="856"/>
      <c r="I38" s="857"/>
      <c r="J38" s="857"/>
      <c r="K38" s="858"/>
      <c r="L38" s="858"/>
      <c r="M38" s="857"/>
      <c r="N38" s="857"/>
      <c r="O38" s="836"/>
      <c r="P38" s="836"/>
      <c r="Q38" s="836"/>
    </row>
    <row r="39" spans="1:17" ht="15" customHeight="1">
      <c r="A39" s="1207"/>
      <c r="B39" s="1237"/>
      <c r="C39" s="1267"/>
      <c r="D39" s="1241"/>
      <c r="E39" s="1241"/>
      <c r="F39" s="1244"/>
      <c r="G39" s="855"/>
      <c r="H39" s="856"/>
      <c r="I39" s="857"/>
      <c r="J39" s="857"/>
      <c r="K39" s="858"/>
      <c r="L39" s="858"/>
      <c r="M39" s="857"/>
      <c r="N39" s="857"/>
      <c r="O39" s="836"/>
      <c r="P39" s="836"/>
      <c r="Q39" s="836"/>
    </row>
    <row r="40" spans="1:17" ht="15" customHeight="1">
      <c r="A40" s="1208"/>
      <c r="B40" s="1265"/>
      <c r="C40" s="1268"/>
      <c r="D40" s="1242"/>
      <c r="E40" s="1242"/>
      <c r="F40" s="1245"/>
      <c r="G40" s="864"/>
      <c r="H40" s="847"/>
      <c r="I40" s="848"/>
      <c r="J40" s="848"/>
      <c r="K40" s="849"/>
      <c r="L40" s="849"/>
      <c r="M40" s="848"/>
      <c r="N40" s="848"/>
      <c r="O40" s="836"/>
      <c r="P40" s="836"/>
      <c r="Q40" s="836"/>
    </row>
    <row r="41" spans="1:17" ht="30" customHeight="1">
      <c r="A41" s="1216" t="s">
        <v>7</v>
      </c>
      <c r="B41" s="143" t="s">
        <v>265</v>
      </c>
      <c r="C41" s="29">
        <f>IF(C15&gt;5000,10,(C17*0.5)/5/2)</f>
        <v>10</v>
      </c>
      <c r="D41" s="30">
        <f>C41</f>
        <v>10</v>
      </c>
      <c r="E41" s="30">
        <f>SUM(C41:D41)</f>
        <v>20</v>
      </c>
      <c r="F41" s="31">
        <f>SUM(F42+F45+F51)</f>
        <v>25</v>
      </c>
      <c r="G41" s="450"/>
      <c r="H41" s="869"/>
      <c r="I41" s="1675"/>
      <c r="J41" s="1675"/>
      <c r="K41" s="1675"/>
      <c r="L41" s="1675"/>
      <c r="M41" s="1675"/>
      <c r="N41" s="1676"/>
      <c r="O41" s="836"/>
      <c r="P41" s="836"/>
      <c r="Q41" s="836"/>
    </row>
    <row r="42" spans="1:17" ht="15" customHeight="1">
      <c r="A42" s="1207"/>
      <c r="B42" s="461"/>
      <c r="C42" s="456"/>
      <c r="D42" s="455"/>
      <c r="E42" s="455"/>
      <c r="F42" s="1252">
        <v>10</v>
      </c>
      <c r="G42" s="507"/>
      <c r="H42" s="870"/>
      <c r="I42" s="871"/>
      <c r="J42" s="871"/>
      <c r="K42" s="872"/>
      <c r="L42" s="871"/>
      <c r="M42" s="871"/>
      <c r="N42" s="873"/>
      <c r="O42" s="836"/>
      <c r="P42" s="836"/>
      <c r="Q42" s="836"/>
    </row>
    <row r="43" spans="1:17" ht="15" customHeight="1">
      <c r="A43" s="1207"/>
      <c r="B43" s="509" t="s">
        <v>182</v>
      </c>
      <c r="C43" s="457"/>
      <c r="D43" s="459"/>
      <c r="E43" s="459"/>
      <c r="F43" s="1253"/>
      <c r="G43" s="449" t="s">
        <v>84</v>
      </c>
      <c r="H43" s="843" t="s">
        <v>107</v>
      </c>
      <c r="I43" s="843" t="s">
        <v>108</v>
      </c>
      <c r="J43" s="843" t="s">
        <v>102</v>
      </c>
      <c r="K43" s="843">
        <v>0.18</v>
      </c>
      <c r="L43" s="171" t="s">
        <v>273</v>
      </c>
      <c r="M43" s="843" t="s">
        <v>135</v>
      </c>
      <c r="N43" s="171" t="s">
        <v>261</v>
      </c>
      <c r="O43" s="836"/>
      <c r="P43" s="836"/>
      <c r="Q43" s="836"/>
    </row>
    <row r="44" spans="1:17" ht="15" customHeight="1">
      <c r="A44" s="1207"/>
      <c r="B44" s="510"/>
      <c r="C44" s="458"/>
      <c r="D44" s="460"/>
      <c r="E44" s="460"/>
      <c r="F44" s="1254"/>
      <c r="G44" s="508"/>
      <c r="H44" s="874"/>
      <c r="I44" s="874"/>
      <c r="J44" s="874"/>
      <c r="K44" s="874"/>
      <c r="L44" s="216"/>
      <c r="M44" s="874"/>
      <c r="N44" s="216"/>
      <c r="O44" s="836"/>
      <c r="P44" s="836"/>
      <c r="Q44" s="836"/>
    </row>
    <row r="45" spans="1:17" ht="15" customHeight="1">
      <c r="A45" s="1207"/>
      <c r="B45" s="144" t="s">
        <v>60</v>
      </c>
      <c r="C45" s="1246"/>
      <c r="D45" s="1271"/>
      <c r="E45" s="1271"/>
      <c r="F45" s="1252">
        <v>10</v>
      </c>
      <c r="G45" s="451"/>
      <c r="H45" s="875"/>
      <c r="I45" s="876"/>
      <c r="J45" s="876"/>
      <c r="K45" s="876"/>
      <c r="L45" s="876"/>
      <c r="M45" s="876"/>
      <c r="N45" s="877"/>
      <c r="O45" s="836"/>
      <c r="P45" s="836"/>
      <c r="Q45" s="836"/>
    </row>
    <row r="46" spans="1:17" ht="15" customHeight="1">
      <c r="A46" s="1207"/>
      <c r="B46" s="359" t="s">
        <v>62</v>
      </c>
      <c r="C46" s="1247"/>
      <c r="D46" s="1272"/>
      <c r="E46" s="1272"/>
      <c r="F46" s="1253"/>
      <c r="G46" s="878" t="s">
        <v>110</v>
      </c>
      <c r="H46" s="845" t="s">
        <v>107</v>
      </c>
      <c r="I46" s="845" t="s">
        <v>108</v>
      </c>
      <c r="J46" s="845" t="s">
        <v>102</v>
      </c>
      <c r="K46" s="845">
        <v>0.7</v>
      </c>
      <c r="L46" s="845">
        <v>1</v>
      </c>
      <c r="M46" s="845" t="s">
        <v>135</v>
      </c>
      <c r="N46" s="62" t="s">
        <v>261</v>
      </c>
      <c r="O46" s="836"/>
      <c r="P46" s="836"/>
      <c r="Q46" s="836"/>
    </row>
    <row r="47" spans="1:17" ht="15" customHeight="1">
      <c r="A47" s="1207"/>
      <c r="B47" s="359" t="s">
        <v>61</v>
      </c>
      <c r="C47" s="1247"/>
      <c r="D47" s="1272"/>
      <c r="E47" s="1272"/>
      <c r="F47" s="1253"/>
      <c r="G47" s="878" t="s">
        <v>109</v>
      </c>
      <c r="H47" s="845" t="s">
        <v>107</v>
      </c>
      <c r="I47" s="845" t="s">
        <v>108</v>
      </c>
      <c r="J47" s="845" t="s">
        <v>102</v>
      </c>
      <c r="K47" s="865">
        <v>0.6</v>
      </c>
      <c r="L47" s="845">
        <v>0.5</v>
      </c>
      <c r="M47" s="845" t="s">
        <v>135</v>
      </c>
      <c r="N47" s="62" t="s">
        <v>261</v>
      </c>
      <c r="O47" s="836"/>
      <c r="P47" s="836"/>
      <c r="Q47" s="836"/>
    </row>
    <row r="48" spans="1:17" ht="15" customHeight="1">
      <c r="A48" s="1207"/>
      <c r="B48" s="359" t="s">
        <v>159</v>
      </c>
      <c r="C48" s="1247"/>
      <c r="D48" s="1272"/>
      <c r="E48" s="1272"/>
      <c r="F48" s="1253"/>
      <c r="G48" s="879" t="s">
        <v>147</v>
      </c>
      <c r="H48" s="845" t="s">
        <v>107</v>
      </c>
      <c r="I48" s="845" t="s">
        <v>108</v>
      </c>
      <c r="J48" s="845" t="s">
        <v>102</v>
      </c>
      <c r="K48" s="845">
        <v>0.6</v>
      </c>
      <c r="L48" s="880">
        <v>1</v>
      </c>
      <c r="M48" s="845" t="s">
        <v>135</v>
      </c>
      <c r="N48" s="176" t="s">
        <v>261</v>
      </c>
      <c r="O48" s="836"/>
      <c r="P48" s="836"/>
      <c r="Q48" s="836"/>
    </row>
    <row r="49" spans="1:17" ht="15" customHeight="1">
      <c r="A49" s="1207"/>
      <c r="B49" s="359" t="s">
        <v>262</v>
      </c>
      <c r="C49" s="1247"/>
      <c r="D49" s="1272"/>
      <c r="E49" s="1272"/>
      <c r="F49" s="1253"/>
      <c r="G49" s="183" t="s">
        <v>146</v>
      </c>
      <c r="H49" s="865" t="s">
        <v>107</v>
      </c>
      <c r="I49" s="865" t="s">
        <v>108</v>
      </c>
      <c r="J49" s="865" t="s">
        <v>102</v>
      </c>
      <c r="K49" s="865">
        <v>0.6</v>
      </c>
      <c r="L49" s="881">
        <v>1</v>
      </c>
      <c r="M49" s="865" t="s">
        <v>135</v>
      </c>
      <c r="N49" s="62" t="s">
        <v>261</v>
      </c>
      <c r="O49" s="836"/>
      <c r="P49" s="836"/>
      <c r="Q49" s="836"/>
    </row>
    <row r="50" spans="1:17" ht="15" customHeight="1">
      <c r="A50" s="1207"/>
      <c r="B50" s="359"/>
      <c r="C50" s="1248"/>
      <c r="D50" s="1273"/>
      <c r="E50" s="1273"/>
      <c r="F50" s="1254"/>
      <c r="G50" s="447"/>
      <c r="H50" s="874"/>
      <c r="I50" s="62"/>
      <c r="J50" s="845"/>
      <c r="K50" s="866"/>
      <c r="L50" s="866"/>
      <c r="M50" s="216"/>
      <c r="N50" s="216"/>
      <c r="O50" s="836"/>
      <c r="P50" s="836"/>
      <c r="Q50" s="836"/>
    </row>
    <row r="51" spans="1:17" ht="15" customHeight="1">
      <c r="A51" s="1207"/>
      <c r="B51" s="146"/>
      <c r="C51" s="1246"/>
      <c r="D51" s="1249"/>
      <c r="E51" s="1249"/>
      <c r="F51" s="1252">
        <v>5</v>
      </c>
      <c r="G51" s="451"/>
      <c r="H51" s="875"/>
      <c r="I51" s="875"/>
      <c r="J51" s="875"/>
      <c r="K51" s="875"/>
      <c r="L51" s="875"/>
      <c r="M51" s="875"/>
      <c r="N51" s="875"/>
      <c r="O51" s="836"/>
      <c r="P51" s="836"/>
      <c r="Q51" s="836"/>
    </row>
    <row r="52" spans="1:17" ht="15" customHeight="1">
      <c r="A52" s="1207"/>
      <c r="B52" s="147" t="s">
        <v>63</v>
      </c>
      <c r="C52" s="1247"/>
      <c r="D52" s="1250"/>
      <c r="E52" s="1250"/>
      <c r="F52" s="1253"/>
      <c r="G52" s="237" t="s">
        <v>64</v>
      </c>
      <c r="H52" s="882" t="s">
        <v>107</v>
      </c>
      <c r="I52" s="62"/>
      <c r="J52" s="845" t="s">
        <v>102</v>
      </c>
      <c r="K52" s="861"/>
      <c r="L52" s="861">
        <v>1.5</v>
      </c>
      <c r="M52" s="62" t="s">
        <v>135</v>
      </c>
      <c r="N52" s="845" t="s">
        <v>201</v>
      </c>
      <c r="O52" s="836"/>
      <c r="P52" s="836"/>
      <c r="Q52" s="836"/>
    </row>
    <row r="53" spans="1:17" ht="15" customHeight="1">
      <c r="A53" s="1207"/>
      <c r="B53" s="147"/>
      <c r="C53" s="1247"/>
      <c r="D53" s="1250"/>
      <c r="E53" s="1250"/>
      <c r="F53" s="1253"/>
      <c r="G53" s="237" t="s">
        <v>65</v>
      </c>
      <c r="H53" s="882" t="s">
        <v>107</v>
      </c>
      <c r="I53" s="62"/>
      <c r="J53" s="883" t="s">
        <v>102</v>
      </c>
      <c r="K53" s="861"/>
      <c r="L53" s="861">
        <v>1</v>
      </c>
      <c r="M53" s="62" t="s">
        <v>135</v>
      </c>
      <c r="N53" s="845" t="s">
        <v>201</v>
      </c>
      <c r="O53" s="836"/>
      <c r="P53" s="836"/>
      <c r="Q53" s="836"/>
    </row>
    <row r="54" spans="1:17" ht="15" customHeight="1">
      <c r="A54" s="1207"/>
      <c r="B54" s="147"/>
      <c r="C54" s="1247"/>
      <c r="D54" s="1250"/>
      <c r="E54" s="1250"/>
      <c r="F54" s="1253"/>
      <c r="G54" s="307" t="s">
        <v>66</v>
      </c>
      <c r="H54" s="882" t="s">
        <v>107</v>
      </c>
      <c r="I54" s="62"/>
      <c r="J54" s="845" t="s">
        <v>102</v>
      </c>
      <c r="K54" s="884"/>
      <c r="L54" s="884">
        <v>1.5</v>
      </c>
      <c r="M54" s="845" t="s">
        <v>135</v>
      </c>
      <c r="N54" s="845" t="s">
        <v>201</v>
      </c>
      <c r="O54" s="11"/>
      <c r="P54" s="836"/>
      <c r="Q54" s="836"/>
    </row>
    <row r="55" spans="1:17" ht="15" customHeight="1">
      <c r="A55" s="1207"/>
      <c r="B55" s="147"/>
      <c r="C55" s="1247"/>
      <c r="D55" s="1250"/>
      <c r="E55" s="1250"/>
      <c r="F55" s="1253"/>
      <c r="G55" s="860"/>
      <c r="H55" s="861"/>
      <c r="I55" s="861"/>
      <c r="J55" s="861"/>
      <c r="K55" s="861"/>
      <c r="L55" s="861"/>
      <c r="M55" s="861"/>
      <c r="N55" s="861"/>
      <c r="O55" s="482"/>
      <c r="P55" s="885"/>
      <c r="Q55" s="836"/>
    </row>
    <row r="56" spans="1:17" ht="15" customHeight="1">
      <c r="A56" s="1207"/>
      <c r="B56" s="33"/>
      <c r="C56" s="1247"/>
      <c r="D56" s="1250"/>
      <c r="E56" s="1250"/>
      <c r="F56" s="1253"/>
      <c r="G56" s="860"/>
      <c r="H56" s="861"/>
      <c r="I56" s="861"/>
      <c r="J56" s="861"/>
      <c r="K56" s="861"/>
      <c r="L56" s="861"/>
      <c r="M56" s="861"/>
      <c r="N56" s="861"/>
      <c r="O56" s="482"/>
      <c r="P56" s="885"/>
      <c r="Q56" s="836"/>
    </row>
    <row r="57" spans="1:17" ht="15" customHeight="1">
      <c r="A57" s="1207"/>
      <c r="B57" s="34"/>
      <c r="C57" s="1248"/>
      <c r="D57" s="1251"/>
      <c r="E57" s="1251"/>
      <c r="F57" s="1254"/>
      <c r="G57" s="864"/>
      <c r="H57" s="847"/>
      <c r="I57" s="847"/>
      <c r="J57" s="847"/>
      <c r="K57" s="847"/>
      <c r="L57" s="847"/>
      <c r="M57" s="847"/>
      <c r="N57" s="847"/>
      <c r="O57" s="482"/>
      <c r="P57" s="885"/>
      <c r="Q57" s="836"/>
    </row>
    <row r="58" spans="1:17" ht="30" customHeight="1">
      <c r="A58" s="1225" t="s">
        <v>34</v>
      </c>
      <c r="B58" s="1226"/>
      <c r="C58" s="1192" t="s">
        <v>41</v>
      </c>
      <c r="D58" s="1192"/>
      <c r="E58" s="1192"/>
      <c r="F58" s="1192"/>
      <c r="G58" s="1192" t="s">
        <v>38</v>
      </c>
      <c r="H58" s="1192" t="s">
        <v>67</v>
      </c>
      <c r="I58" s="1192" t="s">
        <v>46</v>
      </c>
      <c r="J58" s="1192" t="s">
        <v>39</v>
      </c>
      <c r="K58" s="1671" t="s">
        <v>93</v>
      </c>
      <c r="L58" s="1671" t="s">
        <v>96</v>
      </c>
      <c r="M58" s="1671" t="s">
        <v>55</v>
      </c>
      <c r="N58" s="1673" t="s">
        <v>40</v>
      </c>
      <c r="O58" s="1335"/>
      <c r="P58" s="885"/>
      <c r="Q58" s="836"/>
    </row>
    <row r="59" spans="1:17" ht="30" customHeight="1">
      <c r="A59" s="1226"/>
      <c r="B59" s="1226"/>
      <c r="C59" s="481" t="s">
        <v>31</v>
      </c>
      <c r="D59" s="481" t="s">
        <v>32</v>
      </c>
      <c r="E59" s="1192"/>
      <c r="F59" s="1192"/>
      <c r="G59" s="1192"/>
      <c r="H59" s="1674"/>
      <c r="I59" s="1192"/>
      <c r="J59" s="1192"/>
      <c r="K59" s="1672"/>
      <c r="L59" s="1672"/>
      <c r="M59" s="1672"/>
      <c r="N59" s="1673"/>
      <c r="O59" s="1335"/>
      <c r="P59" s="885"/>
      <c r="Q59" s="836"/>
    </row>
    <row r="60" spans="1:17" ht="15" customHeight="1">
      <c r="A60" s="1236" t="s">
        <v>8</v>
      </c>
      <c r="B60" s="1669" t="s">
        <v>68</v>
      </c>
      <c r="C60" s="1298">
        <f>IF(C15&gt;5000,100/3,(C17*0.5)*0.5)</f>
        <v>33.333333333333336</v>
      </c>
      <c r="D60" s="1300">
        <v>33</v>
      </c>
      <c r="E60" s="1229"/>
      <c r="F60" s="1230"/>
      <c r="G60" s="49"/>
      <c r="H60" s="168"/>
      <c r="I60" s="168"/>
      <c r="J60" s="168"/>
      <c r="K60" s="168"/>
      <c r="L60" s="168"/>
      <c r="M60" s="168"/>
      <c r="N60" s="171"/>
      <c r="O60" s="15"/>
      <c r="P60" s="885"/>
      <c r="Q60" s="836"/>
    </row>
    <row r="61" spans="1:17" ht="15" customHeight="1">
      <c r="A61" s="1237"/>
      <c r="B61" s="1670"/>
      <c r="C61" s="1299"/>
      <c r="D61" s="1244"/>
      <c r="E61" s="971"/>
      <c r="F61" s="972"/>
      <c r="G61" s="50" t="s">
        <v>217</v>
      </c>
      <c r="H61" s="167" t="s">
        <v>107</v>
      </c>
      <c r="I61" s="62"/>
      <c r="J61" s="167" t="s">
        <v>102</v>
      </c>
      <c r="K61" s="167"/>
      <c r="L61" s="167">
        <v>57.49</v>
      </c>
      <c r="M61" s="167">
        <v>50</v>
      </c>
      <c r="N61" s="62" t="s">
        <v>201</v>
      </c>
      <c r="O61" s="15"/>
      <c r="P61" s="885"/>
      <c r="Q61" s="836"/>
    </row>
    <row r="62" spans="1:17" ht="15" customHeight="1">
      <c r="A62" s="1237"/>
      <c r="B62" s="1670"/>
      <c r="C62" s="1299"/>
      <c r="D62" s="1244"/>
      <c r="E62" s="971"/>
      <c r="F62" s="972"/>
      <c r="G62" s="50"/>
      <c r="H62" s="167"/>
      <c r="I62" s="167"/>
      <c r="J62" s="167"/>
      <c r="K62" s="167"/>
      <c r="L62" s="167"/>
      <c r="M62" s="167"/>
      <c r="N62" s="62"/>
      <c r="O62" s="11"/>
      <c r="P62" s="836"/>
      <c r="Q62" s="836"/>
    </row>
    <row r="63" spans="1:17" ht="15" customHeight="1">
      <c r="A63" s="1237"/>
      <c r="B63" s="1670"/>
      <c r="C63" s="1299"/>
      <c r="D63" s="1244"/>
      <c r="E63" s="969"/>
      <c r="F63" s="966"/>
      <c r="G63" s="50"/>
      <c r="H63" s="167"/>
      <c r="I63" s="167"/>
      <c r="J63" s="167"/>
      <c r="K63" s="167"/>
      <c r="L63" s="167"/>
      <c r="M63" s="167"/>
      <c r="N63" s="62"/>
      <c r="O63" s="11"/>
      <c r="P63" s="836"/>
      <c r="Q63" s="836"/>
    </row>
    <row r="64" spans="1:17" ht="15" customHeight="1">
      <c r="A64" s="1237"/>
      <c r="B64" s="1670"/>
      <c r="C64" s="1299"/>
      <c r="D64" s="1244"/>
      <c r="E64" s="969"/>
      <c r="F64" s="966"/>
      <c r="G64" s="50" t="s">
        <v>113</v>
      </c>
      <c r="H64" s="167" t="s">
        <v>107</v>
      </c>
      <c r="I64" s="62"/>
      <c r="J64" s="148" t="s">
        <v>102</v>
      </c>
      <c r="K64" s="148"/>
      <c r="L64" s="148">
        <v>109.65</v>
      </c>
      <c r="M64" s="167">
        <v>100</v>
      </c>
      <c r="N64" s="62" t="s">
        <v>201</v>
      </c>
      <c r="O64" s="11"/>
      <c r="P64" s="836"/>
      <c r="Q64" s="836"/>
    </row>
    <row r="65" spans="1:17" ht="15" customHeight="1">
      <c r="A65" s="1237"/>
      <c r="B65" s="1670"/>
      <c r="C65" s="1299"/>
      <c r="D65" s="1244"/>
      <c r="E65" s="969"/>
      <c r="F65" s="966"/>
      <c r="G65" s="50" t="s">
        <v>114</v>
      </c>
      <c r="H65" s="167" t="s">
        <v>107</v>
      </c>
      <c r="I65" s="62"/>
      <c r="J65" s="148" t="s">
        <v>102</v>
      </c>
      <c r="K65" s="148"/>
      <c r="L65" s="148">
        <v>114.88</v>
      </c>
      <c r="M65" s="167">
        <v>100</v>
      </c>
      <c r="N65" s="62" t="s">
        <v>201</v>
      </c>
      <c r="O65" s="11"/>
      <c r="P65" s="836"/>
      <c r="Q65" s="836"/>
    </row>
    <row r="66" spans="1:17" ht="15" customHeight="1">
      <c r="A66" s="1237"/>
      <c r="B66" s="1670"/>
      <c r="C66" s="1299"/>
      <c r="D66" s="1244"/>
      <c r="E66" s="969"/>
      <c r="F66" s="966"/>
      <c r="G66" s="50" t="s">
        <v>204</v>
      </c>
      <c r="H66" s="167" t="s">
        <v>107</v>
      </c>
      <c r="I66" s="62"/>
      <c r="J66" s="148" t="s">
        <v>102</v>
      </c>
      <c r="K66" s="148"/>
      <c r="L66" s="148">
        <v>108.6</v>
      </c>
      <c r="M66" s="167">
        <v>100</v>
      </c>
      <c r="N66" s="62" t="s">
        <v>201</v>
      </c>
      <c r="O66" s="11"/>
      <c r="P66" s="836"/>
      <c r="Q66" s="836"/>
    </row>
    <row r="67" spans="1:17" ht="15" customHeight="1">
      <c r="A67" s="1237"/>
      <c r="B67" s="1670"/>
      <c r="C67" s="1299"/>
      <c r="D67" s="1244"/>
      <c r="E67" s="969"/>
      <c r="F67" s="966"/>
      <c r="G67" s="50" t="s">
        <v>218</v>
      </c>
      <c r="H67" s="167" t="s">
        <v>107</v>
      </c>
      <c r="I67" s="62"/>
      <c r="J67" s="148" t="s">
        <v>102</v>
      </c>
      <c r="K67" s="148"/>
      <c r="L67" s="148">
        <v>108.04</v>
      </c>
      <c r="M67" s="167">
        <v>100</v>
      </c>
      <c r="N67" s="62" t="s">
        <v>201</v>
      </c>
      <c r="O67" s="11"/>
      <c r="P67" s="836"/>
      <c r="Q67" s="836"/>
    </row>
    <row r="68" spans="1:17" ht="15" customHeight="1">
      <c r="A68" s="1237"/>
      <c r="B68" s="1670"/>
      <c r="C68" s="1299"/>
      <c r="D68" s="1244"/>
      <c r="E68" s="969"/>
      <c r="F68" s="966"/>
      <c r="G68" s="50"/>
      <c r="H68" s="167"/>
      <c r="I68" s="167"/>
      <c r="J68" s="148"/>
      <c r="K68" s="148"/>
      <c r="L68" s="148"/>
      <c r="M68" s="167"/>
      <c r="N68" s="62"/>
      <c r="O68" s="11"/>
      <c r="P68" s="836"/>
      <c r="Q68" s="836"/>
    </row>
    <row r="69" spans="1:17" ht="15" customHeight="1">
      <c r="A69" s="1237"/>
      <c r="B69" s="1670"/>
      <c r="C69" s="1299"/>
      <c r="D69" s="1244"/>
      <c r="E69" s="971"/>
      <c r="F69" s="972"/>
      <c r="G69" s="50" t="s">
        <v>112</v>
      </c>
      <c r="H69" s="167" t="s">
        <v>107</v>
      </c>
      <c r="I69" s="845" t="s">
        <v>108</v>
      </c>
      <c r="J69" s="148" t="s">
        <v>102</v>
      </c>
      <c r="K69" s="886">
        <v>15</v>
      </c>
      <c r="L69" s="167">
        <v>118.59</v>
      </c>
      <c r="M69" s="167">
        <v>100</v>
      </c>
      <c r="N69" s="62" t="s">
        <v>276</v>
      </c>
      <c r="O69" s="11"/>
      <c r="P69" s="836"/>
      <c r="Q69" s="836"/>
    </row>
    <row r="70" spans="1:17" ht="15" customHeight="1">
      <c r="A70" s="1237"/>
      <c r="B70" s="1670"/>
      <c r="C70" s="1299"/>
      <c r="D70" s="1244"/>
      <c r="E70" s="971"/>
      <c r="F70" s="972"/>
      <c r="G70" s="50" t="s">
        <v>263</v>
      </c>
      <c r="H70" s="167" t="s">
        <v>107</v>
      </c>
      <c r="I70" s="845" t="s">
        <v>108</v>
      </c>
      <c r="J70" s="148" t="s">
        <v>102</v>
      </c>
      <c r="K70" s="886">
        <v>15</v>
      </c>
      <c r="L70" s="167">
        <v>13.35</v>
      </c>
      <c r="M70" s="167" t="s">
        <v>135</v>
      </c>
      <c r="N70" s="62" t="s">
        <v>276</v>
      </c>
      <c r="O70" s="11"/>
      <c r="P70" s="836"/>
      <c r="Q70" s="836"/>
    </row>
    <row r="71" spans="1:17" ht="15" customHeight="1">
      <c r="A71" s="1237"/>
      <c r="B71" s="1670"/>
      <c r="C71" s="1299"/>
      <c r="D71" s="1244"/>
      <c r="E71" s="969"/>
      <c r="F71" s="966"/>
      <c r="G71" s="887"/>
      <c r="H71" s="887"/>
      <c r="I71" s="887"/>
      <c r="J71" s="887"/>
      <c r="K71" s="220"/>
      <c r="L71" s="220"/>
      <c r="M71" s="887"/>
      <c r="N71" s="887"/>
      <c r="O71" s="11"/>
      <c r="P71" s="836"/>
      <c r="Q71" s="836"/>
    </row>
    <row r="72" spans="1:17" ht="15" customHeight="1">
      <c r="A72" s="1237"/>
      <c r="B72" s="1670"/>
      <c r="C72" s="1299"/>
      <c r="D72" s="1244"/>
      <c r="E72" s="969"/>
      <c r="F72" s="966"/>
      <c r="G72" s="51"/>
      <c r="H72" s="167"/>
      <c r="I72" s="845"/>
      <c r="J72" s="148"/>
      <c r="K72" s="600"/>
      <c r="L72" s="148"/>
      <c r="M72" s="167"/>
      <c r="N72" s="62"/>
      <c r="O72" s="11"/>
      <c r="P72" s="836"/>
      <c r="Q72" s="836"/>
    </row>
    <row r="73" spans="1:17" ht="15" customHeight="1">
      <c r="A73" s="1237"/>
      <c r="B73" s="1670"/>
      <c r="C73" s="1299"/>
      <c r="D73" s="1244"/>
      <c r="E73" s="969"/>
      <c r="F73" s="966"/>
      <c r="G73" s="201" t="s">
        <v>210</v>
      </c>
      <c r="H73" s="410" t="s">
        <v>107</v>
      </c>
      <c r="I73" s="845" t="s">
        <v>108</v>
      </c>
      <c r="J73" s="148" t="s">
        <v>102</v>
      </c>
      <c r="K73" s="888">
        <v>50</v>
      </c>
      <c r="L73" s="222">
        <v>131.82</v>
      </c>
      <c r="M73" s="221">
        <v>100</v>
      </c>
      <c r="N73" s="62" t="s">
        <v>201</v>
      </c>
      <c r="O73" s="11"/>
      <c r="P73" s="836"/>
      <c r="Q73" s="836"/>
    </row>
    <row r="74" spans="1:17" ht="15" customHeight="1">
      <c r="A74" s="1237"/>
      <c r="B74" s="1670"/>
      <c r="C74" s="1299"/>
      <c r="D74" s="1244"/>
      <c r="E74" s="971"/>
      <c r="F74" s="972"/>
      <c r="G74" s="201" t="s">
        <v>242</v>
      </c>
      <c r="H74" s="410" t="s">
        <v>107</v>
      </c>
      <c r="I74" s="62"/>
      <c r="J74" s="148" t="s">
        <v>102</v>
      </c>
      <c r="K74" s="222"/>
      <c r="L74" s="222">
        <v>238.17</v>
      </c>
      <c r="M74" s="221">
        <v>200</v>
      </c>
      <c r="N74" s="62" t="s">
        <v>201</v>
      </c>
      <c r="O74" s="11"/>
      <c r="P74" s="836"/>
      <c r="Q74" s="836"/>
    </row>
    <row r="75" spans="1:17" ht="15" customHeight="1">
      <c r="A75" s="1237"/>
      <c r="B75" s="1670"/>
      <c r="C75" s="1299"/>
      <c r="D75" s="1244"/>
      <c r="E75" s="971"/>
      <c r="F75" s="972"/>
      <c r="G75" s="50"/>
      <c r="H75" s="167"/>
      <c r="I75" s="167"/>
      <c r="J75" s="148"/>
      <c r="K75" s="167"/>
      <c r="L75" s="167"/>
      <c r="M75" s="167"/>
      <c r="N75" s="62"/>
      <c r="O75" s="11"/>
      <c r="P75" s="836"/>
      <c r="Q75" s="836"/>
    </row>
    <row r="76" spans="1:17" ht="15" customHeight="1">
      <c r="A76" s="1237"/>
      <c r="B76" s="1670"/>
      <c r="C76" s="1299"/>
      <c r="D76" s="1244"/>
      <c r="E76" s="971"/>
      <c r="F76" s="972"/>
      <c r="G76" s="50" t="s">
        <v>115</v>
      </c>
      <c r="H76" s="167" t="s">
        <v>107</v>
      </c>
      <c r="I76" s="167" t="s">
        <v>111</v>
      </c>
      <c r="J76" s="148" t="s">
        <v>102</v>
      </c>
      <c r="K76" s="889">
        <v>132.16</v>
      </c>
      <c r="L76" s="148">
        <v>121.22</v>
      </c>
      <c r="M76" s="167">
        <v>100</v>
      </c>
      <c r="N76" s="62" t="s">
        <v>261</v>
      </c>
      <c r="O76" s="11"/>
      <c r="P76" s="836"/>
      <c r="Q76" s="836"/>
    </row>
    <row r="77" spans="1:17" ht="15" customHeight="1">
      <c r="A77" s="1237"/>
      <c r="B77" s="1670"/>
      <c r="C77" s="1299"/>
      <c r="D77" s="1244"/>
      <c r="E77" s="971"/>
      <c r="F77" s="972"/>
      <c r="G77" s="50" t="s">
        <v>116</v>
      </c>
      <c r="H77" s="167" t="s">
        <v>107</v>
      </c>
      <c r="I77" s="167" t="s">
        <v>111</v>
      </c>
      <c r="J77" s="148" t="s">
        <v>102</v>
      </c>
      <c r="K77" s="889">
        <v>128</v>
      </c>
      <c r="L77" s="148">
        <v>119.54</v>
      </c>
      <c r="M77" s="167">
        <v>100</v>
      </c>
      <c r="N77" s="62" t="s">
        <v>261</v>
      </c>
      <c r="O77" s="11"/>
      <c r="P77" s="836"/>
      <c r="Q77" s="836"/>
    </row>
    <row r="78" spans="1:17" ht="15" customHeight="1">
      <c r="A78" s="1237"/>
      <c r="B78" s="1670"/>
      <c r="C78" s="1299"/>
      <c r="D78" s="1244"/>
      <c r="E78" s="971"/>
      <c r="F78" s="972"/>
      <c r="G78" s="50" t="s">
        <v>207</v>
      </c>
      <c r="H78" s="167" t="s">
        <v>107</v>
      </c>
      <c r="I78" s="167" t="s">
        <v>111</v>
      </c>
      <c r="J78" s="148" t="s">
        <v>102</v>
      </c>
      <c r="K78" s="889">
        <v>130</v>
      </c>
      <c r="L78" s="148">
        <v>117.78</v>
      </c>
      <c r="M78" s="167">
        <v>100</v>
      </c>
      <c r="N78" s="62" t="s">
        <v>261</v>
      </c>
      <c r="O78" s="11"/>
      <c r="P78" s="836"/>
      <c r="Q78" s="836"/>
    </row>
    <row r="79" spans="1:17" ht="15" customHeight="1">
      <c r="A79" s="1237"/>
      <c r="B79" s="1670"/>
      <c r="C79" s="1299"/>
      <c r="D79" s="1244"/>
      <c r="E79" s="971"/>
      <c r="F79" s="972"/>
      <c r="G79" s="50" t="s">
        <v>117</v>
      </c>
      <c r="H79" s="167" t="s">
        <v>107</v>
      </c>
      <c r="I79" s="167" t="s">
        <v>111</v>
      </c>
      <c r="J79" s="148" t="s">
        <v>102</v>
      </c>
      <c r="K79" s="889">
        <v>131.2</v>
      </c>
      <c r="L79" s="148">
        <v>113.86</v>
      </c>
      <c r="M79" s="167">
        <v>100</v>
      </c>
      <c r="N79" s="62" t="s">
        <v>261</v>
      </c>
      <c r="O79" s="836"/>
      <c r="P79" s="836"/>
      <c r="Q79" s="836"/>
    </row>
    <row r="80" spans="1:17" ht="15" customHeight="1">
      <c r="A80" s="1237"/>
      <c r="B80" s="1670"/>
      <c r="C80" s="1299"/>
      <c r="D80" s="1244"/>
      <c r="E80" s="971"/>
      <c r="F80" s="972"/>
      <c r="G80" s="50" t="s">
        <v>118</v>
      </c>
      <c r="H80" s="167" t="s">
        <v>107</v>
      </c>
      <c r="I80" s="167" t="s">
        <v>111</v>
      </c>
      <c r="J80" s="148" t="s">
        <v>102</v>
      </c>
      <c r="K80" s="889">
        <v>132.2</v>
      </c>
      <c r="L80" s="148">
        <v>113.28</v>
      </c>
      <c r="M80" s="167">
        <v>100</v>
      </c>
      <c r="N80" s="62" t="s">
        <v>261</v>
      </c>
      <c r="O80" s="836"/>
      <c r="P80" s="836"/>
      <c r="Q80" s="836"/>
    </row>
    <row r="81" spans="1:17" ht="35.25" customHeight="1">
      <c r="A81" s="1237"/>
      <c r="B81" s="1670"/>
      <c r="C81" s="1299"/>
      <c r="D81" s="1244"/>
      <c r="E81" s="971"/>
      <c r="F81" s="972"/>
      <c r="G81" s="50" t="s">
        <v>208</v>
      </c>
      <c r="H81" s="166" t="s">
        <v>107</v>
      </c>
      <c r="I81" s="167" t="s">
        <v>111</v>
      </c>
      <c r="J81" s="148" t="s">
        <v>102</v>
      </c>
      <c r="K81" s="890">
        <v>124.2</v>
      </c>
      <c r="L81" s="151">
        <v>112.61</v>
      </c>
      <c r="M81" s="166">
        <v>100</v>
      </c>
      <c r="N81" s="62" t="s">
        <v>261</v>
      </c>
      <c r="O81" s="836"/>
      <c r="P81" s="836"/>
      <c r="Q81" s="836"/>
    </row>
    <row r="82" spans="1:17" ht="15" customHeight="1">
      <c r="A82" s="1237"/>
      <c r="B82" s="1670"/>
      <c r="C82" s="1299"/>
      <c r="D82" s="1244"/>
      <c r="E82" s="971"/>
      <c r="F82" s="972"/>
      <c r="G82" s="50" t="s">
        <v>209</v>
      </c>
      <c r="H82" s="167" t="s">
        <v>107</v>
      </c>
      <c r="I82" s="167" t="s">
        <v>111</v>
      </c>
      <c r="J82" s="148" t="s">
        <v>102</v>
      </c>
      <c r="K82" s="889">
        <v>125.1</v>
      </c>
      <c r="L82" s="148">
        <v>110.75</v>
      </c>
      <c r="M82" s="167">
        <v>100</v>
      </c>
      <c r="N82" s="62" t="s">
        <v>261</v>
      </c>
      <c r="O82" s="836"/>
      <c r="P82" s="836"/>
      <c r="Q82" s="836"/>
    </row>
    <row r="83" spans="1:17" ht="15" customHeight="1">
      <c r="A83" s="1237"/>
      <c r="B83" s="1670"/>
      <c r="C83" s="1299"/>
      <c r="D83" s="1244"/>
      <c r="E83" s="971"/>
      <c r="F83" s="972"/>
      <c r="G83" s="50" t="s">
        <v>119</v>
      </c>
      <c r="H83" s="167" t="s">
        <v>107</v>
      </c>
      <c r="I83" s="167" t="s">
        <v>111</v>
      </c>
      <c r="J83" s="148" t="s">
        <v>102</v>
      </c>
      <c r="K83" s="889">
        <v>127.6</v>
      </c>
      <c r="L83" s="148">
        <v>113.79</v>
      </c>
      <c r="M83" s="167">
        <v>100</v>
      </c>
      <c r="N83" s="62" t="s">
        <v>261</v>
      </c>
      <c r="O83" s="836"/>
      <c r="P83" s="836"/>
      <c r="Q83" s="836"/>
    </row>
    <row r="84" spans="1:17" ht="15" customHeight="1">
      <c r="A84" s="1237"/>
      <c r="B84" s="1670"/>
      <c r="C84" s="1299"/>
      <c r="D84" s="1244"/>
      <c r="E84" s="1231"/>
      <c r="F84" s="1232"/>
      <c r="G84" s="51" t="s">
        <v>120</v>
      </c>
      <c r="H84" s="167" t="s">
        <v>107</v>
      </c>
      <c r="I84" s="167" t="s">
        <v>111</v>
      </c>
      <c r="J84" s="148" t="s">
        <v>102</v>
      </c>
      <c r="K84" s="889">
        <v>131</v>
      </c>
      <c r="L84" s="148">
        <v>114.8</v>
      </c>
      <c r="M84" s="167">
        <v>100</v>
      </c>
      <c r="N84" s="62" t="s">
        <v>261</v>
      </c>
      <c r="O84" s="836"/>
      <c r="P84" s="836"/>
      <c r="Q84" s="836"/>
    </row>
    <row r="85" spans="1:17" ht="15" customHeight="1">
      <c r="A85" s="1237"/>
      <c r="B85" s="1670"/>
      <c r="C85" s="1299"/>
      <c r="D85" s="1244"/>
      <c r="E85" s="1180"/>
      <c r="F85" s="1181"/>
      <c r="G85" s="178"/>
      <c r="H85" s="167"/>
      <c r="I85" s="167"/>
      <c r="J85" s="148"/>
      <c r="K85" s="167"/>
      <c r="L85" s="167"/>
      <c r="M85" s="62"/>
      <c r="N85" s="861"/>
      <c r="O85" s="836"/>
      <c r="P85" s="836"/>
      <c r="Q85" s="836"/>
    </row>
    <row r="86" spans="1:17" ht="15" customHeight="1">
      <c r="A86" s="1237"/>
      <c r="B86" s="1670"/>
      <c r="C86" s="1299"/>
      <c r="D86" s="1244"/>
      <c r="E86" s="1231"/>
      <c r="F86" s="1232"/>
      <c r="G86" s="470"/>
      <c r="H86" s="216"/>
      <c r="I86" s="238"/>
      <c r="J86" s="471"/>
      <c r="K86" s="471"/>
      <c r="L86" s="219"/>
      <c r="M86" s="216"/>
      <c r="N86" s="847"/>
      <c r="O86" s="836"/>
      <c r="P86" s="836"/>
      <c r="Q86" s="836"/>
    </row>
    <row r="87" spans="1:17" ht="15" customHeight="1">
      <c r="A87" s="1227" t="s">
        <v>23</v>
      </c>
      <c r="B87" s="1228"/>
      <c r="C87" s="30">
        <f>IF(C15&gt;5000,100/3,(C17*0.5)*0.4)</f>
        <v>33.333333333333336</v>
      </c>
      <c r="D87" s="32">
        <f>SUM(D88+D95+D101+D106+D111+D116)</f>
        <v>35</v>
      </c>
      <c r="E87" s="1307"/>
      <c r="F87" s="1308"/>
      <c r="G87" s="186"/>
      <c r="H87" s="186"/>
      <c r="I87" s="186"/>
      <c r="J87" s="186"/>
      <c r="K87" s="186"/>
      <c r="L87" s="186"/>
      <c r="M87" s="384"/>
      <c r="N87" s="891"/>
      <c r="O87" s="836"/>
      <c r="P87" s="836"/>
      <c r="Q87" s="836"/>
    </row>
    <row r="88" spans="1:17" ht="15" customHeight="1">
      <c r="A88" s="1207" t="s">
        <v>10</v>
      </c>
      <c r="B88" s="1209" t="s">
        <v>69</v>
      </c>
      <c r="C88" s="1234"/>
      <c r="D88" s="1178">
        <v>10</v>
      </c>
      <c r="E88" s="1309"/>
      <c r="F88" s="1310"/>
      <c r="G88" s="205" t="s">
        <v>121</v>
      </c>
      <c r="H88" s="168" t="s">
        <v>107</v>
      </c>
      <c r="I88" s="171"/>
      <c r="J88" s="48" t="s">
        <v>102</v>
      </c>
      <c r="K88" s="48"/>
      <c r="L88" s="601">
        <v>15.94</v>
      </c>
      <c r="M88" s="168" t="s">
        <v>135</v>
      </c>
      <c r="N88" s="171" t="s">
        <v>250</v>
      </c>
      <c r="O88" s="836"/>
      <c r="P88" s="836"/>
      <c r="Q88" s="836"/>
    </row>
    <row r="89" spans="1:17" ht="15" customHeight="1">
      <c r="A89" s="1207"/>
      <c r="B89" s="1209"/>
      <c r="C89" s="1234"/>
      <c r="D89" s="1178"/>
      <c r="E89" s="1184"/>
      <c r="F89" s="1185"/>
      <c r="G89" s="565" t="s">
        <v>211</v>
      </c>
      <c r="H89" s="178" t="s">
        <v>107</v>
      </c>
      <c r="I89" s="62"/>
      <c r="J89" s="148" t="s">
        <v>102</v>
      </c>
      <c r="K89" s="615"/>
      <c r="L89" s="644">
        <v>8.45</v>
      </c>
      <c r="M89" s="178" t="s">
        <v>135</v>
      </c>
      <c r="N89" s="62" t="s">
        <v>250</v>
      </c>
      <c r="O89" s="836"/>
      <c r="P89" s="836"/>
      <c r="Q89" s="836"/>
    </row>
    <row r="90" spans="1:17" ht="15" customHeight="1">
      <c r="A90" s="1207"/>
      <c r="B90" s="1209"/>
      <c r="C90" s="1234"/>
      <c r="D90" s="1178"/>
      <c r="E90" s="1184"/>
      <c r="F90" s="1185"/>
      <c r="G90" s="201" t="s">
        <v>235</v>
      </c>
      <c r="H90" s="178" t="s">
        <v>107</v>
      </c>
      <c r="I90" s="62"/>
      <c r="J90" s="151" t="s">
        <v>102</v>
      </c>
      <c r="K90" s="237"/>
      <c r="L90" s="148">
        <v>11.28</v>
      </c>
      <c r="M90" s="178">
        <v>10</v>
      </c>
      <c r="N90" s="62" t="s">
        <v>202</v>
      </c>
      <c r="O90" s="836"/>
      <c r="P90" s="836"/>
      <c r="Q90" s="836"/>
    </row>
    <row r="91" spans="1:17" ht="15" customHeight="1">
      <c r="A91" s="1207"/>
      <c r="B91" s="1209"/>
      <c r="C91" s="1234"/>
      <c r="D91" s="1178"/>
      <c r="E91" s="1184"/>
      <c r="F91" s="1185"/>
      <c r="G91" s="201"/>
      <c r="H91" s="887"/>
      <c r="I91" s="220"/>
      <c r="J91" s="887"/>
      <c r="K91" s="887"/>
      <c r="L91" s="220"/>
      <c r="M91" s="887"/>
      <c r="N91" s="887"/>
      <c r="O91" s="836"/>
      <c r="P91" s="836"/>
      <c r="Q91" s="836"/>
    </row>
    <row r="92" spans="1:17" ht="15" customHeight="1">
      <c r="A92" s="1207"/>
      <c r="B92" s="1209"/>
      <c r="C92" s="1234"/>
      <c r="D92" s="1178"/>
      <c r="E92" s="1184"/>
      <c r="F92" s="1185"/>
      <c r="G92" s="220" t="s">
        <v>122</v>
      </c>
      <c r="H92" s="178" t="s">
        <v>100</v>
      </c>
      <c r="I92" s="62"/>
      <c r="J92" s="167" t="s">
        <v>102</v>
      </c>
      <c r="K92" s="167"/>
      <c r="L92" s="645">
        <v>114.71</v>
      </c>
      <c r="M92" s="178">
        <v>100</v>
      </c>
      <c r="N92" s="62" t="s">
        <v>202</v>
      </c>
      <c r="O92" s="836"/>
      <c r="P92" s="836"/>
      <c r="Q92" s="836"/>
    </row>
    <row r="93" spans="1:17" ht="15" customHeight="1">
      <c r="A93" s="1207"/>
      <c r="B93" s="1209"/>
      <c r="C93" s="1234"/>
      <c r="D93" s="1178"/>
      <c r="E93" s="1184"/>
      <c r="F93" s="1185"/>
      <c r="G93" s="229" t="s">
        <v>253</v>
      </c>
      <c r="H93" s="221" t="s">
        <v>100</v>
      </c>
      <c r="I93" s="62"/>
      <c r="J93" s="221" t="s">
        <v>102</v>
      </c>
      <c r="K93" s="237"/>
      <c r="L93" s="221">
        <v>24.19</v>
      </c>
      <c r="M93" s="221">
        <v>20</v>
      </c>
      <c r="N93" s="221" t="s">
        <v>201</v>
      </c>
      <c r="O93" s="836"/>
      <c r="P93" s="836"/>
      <c r="Q93" s="836"/>
    </row>
    <row r="94" spans="1:17" ht="15" customHeight="1">
      <c r="A94" s="1208"/>
      <c r="B94" s="1210"/>
      <c r="C94" s="1235"/>
      <c r="D94" s="1179"/>
      <c r="E94" s="1182"/>
      <c r="F94" s="1183"/>
      <c r="G94" s="892"/>
      <c r="H94" s="389"/>
      <c r="I94" s="389"/>
      <c r="J94" s="389"/>
      <c r="K94" s="389"/>
      <c r="L94" s="389"/>
      <c r="M94" s="389"/>
      <c r="N94" s="238"/>
      <c r="O94" s="836"/>
      <c r="P94" s="836"/>
      <c r="Q94" s="836"/>
    </row>
    <row r="95" spans="1:17" ht="15" customHeight="1">
      <c r="A95" s="1216" t="s">
        <v>11</v>
      </c>
      <c r="B95" s="1217" t="s">
        <v>70</v>
      </c>
      <c r="C95" s="1233"/>
      <c r="D95" s="1177">
        <v>10</v>
      </c>
      <c r="E95" s="1188"/>
      <c r="F95" s="1188"/>
      <c r="G95" s="182" t="s">
        <v>123</v>
      </c>
      <c r="H95" s="167" t="s">
        <v>107</v>
      </c>
      <c r="I95" s="62"/>
      <c r="J95" s="48" t="s">
        <v>124</v>
      </c>
      <c r="K95" s="48"/>
      <c r="L95" s="48">
        <v>6.56</v>
      </c>
      <c r="M95" s="48" t="s">
        <v>135</v>
      </c>
      <c r="N95" s="171" t="s">
        <v>202</v>
      </c>
      <c r="O95" s="836"/>
      <c r="P95" s="836"/>
      <c r="Q95" s="836"/>
    </row>
    <row r="96" spans="1:17" ht="15" customHeight="1">
      <c r="A96" s="1207"/>
      <c r="B96" s="1209"/>
      <c r="C96" s="1234"/>
      <c r="D96" s="1178"/>
      <c r="E96" s="1315"/>
      <c r="F96" s="1316"/>
      <c r="G96" s="193" t="s">
        <v>149</v>
      </c>
      <c r="H96" s="167" t="s">
        <v>107</v>
      </c>
      <c r="I96" s="62"/>
      <c r="J96" s="148" t="s">
        <v>124</v>
      </c>
      <c r="K96" s="148"/>
      <c r="L96" s="148">
        <v>7.62</v>
      </c>
      <c r="M96" s="148" t="s">
        <v>135</v>
      </c>
      <c r="N96" s="62" t="s">
        <v>202</v>
      </c>
      <c r="O96" s="836"/>
      <c r="P96" s="836"/>
      <c r="Q96" s="836"/>
    </row>
    <row r="97" spans="1:17" ht="15" customHeight="1">
      <c r="A97" s="1207"/>
      <c r="B97" s="1218"/>
      <c r="C97" s="1234"/>
      <c r="D97" s="1178"/>
      <c r="E97" s="1313"/>
      <c r="F97" s="1314"/>
      <c r="G97" s="211" t="s">
        <v>212</v>
      </c>
      <c r="H97" s="167" t="s">
        <v>107</v>
      </c>
      <c r="I97" s="62"/>
      <c r="J97" s="148" t="s">
        <v>124</v>
      </c>
      <c r="K97" s="237"/>
      <c r="L97" s="221">
        <v>6.71</v>
      </c>
      <c r="M97" s="148" t="s">
        <v>135</v>
      </c>
      <c r="N97" s="62" t="s">
        <v>202</v>
      </c>
      <c r="O97" s="836"/>
      <c r="P97" s="836"/>
      <c r="Q97" s="836"/>
    </row>
    <row r="98" spans="1:17" ht="15" customHeight="1">
      <c r="A98" s="1207"/>
      <c r="B98" s="1218"/>
      <c r="C98" s="1234"/>
      <c r="D98" s="1178"/>
      <c r="E98" s="1313"/>
      <c r="F98" s="1314"/>
      <c r="G98" s="211" t="s">
        <v>215</v>
      </c>
      <c r="H98" s="167" t="s">
        <v>107</v>
      </c>
      <c r="I98" s="62"/>
      <c r="J98" s="148" t="s">
        <v>124</v>
      </c>
      <c r="K98" s="237"/>
      <c r="L98" s="178">
        <v>6.14</v>
      </c>
      <c r="M98" s="148" t="s">
        <v>135</v>
      </c>
      <c r="N98" s="62" t="s">
        <v>202</v>
      </c>
      <c r="O98" s="836"/>
      <c r="P98" s="836"/>
      <c r="Q98" s="836"/>
    </row>
    <row r="99" spans="1:17" ht="15" customHeight="1">
      <c r="A99" s="1207"/>
      <c r="B99" s="1218"/>
      <c r="C99" s="1234"/>
      <c r="D99" s="1178"/>
      <c r="E99" s="1313"/>
      <c r="F99" s="1314"/>
      <c r="G99" s="211" t="s">
        <v>216</v>
      </c>
      <c r="H99" s="167" t="s">
        <v>107</v>
      </c>
      <c r="I99" s="62"/>
      <c r="J99" s="148" t="s">
        <v>124</v>
      </c>
      <c r="K99" s="237"/>
      <c r="L99" s="178">
        <v>7.29</v>
      </c>
      <c r="M99" s="148" t="s">
        <v>135</v>
      </c>
      <c r="N99" s="62" t="s">
        <v>202</v>
      </c>
      <c r="O99" s="836"/>
      <c r="P99" s="836"/>
      <c r="Q99" s="836"/>
    </row>
    <row r="100" spans="1:17" ht="15" customHeight="1">
      <c r="A100" s="1208"/>
      <c r="B100" s="1210"/>
      <c r="C100" s="1235"/>
      <c r="D100" s="1179"/>
      <c r="E100" s="1180"/>
      <c r="F100" s="1181"/>
      <c r="G100" s="492"/>
      <c r="H100" s="492"/>
      <c r="I100" s="389"/>
      <c r="J100" s="389"/>
      <c r="K100" s="389"/>
      <c r="L100" s="389"/>
      <c r="M100" s="389"/>
      <c r="N100" s="389"/>
      <c r="O100" s="836"/>
      <c r="P100" s="836"/>
      <c r="Q100" s="836"/>
    </row>
    <row r="101" spans="1:17" ht="34.5" customHeight="1">
      <c r="A101" s="1216" t="s">
        <v>12</v>
      </c>
      <c r="B101" s="1217" t="s">
        <v>71</v>
      </c>
      <c r="C101" s="1233"/>
      <c r="D101" s="1177">
        <v>5</v>
      </c>
      <c r="E101" s="1317"/>
      <c r="F101" s="1318"/>
      <c r="G101" s="893" t="s">
        <v>290</v>
      </c>
      <c r="H101" s="167" t="s">
        <v>107</v>
      </c>
      <c r="I101" s="894" t="s">
        <v>289</v>
      </c>
      <c r="J101" s="74" t="s">
        <v>99</v>
      </c>
      <c r="K101" s="895">
        <v>10</v>
      </c>
      <c r="L101" s="895">
        <v>10</v>
      </c>
      <c r="M101" s="496" t="s">
        <v>135</v>
      </c>
      <c r="N101" s="171" t="s">
        <v>261</v>
      </c>
      <c r="O101" s="836"/>
      <c r="P101" s="836"/>
      <c r="Q101" s="836"/>
    </row>
    <row r="102" spans="1:17" ht="15" customHeight="1">
      <c r="A102" s="1207"/>
      <c r="B102" s="1209"/>
      <c r="C102" s="1234"/>
      <c r="D102" s="1178"/>
      <c r="E102" s="1319"/>
      <c r="F102" s="1320"/>
      <c r="G102" s="896" t="s">
        <v>292</v>
      </c>
      <c r="H102" s="167" t="s">
        <v>107</v>
      </c>
      <c r="I102" s="894" t="s">
        <v>289</v>
      </c>
      <c r="J102" s="166" t="s">
        <v>99</v>
      </c>
      <c r="K102" s="897">
        <v>10</v>
      </c>
      <c r="L102" s="897">
        <v>10</v>
      </c>
      <c r="M102" s="167" t="s">
        <v>135</v>
      </c>
      <c r="N102" s="62" t="s">
        <v>261</v>
      </c>
      <c r="O102" s="836"/>
      <c r="P102" s="836"/>
      <c r="Q102" s="836"/>
    </row>
    <row r="103" spans="1:17" ht="15" customHeight="1">
      <c r="A103" s="1207"/>
      <c r="B103" s="1209"/>
      <c r="C103" s="1234"/>
      <c r="D103" s="1178"/>
      <c r="E103" s="1180"/>
      <c r="F103" s="1181"/>
      <c r="G103" s="488"/>
      <c r="H103" s="488"/>
      <c r="I103" s="237"/>
      <c r="J103" s="237"/>
      <c r="K103" s="237"/>
      <c r="L103" s="237"/>
      <c r="M103" s="237"/>
      <c r="N103" s="237"/>
      <c r="O103" s="836"/>
      <c r="P103" s="836"/>
      <c r="Q103" s="836"/>
    </row>
    <row r="104" spans="1:17" ht="15" customHeight="1">
      <c r="A104" s="1207"/>
      <c r="B104" s="1209"/>
      <c r="C104" s="1234"/>
      <c r="D104" s="1178"/>
      <c r="E104" s="1180"/>
      <c r="F104" s="1181"/>
      <c r="G104" s="488"/>
      <c r="H104" s="488"/>
      <c r="I104" s="237"/>
      <c r="J104" s="237"/>
      <c r="K104" s="237"/>
      <c r="L104" s="237"/>
      <c r="M104" s="237"/>
      <c r="N104" s="62"/>
      <c r="O104" s="836"/>
      <c r="P104" s="836"/>
      <c r="Q104" s="836"/>
    </row>
    <row r="105" spans="1:17" ht="15" customHeight="1">
      <c r="A105" s="1207"/>
      <c r="B105" s="1210"/>
      <c r="C105" s="1235"/>
      <c r="D105" s="1179"/>
      <c r="E105" s="1189"/>
      <c r="F105" s="1190"/>
      <c r="G105" s="492"/>
      <c r="H105" s="492"/>
      <c r="I105" s="389"/>
      <c r="J105" s="389"/>
      <c r="K105" s="389"/>
      <c r="L105" s="389"/>
      <c r="M105" s="389"/>
      <c r="N105" s="389"/>
      <c r="O105" s="836"/>
      <c r="P105" s="836"/>
      <c r="Q105" s="836"/>
    </row>
    <row r="106" spans="1:17" ht="15" customHeight="1">
      <c r="A106" s="1207"/>
      <c r="B106" s="1217" t="s">
        <v>72</v>
      </c>
      <c r="C106" s="1233"/>
      <c r="D106" s="1177">
        <v>5</v>
      </c>
      <c r="E106" s="1062"/>
      <c r="F106" s="1062"/>
      <c r="G106" s="491" t="s">
        <v>125</v>
      </c>
      <c r="H106" s="167" t="s">
        <v>107</v>
      </c>
      <c r="I106" s="169" t="s">
        <v>206</v>
      </c>
      <c r="J106" s="74" t="s">
        <v>99</v>
      </c>
      <c r="K106" s="74">
        <v>10</v>
      </c>
      <c r="L106" s="74">
        <v>10</v>
      </c>
      <c r="M106" s="168" t="s">
        <v>135</v>
      </c>
      <c r="N106" s="171" t="s">
        <v>261</v>
      </c>
      <c r="O106" s="836"/>
      <c r="P106" s="836"/>
      <c r="Q106" s="836"/>
    </row>
    <row r="107" spans="1:17" ht="15" customHeight="1">
      <c r="A107" s="1207"/>
      <c r="B107" s="1209"/>
      <c r="C107" s="1234"/>
      <c r="D107" s="1178"/>
      <c r="E107" s="1313"/>
      <c r="F107" s="1314"/>
      <c r="G107" s="211" t="s">
        <v>213</v>
      </c>
      <c r="H107" s="167" t="s">
        <v>107</v>
      </c>
      <c r="I107" s="151" t="s">
        <v>206</v>
      </c>
      <c r="J107" s="151" t="s">
        <v>99</v>
      </c>
      <c r="K107" s="178">
        <v>10</v>
      </c>
      <c r="L107" s="178">
        <v>10</v>
      </c>
      <c r="M107" s="148" t="s">
        <v>135</v>
      </c>
      <c r="N107" s="62" t="s">
        <v>261</v>
      </c>
      <c r="O107" s="836"/>
      <c r="P107" s="836"/>
      <c r="Q107" s="836"/>
    </row>
    <row r="108" spans="1:17" ht="15" customHeight="1">
      <c r="A108" s="1207"/>
      <c r="B108" s="1209"/>
      <c r="C108" s="1234"/>
      <c r="D108" s="1178"/>
      <c r="E108" s="1180"/>
      <c r="F108" s="1181"/>
      <c r="G108" s="488"/>
      <c r="H108" s="488"/>
      <c r="I108" s="237"/>
      <c r="J108" s="237"/>
      <c r="K108" s="237"/>
      <c r="L108" s="237"/>
      <c r="M108" s="237"/>
      <c r="N108" s="237"/>
      <c r="O108" s="836"/>
      <c r="P108" s="836"/>
      <c r="Q108" s="836"/>
    </row>
    <row r="109" spans="1:17" ht="15" customHeight="1">
      <c r="A109" s="1207"/>
      <c r="B109" s="1209"/>
      <c r="C109" s="1234"/>
      <c r="D109" s="1178"/>
      <c r="E109" s="1180"/>
      <c r="F109" s="1181"/>
      <c r="G109" s="488"/>
      <c r="H109" s="488"/>
      <c r="I109" s="237"/>
      <c r="J109" s="237"/>
      <c r="K109" s="237"/>
      <c r="L109" s="237"/>
      <c r="M109" s="237"/>
      <c r="N109" s="167"/>
      <c r="O109" s="836"/>
      <c r="P109" s="836"/>
      <c r="Q109" s="836"/>
    </row>
    <row r="110" spans="1:17" ht="15" customHeight="1">
      <c r="A110" s="1208"/>
      <c r="B110" s="1210"/>
      <c r="C110" s="1235"/>
      <c r="D110" s="1179"/>
      <c r="E110" s="1189"/>
      <c r="F110" s="1190"/>
      <c r="G110" s="492"/>
      <c r="H110" s="492"/>
      <c r="I110" s="389"/>
      <c r="J110" s="389"/>
      <c r="K110" s="389"/>
      <c r="L110" s="389"/>
      <c r="M110" s="389"/>
      <c r="N110" s="389"/>
      <c r="O110" s="836"/>
      <c r="P110" s="836"/>
      <c r="Q110" s="836"/>
    </row>
    <row r="111" spans="1:17" ht="15" customHeight="1">
      <c r="A111" s="1211" t="s">
        <v>14</v>
      </c>
      <c r="B111" s="1219" t="s">
        <v>243</v>
      </c>
      <c r="C111" s="1233"/>
      <c r="D111" s="1177">
        <v>5</v>
      </c>
      <c r="E111" s="1188"/>
      <c r="F111" s="1188"/>
      <c r="G111" s="182" t="s">
        <v>126</v>
      </c>
      <c r="H111" s="167" t="s">
        <v>107</v>
      </c>
      <c r="I111" s="171"/>
      <c r="J111" s="48" t="s">
        <v>102</v>
      </c>
      <c r="K111" s="48"/>
      <c r="L111" s="48">
        <v>7.25</v>
      </c>
      <c r="M111" s="48" t="s">
        <v>135</v>
      </c>
      <c r="N111" s="197" t="s">
        <v>202</v>
      </c>
      <c r="O111" s="836"/>
      <c r="P111" s="836"/>
      <c r="Q111" s="836"/>
    </row>
    <row r="112" spans="1:17" ht="15" customHeight="1">
      <c r="A112" s="1212"/>
      <c r="B112" s="1220"/>
      <c r="C112" s="1234"/>
      <c r="D112" s="1178"/>
      <c r="E112" s="1313"/>
      <c r="F112" s="1314"/>
      <c r="G112" s="211" t="s">
        <v>233</v>
      </c>
      <c r="H112" s="167" t="s">
        <v>107</v>
      </c>
      <c r="I112" s="62"/>
      <c r="J112" s="148" t="s">
        <v>102</v>
      </c>
      <c r="K112" s="148"/>
      <c r="L112" s="148">
        <v>23.38</v>
      </c>
      <c r="M112" s="148" t="s">
        <v>135</v>
      </c>
      <c r="N112" s="62" t="s">
        <v>202</v>
      </c>
      <c r="O112" s="836"/>
      <c r="P112" s="836"/>
      <c r="Q112" s="836"/>
    </row>
    <row r="113" spans="1:17" ht="15" customHeight="1">
      <c r="A113" s="1212"/>
      <c r="B113" s="1220"/>
      <c r="C113" s="1234"/>
      <c r="D113" s="1178"/>
      <c r="E113" s="1186"/>
      <c r="F113" s="1187"/>
      <c r="G113" s="148"/>
      <c r="H113" s="237"/>
      <c r="I113" s="148"/>
      <c r="J113" s="237"/>
      <c r="K113" s="386"/>
      <c r="L113" s="148"/>
      <c r="M113" s="62"/>
      <c r="N113" s="861"/>
      <c r="O113" s="836"/>
      <c r="P113" s="836"/>
      <c r="Q113" s="836"/>
    </row>
    <row r="114" spans="1:17" ht="15" customHeight="1">
      <c r="A114" s="1212"/>
      <c r="B114" s="1220"/>
      <c r="C114" s="1234"/>
      <c r="D114" s="1178"/>
      <c r="E114" s="1186"/>
      <c r="F114" s="1187"/>
      <c r="G114" s="237"/>
      <c r="H114" s="237"/>
      <c r="I114" s="237"/>
      <c r="J114" s="237"/>
      <c r="K114" s="237"/>
      <c r="L114" s="237"/>
      <c r="M114" s="386"/>
      <c r="N114" s="861"/>
      <c r="O114" s="836"/>
      <c r="P114" s="836"/>
      <c r="Q114" s="836"/>
    </row>
    <row r="115" spans="1:17" ht="15" customHeight="1">
      <c r="A115" s="1212"/>
      <c r="B115" s="1221"/>
      <c r="C115" s="1235"/>
      <c r="D115" s="1179"/>
      <c r="E115" s="1311"/>
      <c r="F115" s="1312"/>
      <c r="G115" s="389"/>
      <c r="H115" s="389"/>
      <c r="I115" s="389"/>
      <c r="J115" s="389"/>
      <c r="K115" s="389"/>
      <c r="L115" s="389"/>
      <c r="M115" s="387"/>
      <c r="N115" s="847"/>
      <c r="O115" s="836"/>
      <c r="P115" s="836"/>
      <c r="Q115" s="836"/>
    </row>
    <row r="116" spans="1:17" ht="15" customHeight="1">
      <c r="A116" s="1211" t="s">
        <v>15</v>
      </c>
      <c r="B116" s="1223" t="s">
        <v>73</v>
      </c>
      <c r="C116" s="1193"/>
      <c r="D116" s="1177"/>
      <c r="E116" s="1199"/>
      <c r="F116" s="1200"/>
      <c r="G116" s="438"/>
      <c r="H116" s="439"/>
      <c r="I116" s="168"/>
      <c r="J116" s="451"/>
      <c r="K116" s="616"/>
      <c r="L116" s="168"/>
      <c r="M116" s="171"/>
      <c r="N116" s="875"/>
      <c r="O116" s="836"/>
      <c r="P116" s="836"/>
      <c r="Q116" s="836"/>
    </row>
    <row r="117" spans="1:17" ht="15" customHeight="1">
      <c r="A117" s="1212"/>
      <c r="B117" s="1214"/>
      <c r="C117" s="1194"/>
      <c r="D117" s="1178"/>
      <c r="E117" s="1202"/>
      <c r="F117" s="1202"/>
      <c r="G117" s="386"/>
      <c r="H117" s="386"/>
      <c r="I117" s="386"/>
      <c r="J117" s="386"/>
      <c r="K117" s="386"/>
      <c r="L117" s="386"/>
      <c r="M117" s="386"/>
      <c r="N117" s="861"/>
      <c r="O117" s="836"/>
      <c r="P117" s="836"/>
      <c r="Q117" s="836"/>
    </row>
    <row r="118" spans="1:17" ht="15" customHeight="1">
      <c r="A118" s="1212"/>
      <c r="B118" s="1214"/>
      <c r="C118" s="1194"/>
      <c r="D118" s="1178"/>
      <c r="E118" s="1202"/>
      <c r="F118" s="1202"/>
      <c r="G118" s="386"/>
      <c r="H118" s="386"/>
      <c r="I118" s="386"/>
      <c r="J118" s="386"/>
      <c r="K118" s="386"/>
      <c r="L118" s="386"/>
      <c r="M118" s="220"/>
      <c r="N118" s="898"/>
      <c r="O118" s="899"/>
      <c r="P118" s="885"/>
      <c r="Q118" s="836"/>
    </row>
    <row r="119" spans="1:17" ht="15" customHeight="1">
      <c r="A119" s="1213"/>
      <c r="B119" s="1224"/>
      <c r="C119" s="1195"/>
      <c r="D119" s="1179"/>
      <c r="E119" s="1201"/>
      <c r="F119" s="1201"/>
      <c r="G119" s="387"/>
      <c r="H119" s="387"/>
      <c r="I119" s="387"/>
      <c r="J119" s="387"/>
      <c r="K119" s="387"/>
      <c r="L119" s="387"/>
      <c r="M119" s="388"/>
      <c r="N119" s="900"/>
      <c r="O119" s="899"/>
      <c r="P119" s="885"/>
      <c r="Q119" s="836"/>
    </row>
    <row r="120" spans="1:17" ht="15.75" customHeight="1">
      <c r="A120" s="1225" t="s">
        <v>34</v>
      </c>
      <c r="B120" s="1226"/>
      <c r="C120" s="1192" t="s">
        <v>41</v>
      </c>
      <c r="D120" s="1192"/>
      <c r="E120" s="1336"/>
      <c r="F120" s="1336"/>
      <c r="G120" s="1332" t="s">
        <v>38</v>
      </c>
      <c r="H120" s="1321" t="s">
        <v>67</v>
      </c>
      <c r="I120" s="1321" t="s">
        <v>46</v>
      </c>
      <c r="J120" s="1321" t="s">
        <v>39</v>
      </c>
      <c r="K120" s="1321" t="s">
        <v>93</v>
      </c>
      <c r="L120" s="1321" t="s">
        <v>96</v>
      </c>
      <c r="M120" s="1321" t="s">
        <v>55</v>
      </c>
      <c r="N120" s="1330" t="s">
        <v>40</v>
      </c>
      <c r="O120" s="495"/>
      <c r="P120" s="885"/>
      <c r="Q120" s="836"/>
    </row>
    <row r="121" spans="1:17" ht="51" customHeight="1">
      <c r="A121" s="1226"/>
      <c r="B121" s="1226"/>
      <c r="C121" s="185" t="s">
        <v>31</v>
      </c>
      <c r="D121" s="185" t="s">
        <v>52</v>
      </c>
      <c r="E121" s="1336"/>
      <c r="F121" s="1336"/>
      <c r="G121" s="1333"/>
      <c r="H121" s="1322"/>
      <c r="I121" s="1322"/>
      <c r="J121" s="1322"/>
      <c r="K121" s="1322"/>
      <c r="L121" s="1322"/>
      <c r="M121" s="1322"/>
      <c r="N121" s="1331"/>
      <c r="O121" s="495"/>
      <c r="P121" s="885"/>
      <c r="Q121" s="836"/>
    </row>
    <row r="122" spans="1:17" ht="16.5" customHeight="1">
      <c r="A122" s="1227" t="s">
        <v>22</v>
      </c>
      <c r="B122" s="1228"/>
      <c r="C122" s="29">
        <f>IF(C15&gt;5000,100/3,(C17*0.5)*0.1)</f>
        <v>33.333333333333336</v>
      </c>
      <c r="D122" s="32">
        <f>SUM(D123+D129+D136)</f>
        <v>33</v>
      </c>
      <c r="E122" s="1340"/>
      <c r="F122" s="1340"/>
      <c r="G122" s="489"/>
      <c r="H122" s="489"/>
      <c r="I122" s="489"/>
      <c r="J122" s="489"/>
      <c r="K122" s="489"/>
      <c r="L122" s="489"/>
      <c r="M122" s="490"/>
      <c r="N122" s="901"/>
      <c r="O122" s="899"/>
      <c r="P122" s="885"/>
      <c r="Q122" s="836"/>
    </row>
    <row r="123" spans="1:17" ht="15" customHeight="1">
      <c r="A123" s="1207" t="s">
        <v>17</v>
      </c>
      <c r="B123" s="1214" t="s">
        <v>74</v>
      </c>
      <c r="C123" s="1222"/>
      <c r="D123" s="1178">
        <v>11</v>
      </c>
      <c r="E123" s="1339"/>
      <c r="F123" s="1339"/>
      <c r="G123" s="491" t="s">
        <v>128</v>
      </c>
      <c r="H123" s="168" t="s">
        <v>107</v>
      </c>
      <c r="I123" s="169" t="s">
        <v>206</v>
      </c>
      <c r="J123" s="197" t="s">
        <v>99</v>
      </c>
      <c r="K123" s="171">
        <v>1</v>
      </c>
      <c r="L123" s="171">
        <v>1</v>
      </c>
      <c r="M123" s="168">
        <v>100</v>
      </c>
      <c r="N123" s="171" t="s">
        <v>261</v>
      </c>
      <c r="O123" s="836"/>
      <c r="P123" s="836"/>
      <c r="Q123" s="836"/>
    </row>
    <row r="124" spans="1:17" ht="15" customHeight="1">
      <c r="A124" s="1207"/>
      <c r="B124" s="1214"/>
      <c r="C124" s="1222"/>
      <c r="D124" s="1178"/>
      <c r="E124" s="1196"/>
      <c r="F124" s="1196"/>
      <c r="G124" s="202" t="s">
        <v>129</v>
      </c>
      <c r="H124" s="167" t="s">
        <v>107</v>
      </c>
      <c r="I124" s="170" t="s">
        <v>206</v>
      </c>
      <c r="J124" s="75" t="s">
        <v>99</v>
      </c>
      <c r="K124" s="62">
        <v>1</v>
      </c>
      <c r="L124" s="62">
        <v>1</v>
      </c>
      <c r="M124" s="167">
        <v>100</v>
      </c>
      <c r="N124" s="62" t="s">
        <v>261</v>
      </c>
      <c r="O124" s="836"/>
      <c r="P124" s="836"/>
      <c r="Q124" s="836"/>
    </row>
    <row r="125" spans="1:17" ht="15" customHeight="1">
      <c r="A125" s="1207"/>
      <c r="B125" s="1214"/>
      <c r="C125" s="1222"/>
      <c r="D125" s="1178"/>
      <c r="E125" s="1196"/>
      <c r="F125" s="1196"/>
      <c r="G125" s="202" t="s">
        <v>130</v>
      </c>
      <c r="H125" s="167" t="s">
        <v>107</v>
      </c>
      <c r="I125" s="170" t="s">
        <v>206</v>
      </c>
      <c r="J125" s="75" t="s">
        <v>99</v>
      </c>
      <c r="K125" s="62">
        <v>1</v>
      </c>
      <c r="L125" s="62">
        <v>1</v>
      </c>
      <c r="M125" s="167">
        <v>100</v>
      </c>
      <c r="N125" s="62" t="s">
        <v>261</v>
      </c>
      <c r="O125" s="836"/>
      <c r="P125" s="836"/>
      <c r="Q125" s="836"/>
    </row>
    <row r="126" spans="1:17" ht="15" customHeight="1">
      <c r="A126" s="1207"/>
      <c r="B126" s="1215"/>
      <c r="C126" s="1222"/>
      <c r="D126" s="1178"/>
      <c r="E126" s="1196"/>
      <c r="F126" s="1196"/>
      <c r="G126" s="202" t="s">
        <v>131</v>
      </c>
      <c r="H126" s="167" t="s">
        <v>107</v>
      </c>
      <c r="I126" s="170" t="s">
        <v>206</v>
      </c>
      <c r="J126" s="177" t="s">
        <v>99</v>
      </c>
      <c r="K126" s="62">
        <v>1</v>
      </c>
      <c r="L126" s="62">
        <v>1</v>
      </c>
      <c r="M126" s="167" t="s">
        <v>135</v>
      </c>
      <c r="N126" s="62" t="s">
        <v>261</v>
      </c>
      <c r="O126" s="836"/>
      <c r="P126" s="836"/>
      <c r="Q126" s="836"/>
    </row>
    <row r="127" spans="1:17" ht="15" customHeight="1">
      <c r="A127" s="1207"/>
      <c r="B127" s="1215"/>
      <c r="C127" s="1222"/>
      <c r="D127" s="1178"/>
      <c r="E127" s="1186"/>
      <c r="F127" s="1187"/>
      <c r="G127" s="488"/>
      <c r="H127" s="178"/>
      <c r="I127" s="178"/>
      <c r="J127" s="178"/>
      <c r="K127" s="178"/>
      <c r="L127" s="178"/>
      <c r="M127" s="178"/>
      <c r="N127" s="178"/>
      <c r="O127" s="836"/>
      <c r="P127" s="836"/>
      <c r="Q127" s="836"/>
    </row>
    <row r="128" spans="1:17" ht="15" customHeight="1">
      <c r="A128" s="1207"/>
      <c r="B128" s="1214"/>
      <c r="C128" s="1222"/>
      <c r="D128" s="1178"/>
      <c r="E128" s="1180"/>
      <c r="F128" s="1181"/>
      <c r="G128" s="492"/>
      <c r="H128" s="847"/>
      <c r="I128" s="847"/>
      <c r="J128" s="847"/>
      <c r="K128" s="847"/>
      <c r="L128" s="847"/>
      <c r="M128" s="847"/>
      <c r="N128" s="892"/>
      <c r="O128" s="836"/>
      <c r="P128" s="836"/>
      <c r="Q128" s="836"/>
    </row>
    <row r="129" spans="1:17" ht="15" customHeight="1">
      <c r="A129" s="1216" t="s">
        <v>19</v>
      </c>
      <c r="B129" s="1217" t="s">
        <v>75</v>
      </c>
      <c r="C129" s="1328"/>
      <c r="D129" s="1177">
        <v>11</v>
      </c>
      <c r="E129" s="1064"/>
      <c r="F129" s="1064"/>
      <c r="G129" s="902" t="s">
        <v>138</v>
      </c>
      <c r="H129" s="903" t="s">
        <v>107</v>
      </c>
      <c r="I129" s="167"/>
      <c r="J129" s="903" t="s">
        <v>136</v>
      </c>
      <c r="K129" s="903"/>
      <c r="L129" s="903">
        <v>10</v>
      </c>
      <c r="M129" s="903">
        <v>100</v>
      </c>
      <c r="N129" s="171" t="s">
        <v>261</v>
      </c>
      <c r="O129" s="836"/>
      <c r="P129" s="836"/>
      <c r="Q129" s="836"/>
    </row>
    <row r="130" spans="1:17" ht="15" customHeight="1">
      <c r="A130" s="1207"/>
      <c r="B130" s="1209"/>
      <c r="C130" s="1222"/>
      <c r="D130" s="1178"/>
      <c r="E130" s="981"/>
      <c r="F130" s="981"/>
      <c r="G130" s="904" t="s">
        <v>139</v>
      </c>
      <c r="H130" s="882" t="s">
        <v>107</v>
      </c>
      <c r="I130" s="167"/>
      <c r="J130" s="882" t="s">
        <v>136</v>
      </c>
      <c r="K130" s="882"/>
      <c r="L130" s="882">
        <v>5</v>
      </c>
      <c r="M130" s="882">
        <v>50</v>
      </c>
      <c r="N130" s="62" t="s">
        <v>261</v>
      </c>
      <c r="O130" s="836"/>
      <c r="P130" s="836"/>
      <c r="Q130" s="836"/>
    </row>
    <row r="131" spans="1:17" ht="15" customHeight="1">
      <c r="A131" s="1207"/>
      <c r="B131" s="1209"/>
      <c r="C131" s="1222"/>
      <c r="D131" s="1178"/>
      <c r="E131" s="1341"/>
      <c r="F131" s="1342"/>
      <c r="G131" s="904"/>
      <c r="H131" s="882"/>
      <c r="I131" s="167"/>
      <c r="J131" s="882"/>
      <c r="K131" s="882"/>
      <c r="L131" s="882"/>
      <c r="M131" s="882"/>
      <c r="N131" s="62"/>
      <c r="O131" s="836"/>
      <c r="P131" s="836"/>
      <c r="Q131" s="836"/>
    </row>
    <row r="132" spans="1:17" ht="15" customHeight="1">
      <c r="A132" s="1207"/>
      <c r="B132" s="1209"/>
      <c r="C132" s="1222"/>
      <c r="D132" s="1178"/>
      <c r="E132" s="981"/>
      <c r="F132" s="981"/>
      <c r="G132" s="904" t="s">
        <v>140</v>
      </c>
      <c r="H132" s="882" t="s">
        <v>107</v>
      </c>
      <c r="I132" s="167"/>
      <c r="J132" s="882" t="s">
        <v>239</v>
      </c>
      <c r="K132" s="882"/>
      <c r="L132" s="882">
        <v>5</v>
      </c>
      <c r="M132" s="882">
        <v>10</v>
      </c>
      <c r="N132" s="905" t="s">
        <v>261</v>
      </c>
      <c r="O132" s="836"/>
      <c r="P132" s="836"/>
      <c r="Q132" s="836"/>
    </row>
    <row r="133" spans="1:17" ht="15" customHeight="1">
      <c r="A133" s="1207"/>
      <c r="B133" s="1209"/>
      <c r="C133" s="1222"/>
      <c r="D133" s="1178"/>
      <c r="E133" s="1205"/>
      <c r="F133" s="1205"/>
      <c r="G133" s="488"/>
      <c r="H133" s="861"/>
      <c r="I133" s="178"/>
      <c r="J133" s="861"/>
      <c r="K133" s="861"/>
      <c r="L133" s="861"/>
      <c r="M133" s="861"/>
      <c r="N133" s="861"/>
      <c r="O133" s="836"/>
      <c r="P133" s="836"/>
      <c r="Q133" s="836"/>
    </row>
    <row r="134" spans="1:17" ht="15" customHeight="1">
      <c r="A134" s="1207"/>
      <c r="B134" s="1209"/>
      <c r="C134" s="1222"/>
      <c r="D134" s="1178"/>
      <c r="E134" s="1205"/>
      <c r="F134" s="1205"/>
      <c r="G134" s="488"/>
      <c r="H134" s="861"/>
      <c r="I134" s="178"/>
      <c r="J134" s="861"/>
      <c r="K134" s="861"/>
      <c r="L134" s="861"/>
      <c r="M134" s="861"/>
      <c r="N134" s="887"/>
      <c r="O134" s="836"/>
      <c r="P134" s="836"/>
      <c r="Q134" s="836"/>
    </row>
    <row r="135" spans="1:17" ht="15" customHeight="1">
      <c r="A135" s="1208"/>
      <c r="B135" s="1210"/>
      <c r="C135" s="1329"/>
      <c r="D135" s="1179"/>
      <c r="E135" s="1206"/>
      <c r="F135" s="1206"/>
      <c r="G135" s="492"/>
      <c r="H135" s="847"/>
      <c r="I135" s="599"/>
      <c r="J135" s="847"/>
      <c r="K135" s="847"/>
      <c r="L135" s="847"/>
      <c r="M135" s="847"/>
      <c r="N135" s="906"/>
      <c r="O135" s="836"/>
      <c r="P135" s="836"/>
      <c r="Q135" s="836"/>
    </row>
    <row r="136" spans="1:17" ht="15" customHeight="1">
      <c r="A136" s="1216" t="s">
        <v>20</v>
      </c>
      <c r="B136" s="1217" t="s">
        <v>76</v>
      </c>
      <c r="C136" s="1328"/>
      <c r="D136" s="1177">
        <v>11</v>
      </c>
      <c r="E136" s="1064"/>
      <c r="F136" s="1064"/>
      <c r="G136" s="902" t="s">
        <v>141</v>
      </c>
      <c r="H136" s="903" t="s">
        <v>107</v>
      </c>
      <c r="I136" s="167"/>
      <c r="J136" s="844" t="s">
        <v>111</v>
      </c>
      <c r="K136" s="843"/>
      <c r="L136" s="907">
        <v>5.3</v>
      </c>
      <c r="M136" s="844">
        <v>5</v>
      </c>
      <c r="N136" s="171" t="s">
        <v>261</v>
      </c>
      <c r="O136" s="836"/>
      <c r="P136" s="836"/>
      <c r="Q136" s="836"/>
    </row>
    <row r="137" spans="1:17" ht="15" customHeight="1">
      <c r="A137" s="1207"/>
      <c r="B137" s="1209"/>
      <c r="C137" s="1222"/>
      <c r="D137" s="1178"/>
      <c r="E137" s="1196"/>
      <c r="F137" s="1196"/>
      <c r="G137" s="202"/>
      <c r="H137" s="202"/>
      <c r="I137" s="908"/>
      <c r="J137" s="908"/>
      <c r="K137" s="908"/>
      <c r="L137" s="908"/>
      <c r="M137" s="908"/>
      <c r="N137" s="908"/>
      <c r="O137" s="836"/>
      <c r="P137" s="836"/>
      <c r="Q137" s="836"/>
    </row>
    <row r="138" spans="1:17" ht="15" customHeight="1">
      <c r="A138" s="1207"/>
      <c r="B138" s="1209"/>
      <c r="C138" s="1222"/>
      <c r="D138" s="1178"/>
      <c r="E138" s="1196"/>
      <c r="F138" s="1196"/>
      <c r="G138" s="202"/>
      <c r="H138" s="202"/>
      <c r="I138" s="908"/>
      <c r="J138" s="908"/>
      <c r="K138" s="908"/>
      <c r="L138" s="908"/>
      <c r="M138" s="908"/>
      <c r="N138" s="887"/>
      <c r="O138" s="836"/>
      <c r="P138" s="836"/>
      <c r="Q138" s="836"/>
    </row>
    <row r="139" spans="1:17" ht="15" customHeight="1">
      <c r="A139" s="1208"/>
      <c r="B139" s="1210"/>
      <c r="C139" s="1329"/>
      <c r="D139" s="1179"/>
      <c r="E139" s="1338"/>
      <c r="F139" s="1338"/>
      <c r="G139" s="493"/>
      <c r="H139" s="493"/>
      <c r="I139" s="906"/>
      <c r="J139" s="906"/>
      <c r="K139" s="906"/>
      <c r="L139" s="906"/>
      <c r="M139" s="906"/>
      <c r="N139" s="892"/>
      <c r="O139" s="836"/>
      <c r="P139" s="836"/>
      <c r="Q139" s="836"/>
    </row>
    <row r="140" spans="1:17" ht="15" customHeight="1">
      <c r="A140" s="997" t="s">
        <v>77</v>
      </c>
      <c r="B140" s="1324" t="s">
        <v>78</v>
      </c>
      <c r="C140" s="1326"/>
      <c r="D140" s="1197">
        <v>10</v>
      </c>
      <c r="E140" s="1204"/>
      <c r="F140" s="1204"/>
      <c r="G140" s="909" t="s">
        <v>144</v>
      </c>
      <c r="H140" s="903" t="s">
        <v>107</v>
      </c>
      <c r="I140" s="48"/>
      <c r="J140" s="910" t="s">
        <v>142</v>
      </c>
      <c r="K140" s="168"/>
      <c r="L140" s="903">
        <v>3</v>
      </c>
      <c r="M140" s="910">
        <v>100</v>
      </c>
      <c r="N140" s="171" t="s">
        <v>261</v>
      </c>
      <c r="O140" s="836"/>
      <c r="P140" s="836"/>
      <c r="Q140" s="836"/>
    </row>
    <row r="141" spans="1:17" ht="15" customHeight="1">
      <c r="A141" s="1323"/>
      <c r="B141" s="1325"/>
      <c r="C141" s="1327"/>
      <c r="D141" s="1198"/>
      <c r="E141" s="1203"/>
      <c r="F141" s="1203"/>
      <c r="G141" s="911" t="s">
        <v>145</v>
      </c>
      <c r="H141" s="912" t="s">
        <v>107</v>
      </c>
      <c r="I141" s="238"/>
      <c r="J141" s="913" t="s">
        <v>142</v>
      </c>
      <c r="K141" s="391"/>
      <c r="L141" s="912" t="s">
        <v>143</v>
      </c>
      <c r="M141" s="913">
        <v>20</v>
      </c>
      <c r="N141" s="216" t="s">
        <v>261</v>
      </c>
      <c r="O141" s="836"/>
      <c r="P141" s="836"/>
      <c r="Q141" s="836"/>
    </row>
    <row r="142" spans="1:17" ht="15">
      <c r="A142" s="11"/>
      <c r="B142" s="11"/>
      <c r="C142" s="35"/>
      <c r="D142" s="21"/>
      <c r="E142" s="11"/>
      <c r="F142" s="11"/>
      <c r="G142" s="11"/>
      <c r="H142" s="11"/>
      <c r="I142" s="11"/>
      <c r="J142" s="11"/>
      <c r="K142" s="11"/>
      <c r="L142" s="11"/>
      <c r="M142" s="11"/>
      <c r="N142" s="11"/>
      <c r="O142" s="836"/>
      <c r="P142" s="836"/>
      <c r="Q142" s="836"/>
    </row>
    <row r="143" spans="1:17" ht="15">
      <c r="A143" s="11"/>
      <c r="B143" s="11"/>
      <c r="C143" s="35"/>
      <c r="D143" s="21"/>
      <c r="E143" s="11"/>
      <c r="F143" s="11"/>
      <c r="G143" s="11"/>
      <c r="H143" s="11"/>
      <c r="I143" s="11"/>
      <c r="J143" s="11"/>
      <c r="K143" s="11"/>
      <c r="L143" s="11"/>
      <c r="M143" s="11"/>
      <c r="N143" s="11"/>
      <c r="O143" s="836"/>
      <c r="P143" s="836"/>
      <c r="Q143" s="836"/>
    </row>
    <row r="144" spans="1:17" ht="16.5" thickBot="1">
      <c r="A144" s="11"/>
      <c r="B144" s="132" t="s">
        <v>79</v>
      </c>
      <c r="C144" s="132"/>
      <c r="D144" s="132"/>
      <c r="E144" s="11"/>
      <c r="F144" s="11"/>
      <c r="G144" s="11"/>
      <c r="H144" s="11"/>
      <c r="I144" s="11"/>
      <c r="J144" s="11"/>
      <c r="L144" s="11"/>
      <c r="M144" s="11"/>
      <c r="N144" s="11"/>
      <c r="O144" s="836"/>
      <c r="P144" s="836"/>
      <c r="Q144" s="836"/>
    </row>
    <row r="145" spans="1:17" ht="16.5" thickBot="1">
      <c r="A145" s="11"/>
      <c r="B145" s="11"/>
      <c r="C145" s="35"/>
      <c r="D145" s="914">
        <f>SUM(F23+F27+F32+F36+F41+D60+D87+D122)</f>
        <v>206</v>
      </c>
      <c r="E145" s="11"/>
      <c r="F145" s="11"/>
      <c r="G145" s="11"/>
      <c r="H145" s="11"/>
      <c r="I145" s="11"/>
      <c r="J145" s="11"/>
      <c r="L145" s="11"/>
      <c r="M145" s="11"/>
      <c r="N145" s="11"/>
      <c r="O145" s="836"/>
      <c r="P145" s="836"/>
      <c r="Q145" s="836"/>
    </row>
    <row r="146" spans="1:17" ht="15.75" thickBot="1">
      <c r="A146" s="11"/>
      <c r="B146" s="11"/>
      <c r="C146" s="35"/>
      <c r="D146" s="21"/>
      <c r="E146" s="11"/>
      <c r="F146" s="11"/>
      <c r="G146" s="11"/>
      <c r="H146" s="11"/>
      <c r="I146" s="11"/>
      <c r="J146" s="11"/>
      <c r="L146" s="11"/>
      <c r="M146" s="11"/>
      <c r="N146" s="11"/>
      <c r="O146" s="836"/>
      <c r="P146" s="836"/>
      <c r="Q146" s="836"/>
    </row>
    <row r="147" spans="1:17" ht="15.75" thickBot="1">
      <c r="A147" s="11"/>
      <c r="B147" s="1668" t="s">
        <v>224</v>
      </c>
      <c r="C147" s="1668"/>
      <c r="D147" s="915">
        <f>SUM(C18)</f>
        <v>216</v>
      </c>
      <c r="E147" s="36"/>
      <c r="F147" s="36"/>
      <c r="G147" s="36"/>
      <c r="H147" s="36"/>
      <c r="I147" s="36"/>
      <c r="J147" s="36"/>
      <c r="L147" s="11"/>
      <c r="M147" s="11"/>
      <c r="N147" s="11"/>
      <c r="O147" s="836"/>
      <c r="P147" s="836"/>
      <c r="Q147" s="836"/>
    </row>
    <row r="148" spans="1:17" ht="15.75">
      <c r="A148" s="11"/>
      <c r="B148" s="36"/>
      <c r="C148" s="44"/>
      <c r="D148" s="36"/>
      <c r="E148" s="36"/>
      <c r="F148" s="36"/>
      <c r="G148" s="36"/>
      <c r="H148" s="36"/>
      <c r="I148" s="36"/>
      <c r="J148" s="36"/>
      <c r="L148" s="11"/>
      <c r="M148" s="11"/>
      <c r="N148" s="11"/>
      <c r="O148" s="836"/>
      <c r="P148" s="836"/>
      <c r="Q148" s="836"/>
    </row>
    <row r="149" spans="1:17" ht="15">
      <c r="A149" s="11"/>
      <c r="B149" s="46" t="s">
        <v>192</v>
      </c>
      <c r="C149" s="134"/>
      <c r="D149" s="136"/>
      <c r="E149" s="136"/>
      <c r="F149" s="136"/>
      <c r="G149" s="136"/>
      <c r="H149" s="136"/>
      <c r="I149" s="36"/>
      <c r="J149" s="36"/>
      <c r="L149" s="11"/>
      <c r="M149" s="11"/>
      <c r="N149" s="11"/>
      <c r="O149" s="836"/>
      <c r="P149" s="836"/>
      <c r="Q149" s="836"/>
    </row>
    <row r="150" spans="1:17" ht="15">
      <c r="A150" s="11"/>
      <c r="B150" s="46"/>
      <c r="C150" s="134" t="s">
        <v>194</v>
      </c>
      <c r="D150" s="43"/>
      <c r="E150" s="43"/>
      <c r="F150" s="43"/>
      <c r="G150" s="43"/>
      <c r="H150" s="43"/>
      <c r="I150" s="36"/>
      <c r="J150" s="36"/>
      <c r="L150" s="11"/>
      <c r="M150" s="11"/>
      <c r="N150" s="11"/>
      <c r="O150" s="836"/>
      <c r="P150" s="836"/>
      <c r="Q150" s="836"/>
    </row>
    <row r="151" spans="1:17" ht="15">
      <c r="A151" s="11"/>
      <c r="B151" s="78"/>
      <c r="C151" s="134" t="s">
        <v>191</v>
      </c>
      <c r="D151" s="43"/>
      <c r="E151" s="43"/>
      <c r="F151" s="43"/>
      <c r="G151" s="43"/>
      <c r="H151" s="43"/>
      <c r="I151" s="36"/>
      <c r="J151" s="36"/>
      <c r="L151" s="11"/>
      <c r="M151" s="11"/>
      <c r="N151" s="11"/>
      <c r="O151" s="836"/>
      <c r="P151" s="836"/>
      <c r="Q151" s="836"/>
    </row>
    <row r="152" spans="1:17" ht="15">
      <c r="A152" s="11"/>
      <c r="B152" s="78"/>
      <c r="C152" s="134" t="s">
        <v>268</v>
      </c>
      <c r="D152" s="136"/>
      <c r="E152" s="136"/>
      <c r="F152" s="136"/>
      <c r="G152" s="136"/>
      <c r="H152" s="136"/>
      <c r="I152" s="36"/>
      <c r="J152" s="36"/>
      <c r="L152" s="11"/>
      <c r="M152" s="11"/>
      <c r="N152" s="11"/>
      <c r="O152" s="836"/>
      <c r="P152" s="836"/>
      <c r="Q152" s="836"/>
    </row>
    <row r="153" spans="1:17" ht="15">
      <c r="A153" s="11"/>
      <c r="B153" s="36"/>
      <c r="C153" s="1170"/>
      <c r="D153" s="1171"/>
      <c r="E153" s="1171"/>
      <c r="F153" s="1171"/>
      <c r="G153" s="1171"/>
      <c r="H153" s="1171"/>
      <c r="I153" s="1171"/>
      <c r="J153" s="1171"/>
      <c r="K153" s="1171"/>
      <c r="L153" s="1171"/>
      <c r="M153" s="1171"/>
      <c r="N153" s="1171"/>
      <c r="O153" s="1171"/>
      <c r="P153" s="11"/>
      <c r="Q153" s="11"/>
    </row>
    <row r="154" spans="1:17" ht="24.75" customHeight="1">
      <c r="A154" s="11"/>
      <c r="B154" s="1088"/>
      <c r="C154" s="1173"/>
      <c r="D154" s="1173"/>
      <c r="E154" s="1173"/>
      <c r="F154" s="1173"/>
      <c r="G154" s="1173"/>
      <c r="H154" s="1173"/>
      <c r="I154" s="1173"/>
      <c r="J154" s="1173"/>
      <c r="K154" s="1173"/>
      <c r="L154" s="1173"/>
      <c r="M154" s="1173"/>
      <c r="N154" s="1173"/>
      <c r="O154" s="194"/>
      <c r="P154" s="11"/>
      <c r="Q154" s="11"/>
    </row>
    <row r="155" spans="1:17" ht="15.75" customHeight="1">
      <c r="A155" s="453"/>
      <c r="B155" s="453"/>
      <c r="C155" s="1079"/>
      <c r="D155" s="1081"/>
      <c r="E155" s="1081"/>
      <c r="F155" s="1081"/>
      <c r="G155" s="1081"/>
      <c r="H155" s="1081"/>
      <c r="I155" s="1081"/>
      <c r="J155" s="1081"/>
      <c r="K155" s="1081"/>
      <c r="L155" s="1081"/>
      <c r="M155" s="194"/>
      <c r="N155" s="194"/>
      <c r="O155" s="194"/>
      <c r="P155" s="11"/>
      <c r="Q155" s="11"/>
    </row>
    <row r="156" spans="1:17" ht="15.75" customHeight="1">
      <c r="A156" s="453"/>
      <c r="B156" s="453"/>
      <c r="C156" s="1079"/>
      <c r="D156" s="1081"/>
      <c r="E156" s="1081"/>
      <c r="F156" s="1081"/>
      <c r="G156" s="1081"/>
      <c r="H156" s="1081"/>
      <c r="I156" s="1081"/>
      <c r="J156" s="1081"/>
      <c r="K156" s="1081"/>
      <c r="L156" s="1081"/>
      <c r="M156" s="194"/>
      <c r="N156" s="194"/>
      <c r="O156" s="194"/>
      <c r="P156" s="11"/>
      <c r="Q156" s="11"/>
    </row>
    <row r="157" spans="1:17" ht="15.75" customHeight="1">
      <c r="A157" s="453"/>
      <c r="B157" s="453"/>
      <c r="C157" s="1079"/>
      <c r="D157" s="1081"/>
      <c r="E157" s="1081"/>
      <c r="F157" s="1081"/>
      <c r="G157" s="1081"/>
      <c r="H157" s="1081"/>
      <c r="I157" s="1081"/>
      <c r="J157" s="1081"/>
      <c r="K157" s="1081"/>
      <c r="L157" s="1081"/>
      <c r="M157" s="1081"/>
      <c r="N157" s="1081"/>
      <c r="O157" s="194"/>
      <c r="P157" s="11"/>
      <c r="Q157" s="11"/>
    </row>
    <row r="158" spans="1:17" ht="18">
      <c r="A158" s="836"/>
      <c r="B158" s="36"/>
      <c r="C158" s="1079"/>
      <c r="D158" s="1080"/>
      <c r="E158" s="1080"/>
      <c r="F158" s="1080"/>
      <c r="G158" s="1080"/>
      <c r="H158" s="1080"/>
      <c r="I158" s="1080"/>
      <c r="J158" s="1080"/>
      <c r="K158" s="595"/>
      <c r="L158" s="596"/>
      <c r="M158" s="596"/>
      <c r="N158" s="597"/>
      <c r="O158" s="194"/>
      <c r="P158" s="11"/>
      <c r="Q158" s="11"/>
    </row>
    <row r="159" spans="1:17" ht="29.25" customHeight="1">
      <c r="A159" s="836"/>
      <c r="B159" s="1334"/>
      <c r="C159" s="1334"/>
      <c r="D159" s="1334"/>
      <c r="E159" s="318"/>
      <c r="F159" s="318"/>
      <c r="G159" s="318"/>
      <c r="H159" s="318"/>
      <c r="I159" s="150"/>
      <c r="J159" s="149"/>
      <c r="L159" s="11"/>
      <c r="M159" s="11"/>
      <c r="N159" s="11"/>
      <c r="O159" s="11"/>
      <c r="P159" s="11"/>
      <c r="Q159" s="11"/>
    </row>
    <row r="160" spans="1:17" ht="15">
      <c r="A160" s="836"/>
      <c r="B160" s="836"/>
      <c r="C160" s="11"/>
      <c r="D160" s="11"/>
      <c r="E160" s="11"/>
      <c r="F160" s="11"/>
      <c r="G160" s="11"/>
      <c r="H160" s="11"/>
      <c r="I160" s="11"/>
      <c r="J160" s="15"/>
      <c r="K160" s="55"/>
      <c r="L160" s="15"/>
      <c r="M160" s="15"/>
      <c r="N160" s="15"/>
      <c r="O160" s="15"/>
      <c r="P160" s="11"/>
      <c r="Q160" s="11"/>
    </row>
    <row r="161" spans="1:17" ht="15">
      <c r="A161" s="836"/>
      <c r="B161" s="836"/>
      <c r="C161" s="11"/>
      <c r="D161" s="11"/>
      <c r="E161" s="11"/>
      <c r="F161" s="11"/>
      <c r="G161" s="11"/>
      <c r="H161" s="11"/>
      <c r="I161" s="11"/>
      <c r="J161" s="15"/>
      <c r="K161" s="55"/>
      <c r="L161" s="15"/>
      <c r="M161" s="15"/>
      <c r="N161" s="15"/>
      <c r="O161" s="15"/>
      <c r="P161" s="11"/>
      <c r="Q161" s="11"/>
    </row>
    <row r="162" spans="1:17" ht="15">
      <c r="A162" s="836"/>
      <c r="B162" s="836"/>
      <c r="C162" s="11"/>
      <c r="D162" s="11"/>
      <c r="E162" s="11"/>
      <c r="F162" s="11"/>
      <c r="G162" s="11"/>
      <c r="H162" s="11"/>
      <c r="I162" s="11"/>
      <c r="J162" s="15"/>
      <c r="K162" s="55"/>
      <c r="L162" s="15"/>
      <c r="M162" s="15"/>
      <c r="N162" s="15"/>
      <c r="O162" s="15"/>
      <c r="P162" s="11"/>
      <c r="Q162" s="11"/>
    </row>
    <row r="163" spans="1:17" ht="15">
      <c r="A163" s="836"/>
      <c r="B163" s="836"/>
      <c r="C163" s="11"/>
      <c r="D163" s="11"/>
      <c r="E163" s="11"/>
      <c r="F163" s="11"/>
      <c r="G163" s="11"/>
      <c r="H163" s="11"/>
      <c r="I163" s="11"/>
      <c r="J163" s="15"/>
      <c r="K163" s="55"/>
      <c r="L163" s="15"/>
      <c r="M163" s="15"/>
      <c r="N163" s="15"/>
      <c r="O163" s="15"/>
      <c r="P163" s="15"/>
      <c r="Q163" s="15"/>
    </row>
    <row r="164" spans="1:17" ht="15">
      <c r="A164" s="836"/>
      <c r="B164" s="836"/>
      <c r="C164" s="11"/>
      <c r="D164" s="11"/>
      <c r="E164" s="11"/>
      <c r="F164" s="11"/>
      <c r="G164" s="11"/>
      <c r="H164" s="11"/>
      <c r="I164" s="11"/>
      <c r="J164" s="15"/>
      <c r="K164" s="53"/>
      <c r="L164" s="15"/>
      <c r="M164" s="15"/>
      <c r="N164" s="15"/>
      <c r="O164" s="15"/>
      <c r="P164" s="11"/>
      <c r="Q164" s="11"/>
    </row>
    <row r="165" spans="1:17" ht="15">
      <c r="A165" s="836"/>
      <c r="B165" s="836"/>
      <c r="C165" s="11"/>
      <c r="D165" s="11"/>
      <c r="E165" s="11"/>
      <c r="F165" s="11"/>
      <c r="G165" s="11"/>
      <c r="H165" s="11"/>
      <c r="I165" s="11"/>
      <c r="J165" s="15"/>
      <c r="K165" s="53"/>
      <c r="L165" s="15"/>
      <c r="M165" s="15"/>
      <c r="N165" s="15"/>
      <c r="O165" s="15"/>
      <c r="P165" s="11"/>
      <c r="Q165" s="11"/>
    </row>
    <row r="166" spans="1:17" ht="15">
      <c r="A166" s="836"/>
      <c r="B166" s="836"/>
      <c r="C166" s="11"/>
      <c r="D166" s="11"/>
      <c r="E166" s="11"/>
      <c r="F166" s="11"/>
      <c r="G166" s="11"/>
      <c r="H166" s="11"/>
      <c r="I166" s="11"/>
      <c r="J166" s="15"/>
      <c r="K166" s="15"/>
      <c r="L166" s="15"/>
      <c r="M166" s="15"/>
      <c r="N166" s="15"/>
      <c r="O166" s="15"/>
      <c r="P166" s="11"/>
      <c r="Q166" s="11"/>
    </row>
    <row r="167" spans="1:17" ht="15">
      <c r="A167" s="836"/>
      <c r="B167" s="836"/>
      <c r="C167" s="11"/>
      <c r="D167" s="11"/>
      <c r="E167" s="11"/>
      <c r="F167" s="11"/>
      <c r="G167" s="11"/>
      <c r="H167" s="11"/>
      <c r="I167" s="11"/>
      <c r="J167" s="15"/>
      <c r="K167" s="15"/>
      <c r="L167" s="15"/>
      <c r="M167" s="15"/>
      <c r="N167" s="15"/>
      <c r="O167" s="15"/>
      <c r="P167" s="11"/>
      <c r="Q167" s="11"/>
    </row>
    <row r="168" spans="1:17" ht="15">
      <c r="A168" s="836"/>
      <c r="B168" s="836"/>
      <c r="C168" s="11"/>
      <c r="D168" s="11"/>
      <c r="E168" s="11"/>
      <c r="F168" s="11"/>
      <c r="G168" s="11"/>
      <c r="H168" s="11"/>
      <c r="I168" s="11"/>
      <c r="J168" s="15"/>
      <c r="K168" s="15"/>
      <c r="L168" s="15"/>
      <c r="M168" s="885"/>
      <c r="N168" s="885"/>
      <c r="O168" s="885"/>
      <c r="P168" s="836"/>
      <c r="Q168" s="836"/>
    </row>
    <row r="169" spans="1:17" ht="15">
      <c r="A169" s="836"/>
      <c r="B169" s="836"/>
      <c r="C169" s="11"/>
      <c r="D169" s="11"/>
      <c r="E169" s="11"/>
      <c r="F169" s="11"/>
      <c r="G169" s="11"/>
      <c r="H169" s="11"/>
      <c r="I169" s="11"/>
      <c r="J169" s="15"/>
      <c r="K169" s="15"/>
      <c r="L169" s="15"/>
      <c r="M169" s="885"/>
      <c r="N169" s="885"/>
      <c r="O169" s="885"/>
      <c r="P169" s="836"/>
      <c r="Q169" s="836"/>
    </row>
    <row r="170" spans="1:17" ht="15">
      <c r="A170" s="836"/>
      <c r="B170" s="836"/>
      <c r="C170" s="836"/>
      <c r="D170" s="836"/>
      <c r="E170" s="836"/>
      <c r="F170" s="836"/>
      <c r="G170" s="836"/>
      <c r="H170" s="836"/>
      <c r="I170" s="836"/>
      <c r="J170" s="885"/>
      <c r="K170" s="885"/>
      <c r="L170" s="885"/>
      <c r="M170" s="885"/>
      <c r="N170" s="885"/>
      <c r="O170" s="885"/>
      <c r="P170" s="836"/>
      <c r="Q170" s="836"/>
    </row>
    <row r="171" spans="1:17" ht="15">
      <c r="A171" s="836"/>
      <c r="B171" s="836"/>
      <c r="C171" s="836"/>
      <c r="D171" s="836"/>
      <c r="E171" s="836"/>
      <c r="F171" s="836"/>
      <c r="G171" s="836"/>
      <c r="H171" s="836"/>
      <c r="I171" s="836"/>
      <c r="J171" s="836"/>
      <c r="K171" s="836"/>
      <c r="L171" s="836"/>
      <c r="M171" s="836"/>
      <c r="N171" s="836"/>
      <c r="O171" s="836"/>
      <c r="P171" s="836"/>
      <c r="Q171" s="836"/>
    </row>
    <row r="172" spans="1:17" ht="15">
      <c r="A172" s="836"/>
      <c r="B172" s="836"/>
      <c r="C172" s="836"/>
      <c r="D172" s="836"/>
      <c r="E172" s="836"/>
      <c r="F172" s="836"/>
      <c r="G172" s="836"/>
      <c r="H172" s="836"/>
      <c r="I172" s="836"/>
      <c r="J172" s="836"/>
      <c r="K172" s="836"/>
      <c r="L172" s="836"/>
      <c r="M172" s="836"/>
      <c r="N172" s="836"/>
      <c r="O172" s="836"/>
      <c r="P172" s="836"/>
      <c r="Q172" s="836"/>
    </row>
    <row r="173" spans="1:17" ht="15">
      <c r="A173" s="836"/>
      <c r="B173" s="836"/>
      <c r="C173" s="836"/>
      <c r="D173" s="836"/>
      <c r="E173" s="836"/>
      <c r="F173" s="836"/>
      <c r="G173" s="836"/>
      <c r="H173" s="836"/>
      <c r="I173" s="836"/>
      <c r="J173" s="836"/>
      <c r="K173" s="836"/>
      <c r="L173" s="836"/>
      <c r="M173" s="836"/>
      <c r="N173" s="836"/>
      <c r="O173" s="836"/>
      <c r="P173" s="836"/>
      <c r="Q173" s="836"/>
    </row>
    <row r="174" spans="1:17" ht="15">
      <c r="A174" s="836"/>
      <c r="B174" s="836"/>
      <c r="C174" s="836"/>
      <c r="D174" s="836"/>
      <c r="E174" s="836"/>
      <c r="F174" s="836"/>
      <c r="G174" s="836"/>
      <c r="H174" s="836"/>
      <c r="I174" s="836"/>
      <c r="J174" s="836"/>
      <c r="K174" s="836"/>
      <c r="L174" s="836"/>
      <c r="M174" s="836"/>
      <c r="N174" s="836"/>
      <c r="O174" s="836"/>
      <c r="P174" s="836"/>
      <c r="Q174" s="836"/>
    </row>
    <row r="175" spans="1:17" ht="15">
      <c r="A175" s="836"/>
      <c r="B175" s="836"/>
      <c r="C175" s="836"/>
      <c r="D175" s="836"/>
      <c r="E175" s="836"/>
      <c r="F175" s="836"/>
      <c r="G175" s="836"/>
      <c r="H175" s="836"/>
      <c r="I175" s="836"/>
      <c r="J175" s="836"/>
      <c r="K175" s="836"/>
      <c r="L175" s="836"/>
      <c r="M175" s="836"/>
      <c r="N175" s="836"/>
      <c r="O175" s="836"/>
      <c r="P175" s="836"/>
      <c r="Q175" s="836"/>
    </row>
    <row r="176" spans="1:17" ht="15">
      <c r="A176" s="836"/>
      <c r="B176" s="836"/>
      <c r="C176" s="836"/>
      <c r="D176" s="836"/>
      <c r="E176" s="836"/>
      <c r="F176" s="836"/>
      <c r="G176" s="836"/>
      <c r="H176" s="836"/>
      <c r="I176" s="836"/>
      <c r="J176" s="836"/>
      <c r="K176" s="836"/>
      <c r="L176" s="836"/>
      <c r="M176" s="836"/>
      <c r="N176" s="836"/>
      <c r="O176" s="836"/>
      <c r="P176" s="836"/>
      <c r="Q176" s="836"/>
    </row>
    <row r="177" spans="1:17" ht="15">
      <c r="A177" s="836"/>
      <c r="B177" s="836"/>
      <c r="C177" s="836"/>
      <c r="D177" s="836"/>
      <c r="E177" s="836"/>
      <c r="F177" s="836"/>
      <c r="G177" s="836"/>
      <c r="H177" s="836"/>
      <c r="I177" s="836"/>
      <c r="J177" s="836"/>
      <c r="K177" s="836"/>
      <c r="L177" s="836"/>
      <c r="M177" s="836"/>
      <c r="N177" s="836"/>
      <c r="O177" s="836"/>
      <c r="P177" s="836"/>
      <c r="Q177" s="836"/>
    </row>
    <row r="178" spans="1:17" ht="15">
      <c r="A178" s="836"/>
      <c r="B178" s="836"/>
      <c r="C178" s="836"/>
      <c r="D178" s="836"/>
      <c r="E178" s="836"/>
      <c r="F178" s="836"/>
      <c r="G178" s="836"/>
      <c r="H178" s="836"/>
      <c r="I178" s="836"/>
      <c r="J178" s="836"/>
      <c r="K178" s="836"/>
      <c r="L178" s="836"/>
      <c r="M178" s="836"/>
      <c r="N178" s="836"/>
      <c r="O178" s="836"/>
      <c r="P178" s="836"/>
      <c r="Q178" s="836"/>
    </row>
    <row r="179" spans="1:17" ht="15">
      <c r="A179" s="836"/>
      <c r="B179" s="836"/>
      <c r="C179" s="836"/>
      <c r="D179" s="836"/>
      <c r="E179" s="836"/>
      <c r="F179" s="836"/>
      <c r="G179" s="836"/>
      <c r="H179" s="836"/>
      <c r="I179" s="836"/>
      <c r="J179" s="836"/>
      <c r="K179" s="836"/>
      <c r="L179" s="836"/>
      <c r="M179" s="836"/>
      <c r="N179" s="836"/>
      <c r="O179" s="836"/>
      <c r="P179" s="836"/>
      <c r="Q179" s="836"/>
    </row>
    <row r="180" spans="1:17" ht="15">
      <c r="A180" s="836"/>
      <c r="B180" s="836"/>
      <c r="C180" s="836"/>
      <c r="D180" s="836"/>
      <c r="E180" s="836"/>
      <c r="F180" s="836"/>
      <c r="G180" s="836"/>
      <c r="H180" s="836"/>
      <c r="I180" s="836"/>
      <c r="J180" s="836"/>
      <c r="K180" s="836"/>
      <c r="L180" s="836"/>
      <c r="M180" s="836"/>
      <c r="N180" s="836"/>
      <c r="O180" s="836"/>
      <c r="P180" s="836"/>
      <c r="Q180" s="836"/>
    </row>
    <row r="181" spans="1:17" ht="15">
      <c r="A181" s="836"/>
      <c r="B181" s="836"/>
      <c r="C181" s="836"/>
      <c r="D181" s="836"/>
      <c r="E181" s="836"/>
      <c r="F181" s="836"/>
      <c r="G181" s="836"/>
      <c r="H181" s="836"/>
      <c r="I181" s="836"/>
      <c r="J181" s="836"/>
      <c r="K181" s="836"/>
      <c r="L181" s="836"/>
      <c r="M181" s="836"/>
      <c r="N181" s="836"/>
      <c r="O181" s="836"/>
      <c r="P181" s="836"/>
      <c r="Q181" s="836"/>
    </row>
    <row r="182" spans="1:17" ht="15">
      <c r="A182" s="836"/>
      <c r="B182" s="836"/>
      <c r="C182" s="836"/>
      <c r="D182" s="836"/>
      <c r="E182" s="836"/>
      <c r="F182" s="836"/>
      <c r="G182" s="836"/>
      <c r="H182" s="836"/>
      <c r="I182" s="836"/>
      <c r="J182" s="836"/>
      <c r="K182" s="836"/>
      <c r="L182" s="836"/>
      <c r="M182" s="836"/>
      <c r="N182" s="836"/>
      <c r="O182" s="836"/>
      <c r="P182" s="836"/>
      <c r="Q182" s="836"/>
    </row>
    <row r="183" spans="1:17" ht="15">
      <c r="A183" s="836"/>
      <c r="B183" s="836"/>
      <c r="C183" s="836"/>
      <c r="D183" s="836"/>
      <c r="E183" s="836"/>
      <c r="F183" s="836"/>
      <c r="G183" s="836"/>
      <c r="H183" s="836"/>
      <c r="I183" s="836"/>
      <c r="J183" s="836"/>
      <c r="K183" s="836"/>
      <c r="L183" s="836"/>
      <c r="M183" s="836"/>
      <c r="N183" s="836"/>
      <c r="O183" s="836"/>
      <c r="P183" s="836"/>
      <c r="Q183" s="836"/>
    </row>
    <row r="184" spans="1:17" ht="15">
      <c r="A184" s="836"/>
      <c r="B184" s="836"/>
      <c r="C184" s="836"/>
      <c r="D184" s="836"/>
      <c r="E184" s="836"/>
      <c r="F184" s="836"/>
      <c r="G184" s="836"/>
      <c r="H184" s="836"/>
      <c r="I184" s="836"/>
      <c r="J184" s="836"/>
      <c r="K184" s="836"/>
      <c r="L184" s="836"/>
      <c r="M184" s="836"/>
      <c r="N184" s="836"/>
      <c r="O184" s="836"/>
      <c r="P184" s="836"/>
      <c r="Q184" s="836"/>
    </row>
    <row r="185" spans="1:17" ht="15">
      <c r="A185" s="836"/>
      <c r="B185" s="836"/>
      <c r="C185" s="836"/>
      <c r="D185" s="836"/>
      <c r="E185" s="836"/>
      <c r="F185" s="836"/>
      <c r="G185" s="836"/>
      <c r="H185" s="836"/>
      <c r="I185" s="836"/>
      <c r="J185" s="836"/>
      <c r="K185" s="836"/>
      <c r="L185" s="836"/>
      <c r="M185" s="836"/>
      <c r="N185" s="836"/>
      <c r="O185" s="836"/>
      <c r="P185" s="836"/>
      <c r="Q185" s="836"/>
    </row>
    <row r="186" spans="1:17" ht="15">
      <c r="A186" s="836"/>
      <c r="B186" s="836"/>
      <c r="C186" s="836"/>
      <c r="D186" s="836"/>
      <c r="E186" s="836"/>
      <c r="F186" s="836"/>
      <c r="G186" s="836"/>
      <c r="H186" s="836"/>
      <c r="I186" s="836"/>
      <c r="J186" s="836"/>
      <c r="K186" s="836"/>
      <c r="L186" s="836"/>
      <c r="M186" s="836"/>
      <c r="N186" s="836"/>
      <c r="O186" s="836"/>
      <c r="P186" s="836"/>
      <c r="Q186" s="836"/>
    </row>
    <row r="187" spans="1:17" ht="15">
      <c r="A187" s="836"/>
      <c r="B187" s="836"/>
      <c r="C187" s="836"/>
      <c r="D187" s="836"/>
      <c r="E187" s="836"/>
      <c r="F187" s="836"/>
      <c r="G187" s="836"/>
      <c r="H187" s="836"/>
      <c r="I187" s="836"/>
      <c r="J187" s="836"/>
      <c r="K187" s="836"/>
      <c r="L187" s="836"/>
      <c r="M187" s="836"/>
      <c r="N187" s="836"/>
      <c r="O187" s="836"/>
      <c r="P187" s="836"/>
      <c r="Q187" s="836"/>
    </row>
    <row r="188" spans="1:17" ht="15">
      <c r="A188" s="836"/>
      <c r="B188" s="836"/>
      <c r="C188" s="836"/>
      <c r="D188" s="836"/>
      <c r="E188" s="836"/>
      <c r="F188" s="836"/>
      <c r="G188" s="836"/>
      <c r="H188" s="836"/>
      <c r="I188" s="836"/>
      <c r="J188" s="836"/>
      <c r="K188" s="836"/>
      <c r="L188" s="836"/>
      <c r="M188" s="836"/>
      <c r="N188" s="836"/>
      <c r="O188" s="836"/>
      <c r="P188" s="836"/>
      <c r="Q188" s="836"/>
    </row>
    <row r="189" spans="1:17" ht="15">
      <c r="A189" s="836"/>
      <c r="B189" s="836"/>
      <c r="C189" s="836"/>
      <c r="D189" s="836"/>
      <c r="E189" s="836"/>
      <c r="F189" s="836"/>
      <c r="G189" s="836"/>
      <c r="H189" s="836"/>
      <c r="I189" s="836"/>
      <c r="J189" s="836"/>
      <c r="K189" s="836"/>
      <c r="L189" s="836"/>
      <c r="M189" s="836"/>
      <c r="N189" s="836"/>
      <c r="O189" s="836"/>
      <c r="P189" s="836"/>
      <c r="Q189" s="836"/>
    </row>
    <row r="190" spans="1:17" ht="15">
      <c r="A190" s="836"/>
      <c r="B190" s="836"/>
      <c r="C190" s="836"/>
      <c r="D190" s="836"/>
      <c r="E190" s="836"/>
      <c r="F190" s="836"/>
      <c r="G190" s="836"/>
      <c r="H190" s="836"/>
      <c r="I190" s="836"/>
      <c r="J190" s="836"/>
      <c r="K190" s="836"/>
      <c r="L190" s="836"/>
      <c r="M190" s="836"/>
      <c r="N190" s="836"/>
      <c r="O190" s="836"/>
      <c r="P190" s="836"/>
      <c r="Q190" s="836"/>
    </row>
    <row r="191" spans="1:17" ht="15">
      <c r="A191" s="836"/>
      <c r="B191" s="836"/>
      <c r="C191" s="836"/>
      <c r="D191" s="836"/>
      <c r="E191" s="836"/>
      <c r="F191" s="836"/>
      <c r="G191" s="836"/>
      <c r="H191" s="836"/>
      <c r="I191" s="836"/>
      <c r="J191" s="836"/>
      <c r="K191" s="836"/>
      <c r="L191" s="836"/>
      <c r="M191" s="836"/>
      <c r="N191" s="836"/>
      <c r="O191" s="836"/>
      <c r="P191" s="836"/>
      <c r="Q191" s="836"/>
    </row>
    <row r="192" spans="1:17" ht="15">
      <c r="A192" s="836"/>
      <c r="B192" s="836"/>
      <c r="C192" s="836"/>
      <c r="D192" s="836"/>
      <c r="E192" s="836"/>
      <c r="F192" s="836"/>
      <c r="G192" s="836"/>
      <c r="H192" s="836"/>
      <c r="I192" s="836"/>
      <c r="J192" s="836"/>
      <c r="K192" s="836"/>
      <c r="L192" s="836"/>
      <c r="M192" s="836"/>
      <c r="N192" s="836"/>
      <c r="O192" s="836"/>
      <c r="P192" s="836"/>
      <c r="Q192" s="836"/>
    </row>
    <row r="193" spans="1:17" ht="15">
      <c r="A193" s="836"/>
      <c r="B193" s="836"/>
      <c r="C193" s="836"/>
      <c r="D193" s="836"/>
      <c r="E193" s="836"/>
      <c r="F193" s="836"/>
      <c r="G193" s="836"/>
      <c r="H193" s="836"/>
      <c r="I193" s="836"/>
      <c r="J193" s="836"/>
      <c r="K193" s="836"/>
      <c r="L193" s="836"/>
      <c r="M193" s="836"/>
      <c r="N193" s="836"/>
      <c r="O193" s="836"/>
      <c r="P193" s="836"/>
      <c r="Q193" s="836"/>
    </row>
    <row r="194" spans="1:17" ht="15">
      <c r="A194" s="836"/>
      <c r="B194" s="836"/>
      <c r="C194" s="836"/>
      <c r="D194" s="836"/>
      <c r="E194" s="836"/>
      <c r="F194" s="836"/>
      <c r="G194" s="836"/>
      <c r="H194" s="836"/>
      <c r="I194" s="836"/>
      <c r="J194" s="836"/>
      <c r="K194" s="836"/>
      <c r="L194" s="836"/>
      <c r="M194" s="836"/>
      <c r="N194" s="836"/>
      <c r="O194" s="836"/>
      <c r="P194" s="836"/>
      <c r="Q194" s="836"/>
    </row>
    <row r="195" spans="1:17" ht="15">
      <c r="A195" s="836"/>
      <c r="B195" s="836"/>
      <c r="C195" s="836"/>
      <c r="D195" s="836"/>
      <c r="E195" s="836"/>
      <c r="F195" s="836"/>
      <c r="G195" s="836"/>
      <c r="H195" s="836"/>
      <c r="I195" s="836"/>
      <c r="J195" s="836"/>
      <c r="K195" s="836"/>
      <c r="L195" s="836"/>
      <c r="M195" s="836"/>
      <c r="N195" s="836"/>
      <c r="O195" s="836"/>
      <c r="P195" s="836"/>
      <c r="Q195" s="836"/>
    </row>
    <row r="196" spans="1:17" ht="15">
      <c r="A196" s="836"/>
      <c r="B196" s="836"/>
      <c r="C196" s="836"/>
      <c r="D196" s="836"/>
      <c r="E196" s="836"/>
      <c r="F196" s="836"/>
      <c r="G196" s="836"/>
      <c r="H196" s="836"/>
      <c r="I196" s="836"/>
      <c r="J196" s="836"/>
      <c r="K196" s="836"/>
      <c r="L196" s="836"/>
      <c r="M196" s="836"/>
      <c r="N196" s="836"/>
      <c r="O196" s="836"/>
      <c r="P196" s="836"/>
      <c r="Q196" s="836"/>
    </row>
    <row r="197" spans="1:12" ht="15">
      <c r="A197" s="836"/>
      <c r="B197" s="836"/>
      <c r="C197" s="11"/>
      <c r="D197" s="836"/>
      <c r="E197" s="836"/>
      <c r="F197" s="836"/>
      <c r="G197" s="836"/>
      <c r="H197" s="836"/>
      <c r="I197" s="836"/>
      <c r="J197" s="836"/>
      <c r="K197" s="836"/>
      <c r="L197" s="836"/>
    </row>
    <row r="198" spans="1:12" ht="15">
      <c r="A198" s="836"/>
      <c r="B198" s="836"/>
      <c r="C198" s="11"/>
      <c r="D198" s="836"/>
      <c r="E198" s="836"/>
      <c r="F198" s="836"/>
      <c r="G198" s="836"/>
      <c r="H198" s="836"/>
      <c r="I198" s="836"/>
      <c r="J198" s="836"/>
      <c r="K198" s="836"/>
      <c r="L198" s="836"/>
    </row>
  </sheetData>
  <sheetProtection/>
  <protectedRanges>
    <protectedRange password="CDC0" sqref="H32" name="Range1_8_1_1"/>
    <protectedRange password="CDC0" sqref="G32 I32 K32:M32" name="Range1_9"/>
    <protectedRange password="CDC0" sqref="G36 J36 M36 J32" name="Range1_10_1"/>
    <protectedRange password="CDC0" sqref="M43:M44" name="Range1_15"/>
    <protectedRange password="CDC0" sqref="H43:J44" name="Range1_11_2"/>
    <protectedRange password="CDC0" sqref="G50" name="Range1_6_1"/>
    <protectedRange password="CDC0" sqref="H28 H50" name="Range1_7_1"/>
    <protectedRange password="CDC0" sqref="M50" name="Range1_11_2_2"/>
    <protectedRange password="CDC0" sqref="H86 J92:K92 K85:L85 I85" name="Range1_12_1"/>
    <protectedRange password="CDC0" sqref="E86:F86 E60:F84" name="Range1_12_1_1"/>
    <protectedRange sqref="M88 H88 E88:F88" name="Range1_11"/>
    <protectedRange password="CDC0" sqref="G113 N94 G116 J95:L96 J97:J99 E95:G95" name="Range1_3_1"/>
    <protectedRange password="CDC0" sqref="L113 L116 M95:M99 M107 M102 M112" name="Range1_5_2"/>
    <protectedRange sqref="I116 I113 N109 J111:L112 M111" name="Range1_14"/>
    <protectedRange sqref="H140:H141 E129:M132" name="Range1_16"/>
    <protectedRange sqref="K160:K163 N135 E138:M139 E137:N137" name="Range1"/>
    <protectedRange sqref="E136:H136" name="Range1_17"/>
    <protectedRange password="CDC0" sqref="F140" name="Range1_1_1_1_1"/>
    <protectedRange password="CDC0" sqref="N88:N89 N95:N99" name="Range1_12_1_4"/>
    <protectedRange password="CDC0" sqref="M52:M54" name="Range1_15_1_1"/>
    <protectedRange password="CDC0" sqref="H52:H54" name="Range1_12_13_1_1_2"/>
    <protectedRange password="CDC0" sqref="H25" name="Range1_6"/>
    <protectedRange password="CDC0" sqref="J90 J107" name="Range1_5_1_1"/>
    <protectedRange password="CDC0" sqref="M116 N90 N92 M113 N112" name="Range1_6_5"/>
    <protectedRange password="CDC0" sqref="M85" name="Range1_7_1_1"/>
    <protectedRange password="CDC0" sqref="H85" name="Range1_12_13_1_1_3"/>
    <protectedRange password="CDC0" sqref="J52" name="Range1_1_4"/>
    <protectedRange password="CDC0" sqref="I50:J50" name="Range1_1_5"/>
    <protectedRange password="CDC0" sqref="G37 K37" name="Range1_8"/>
    <protectedRange password="CDC0" sqref="H37" name="Range1_8_2_1_1"/>
    <protectedRange password="CDC0" sqref="J37 M37" name="Range1_10"/>
    <protectedRange password="CDC0" sqref="J85" name="Range1_12_1_7"/>
    <protectedRange password="CDC0" sqref="G26" name="Range1_4"/>
    <protectedRange password="CDC0" sqref="G25" name="Range1_12"/>
    <protectedRange password="CDC0" sqref="J23:J25" name="Range1_7_1_2_1"/>
    <protectedRange password="CDC0" sqref="I23:I25 I27:I28 I36:I37 I111:I112 I52:I54 I61 I64:I67 I74 I88:I90 I92:I93 I95:I99" name="Range1_6_2_1"/>
    <protectedRange password="CDC0" sqref="N52:N54 N27:N28 M23:N25 K25:L25" name="Range1_6_5_1"/>
    <protectedRange password="CDC0" sqref="K36" name="Range1_10_2"/>
    <protectedRange password="CDC0" sqref="K43:K44" name="Range1_10_2_1"/>
    <protectedRange password="CDC0" sqref="L50" name="Range1_7_2"/>
    <protectedRange password="CDC0" sqref="K50" name="Range1_7_2_1"/>
    <protectedRange password="CDC0" sqref="G24:H24" name="Range1_6_8"/>
    <protectedRange password="CDC0" sqref="K23:L24" name="Range1_6_4"/>
    <protectedRange password="CDC0" sqref="H93 J93" name="Range1_2_1"/>
    <protectedRange password="CDC0" sqref="M93:N93" name="Range1_2_2"/>
    <protectedRange password="CDC0" sqref="K86:L86" name="Range1_3_7"/>
    <protectedRange password="CDC0" sqref="M86" name="Range1_7_2_4"/>
    <protectedRange password="CDC0" sqref="I86" name="Range1_12_1_5_3"/>
    <protectedRange password="CDC0" sqref="J86" name="Range1_3_1_3"/>
    <protectedRange password="CDC0" sqref="N36:N37 N32 N43:N44 N106:N107 N50 N140:N141 N123:N126 N129:N131" name="Range1_6_10"/>
    <protectedRange password="CDC0" sqref="L48:L49" name="Range1_1"/>
    <protectedRange password="CDC0" sqref="L73:M74 G73:G74" name="Range1_14_2"/>
    <protectedRange password="CDC0" sqref="N75:N84 N64:N70" name="Range1_6_10_2"/>
    <protectedRange password="CDC0" sqref="N60:N63 N72:N74" name="Range1_7_3_1"/>
    <protectedRange password="CDC0" sqref="I72" name="Range1_1_2_1"/>
    <protectedRange password="CDC0" sqref="M64:M66 M76:M80 J69:M70 I68 L72:M72 I62:I63 M83:M84 J64:J68 G75:M75 G72:H72 J72:J74 J60:M63 I60 G60:H70 I136 H95:H99 H101:H102 H106:H107 H111:H112 G76:J84" name="Range1_12_1_5_1"/>
    <protectedRange password="CDC0" sqref="K64:L68" name="Range1_12_1_1_3_1"/>
    <protectedRange password="CDC0" sqref="K73:K74" name="Range1_3_2_1"/>
    <protectedRange password="CDC0" sqref="K72" name="Range1_12_2_1"/>
    <protectedRange password="CDC0" sqref="G93 G90:G91" name="Range1_3"/>
    <protectedRange password="CDC0" sqref="L93" name="Range1_2"/>
    <protectedRange password="CDC0" sqref="L92" name="Range1_2_3"/>
    <protectedRange password="CDC0" sqref="L76:L84" name="Range1_12_1_3"/>
    <protectedRange password="CDC0" sqref="L36" name="Range1_10_1_1"/>
    <protectedRange password="CDC0" sqref="I101:I102" name="Range1_5"/>
    <protectedRange password="CDC0" sqref="G101" name="Range1_16_1"/>
    <protectedRange password="CDC0" sqref="N132" name="Range1_6_7_7_1"/>
    <protectedRange password="CDC0" sqref="L37" name="Range1_8_2"/>
    <protectedRange password="CDC0" sqref="K76:K84" name="Range1_12_1_2_1"/>
  </protectedRanges>
  <mergeCells count="224">
    <mergeCell ref="M4:N4"/>
    <mergeCell ref="M5:N5"/>
    <mergeCell ref="F42:F44"/>
    <mergeCell ref="M1:N1"/>
    <mergeCell ref="M3:N3"/>
    <mergeCell ref="A7:N7"/>
    <mergeCell ref="A8:N8"/>
    <mergeCell ref="A11:B11"/>
    <mergeCell ref="C11:D11"/>
    <mergeCell ref="A12:B12"/>
    <mergeCell ref="C12:D12"/>
    <mergeCell ref="A13:B13"/>
    <mergeCell ref="C13:D13"/>
    <mergeCell ref="A14:B14"/>
    <mergeCell ref="C14:D14"/>
    <mergeCell ref="A15:B15"/>
    <mergeCell ref="C15:D15"/>
    <mergeCell ref="G15:K15"/>
    <mergeCell ref="A16:B16"/>
    <mergeCell ref="C16:F16"/>
    <mergeCell ref="A17:B17"/>
    <mergeCell ref="C17:F17"/>
    <mergeCell ref="A18:B18"/>
    <mergeCell ref="C18:F18"/>
    <mergeCell ref="A20:B22"/>
    <mergeCell ref="C20:F20"/>
    <mergeCell ref="G20:G22"/>
    <mergeCell ref="H20:H22"/>
    <mergeCell ref="A23:A26"/>
    <mergeCell ref="B23:B26"/>
    <mergeCell ref="C23:C26"/>
    <mergeCell ref="D23:D26"/>
    <mergeCell ref="C27:C31"/>
    <mergeCell ref="D27:D31"/>
    <mergeCell ref="M20:M22"/>
    <mergeCell ref="N20:N22"/>
    <mergeCell ref="E23:E26"/>
    <mergeCell ref="F23:F26"/>
    <mergeCell ref="I20:I22"/>
    <mergeCell ref="J20:J22"/>
    <mergeCell ref="K20:K22"/>
    <mergeCell ref="L20:L22"/>
    <mergeCell ref="E27:E31"/>
    <mergeCell ref="F27:F31"/>
    <mergeCell ref="A32:A35"/>
    <mergeCell ref="B32:B35"/>
    <mergeCell ref="C32:C35"/>
    <mergeCell ref="D32:D35"/>
    <mergeCell ref="E32:E35"/>
    <mergeCell ref="F32:F35"/>
    <mergeCell ref="A27:A31"/>
    <mergeCell ref="B27:B31"/>
    <mergeCell ref="A36:A40"/>
    <mergeCell ref="B36:B40"/>
    <mergeCell ref="C36:C40"/>
    <mergeCell ref="D36:D40"/>
    <mergeCell ref="E36:E40"/>
    <mergeCell ref="F36:F40"/>
    <mergeCell ref="A41:A57"/>
    <mergeCell ref="I41:N41"/>
    <mergeCell ref="C45:C50"/>
    <mergeCell ref="D45:D50"/>
    <mergeCell ref="E45:E50"/>
    <mergeCell ref="F45:F50"/>
    <mergeCell ref="C51:C57"/>
    <mergeCell ref="D51:D57"/>
    <mergeCell ref="E51:E57"/>
    <mergeCell ref="F51:F57"/>
    <mergeCell ref="A58:B59"/>
    <mergeCell ref="C58:D58"/>
    <mergeCell ref="E58:F59"/>
    <mergeCell ref="G58:G59"/>
    <mergeCell ref="H58:H59"/>
    <mergeCell ref="I58:I59"/>
    <mergeCell ref="J58:J59"/>
    <mergeCell ref="K58:K59"/>
    <mergeCell ref="L58:L59"/>
    <mergeCell ref="M58:M59"/>
    <mergeCell ref="N58:N59"/>
    <mergeCell ref="O58:O59"/>
    <mergeCell ref="A60:A86"/>
    <mergeCell ref="B60:B86"/>
    <mergeCell ref="C60:C86"/>
    <mergeCell ref="D60:D86"/>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A87:B87"/>
    <mergeCell ref="E87:F87"/>
    <mergeCell ref="A88:A94"/>
    <mergeCell ref="B88:B94"/>
    <mergeCell ref="C88:C94"/>
    <mergeCell ref="D88:D94"/>
    <mergeCell ref="E88:F88"/>
    <mergeCell ref="E89:F89"/>
    <mergeCell ref="E90:F90"/>
    <mergeCell ref="E91:F91"/>
    <mergeCell ref="E92:F92"/>
    <mergeCell ref="E93:F93"/>
    <mergeCell ref="E94:F94"/>
    <mergeCell ref="A95:A100"/>
    <mergeCell ref="B95:B100"/>
    <mergeCell ref="C95:C100"/>
    <mergeCell ref="D95:D100"/>
    <mergeCell ref="E95:F95"/>
    <mergeCell ref="E96:F96"/>
    <mergeCell ref="E97:F97"/>
    <mergeCell ref="E98:F98"/>
    <mergeCell ref="E99:F99"/>
    <mergeCell ref="E100:F100"/>
    <mergeCell ref="A101:A110"/>
    <mergeCell ref="B101:B105"/>
    <mergeCell ref="C101:C105"/>
    <mergeCell ref="D101:D105"/>
    <mergeCell ref="E101:F101"/>
    <mergeCell ref="E102:F102"/>
    <mergeCell ref="E103:F103"/>
    <mergeCell ref="E104:F104"/>
    <mergeCell ref="E105:F105"/>
    <mergeCell ref="B106:B110"/>
    <mergeCell ref="C106:C110"/>
    <mergeCell ref="D106:D110"/>
    <mergeCell ref="E106:F106"/>
    <mergeCell ref="E107:F107"/>
    <mergeCell ref="E108:F108"/>
    <mergeCell ref="E109:F109"/>
    <mergeCell ref="E110:F110"/>
    <mergeCell ref="A111:A115"/>
    <mergeCell ref="B111:B115"/>
    <mergeCell ref="C111:C115"/>
    <mergeCell ref="D111:D115"/>
    <mergeCell ref="E111:F111"/>
    <mergeCell ref="E112:F112"/>
    <mergeCell ref="E113:F113"/>
    <mergeCell ref="E114:F114"/>
    <mergeCell ref="A116:A119"/>
    <mergeCell ref="B116:B119"/>
    <mergeCell ref="C116:C119"/>
    <mergeCell ref="D116:D119"/>
    <mergeCell ref="C120:D120"/>
    <mergeCell ref="E120:F121"/>
    <mergeCell ref="G120:G121"/>
    <mergeCell ref="E115:F115"/>
    <mergeCell ref="E116:F116"/>
    <mergeCell ref="E117:F117"/>
    <mergeCell ref="E118:F118"/>
    <mergeCell ref="E119:F119"/>
    <mergeCell ref="L120:L121"/>
    <mergeCell ref="M120:M121"/>
    <mergeCell ref="N120:N121"/>
    <mergeCell ref="A122:B122"/>
    <mergeCell ref="E122:F122"/>
    <mergeCell ref="H120:H121"/>
    <mergeCell ref="I120:I121"/>
    <mergeCell ref="J120:J121"/>
    <mergeCell ref="K120:K121"/>
    <mergeCell ref="A120:B121"/>
    <mergeCell ref="A123:A128"/>
    <mergeCell ref="B123:B128"/>
    <mergeCell ref="C123:C128"/>
    <mergeCell ref="D123:D128"/>
    <mergeCell ref="E123:F123"/>
    <mergeCell ref="E124:F124"/>
    <mergeCell ref="E125:F125"/>
    <mergeCell ref="E126:F126"/>
    <mergeCell ref="E127:F127"/>
    <mergeCell ref="E128:F128"/>
    <mergeCell ref="A129:A135"/>
    <mergeCell ref="B129:B135"/>
    <mergeCell ref="C129:C135"/>
    <mergeCell ref="D129:D135"/>
    <mergeCell ref="E129:F129"/>
    <mergeCell ref="E130:F130"/>
    <mergeCell ref="E131:F131"/>
    <mergeCell ref="E132:F132"/>
    <mergeCell ref="E133:F133"/>
    <mergeCell ref="E134:F134"/>
    <mergeCell ref="E135:F135"/>
    <mergeCell ref="A136:A139"/>
    <mergeCell ref="B136:B139"/>
    <mergeCell ref="C136:C139"/>
    <mergeCell ref="D136:D139"/>
    <mergeCell ref="E136:F136"/>
    <mergeCell ref="E137:F137"/>
    <mergeCell ref="E138:F138"/>
    <mergeCell ref="E139:F139"/>
    <mergeCell ref="A140:A141"/>
    <mergeCell ref="B140:B141"/>
    <mergeCell ref="C140:C141"/>
    <mergeCell ref="D140:D141"/>
    <mergeCell ref="E140:F140"/>
    <mergeCell ref="E141:F141"/>
    <mergeCell ref="B147:C147"/>
    <mergeCell ref="C153:O153"/>
    <mergeCell ref="B154:N154"/>
    <mergeCell ref="C155:L155"/>
    <mergeCell ref="C156:L156"/>
    <mergeCell ref="C157:N157"/>
    <mergeCell ref="C158:J158"/>
    <mergeCell ref="B159:D159"/>
  </mergeCells>
  <printOptions/>
  <pageMargins left="0.75" right="0.75" top="1" bottom="0.79" header="0.5" footer="0.5"/>
  <pageSetup fitToHeight="3" horizontalDpi="600" verticalDpi="600" orientation="landscape" paperSize="9" scale="34" r:id="rId1"/>
  <rowBreaks count="1" manualBreakCount="1">
    <brk id="74" max="255" man="1"/>
  </rowBreaks>
</worksheet>
</file>

<file path=xl/worksheets/sheet2.xml><?xml version="1.0" encoding="utf-8"?>
<worksheet xmlns="http://schemas.openxmlformats.org/spreadsheetml/2006/main" xmlns:r="http://schemas.openxmlformats.org/officeDocument/2006/relationships">
  <dimension ref="A1:O197"/>
  <sheetViews>
    <sheetView view="pageBreakPreview" zoomScale="75" zoomScaleNormal="60" zoomScaleSheetLayoutView="75" zoomScalePageLayoutView="0" workbookViewId="0" topLeftCell="A1">
      <selection activeCell="C12" sqref="C12:D12"/>
    </sheetView>
  </sheetViews>
  <sheetFormatPr defaultColWidth="9.00390625" defaultRowHeight="12.75"/>
  <cols>
    <col min="1" max="1" width="9.125" style="9" customWidth="1"/>
    <col min="2" max="2" width="40.75390625" style="9" customWidth="1"/>
    <col min="3" max="4" width="10.75390625" style="9" customWidth="1"/>
    <col min="5" max="5" width="30.75390625" style="9" customWidth="1"/>
    <col min="6" max="8" width="25.75390625" style="9" customWidth="1"/>
    <col min="9" max="11" width="30.75390625" style="9" customWidth="1"/>
    <col min="12" max="12" width="41.75390625" style="9" customWidth="1"/>
    <col min="13" max="13" width="32.125" style="9" customWidth="1"/>
    <col min="14" max="16384" width="9.125" style="9" customWidth="1"/>
  </cols>
  <sheetData>
    <row r="1" spans="9:10" ht="15">
      <c r="I1" s="252"/>
      <c r="J1" s="252"/>
    </row>
    <row r="2" spans="9:12" ht="18">
      <c r="I2" s="65"/>
      <c r="J2" s="65"/>
      <c r="K2" s="1075" t="s">
        <v>197</v>
      </c>
      <c r="L2" s="1075"/>
    </row>
    <row r="3" spans="9:12" ht="18">
      <c r="I3" s="65"/>
      <c r="J3" s="65"/>
      <c r="K3" s="444" t="s">
        <v>249</v>
      </c>
      <c r="L3" s="445"/>
    </row>
    <row r="4" spans="1:15" ht="18">
      <c r="A4" s="296"/>
      <c r="B4" s="296"/>
      <c r="C4" s="297"/>
      <c r="D4" s="297"/>
      <c r="E4" s="298"/>
      <c r="F4" s="298"/>
      <c r="G4" s="298"/>
      <c r="H4" s="298"/>
      <c r="I4" s="298"/>
      <c r="J4" s="298"/>
      <c r="K4" s="1076" t="s">
        <v>301</v>
      </c>
      <c r="L4" s="1076"/>
      <c r="M4" s="299"/>
      <c r="N4" s="299"/>
      <c r="O4" s="299"/>
    </row>
    <row r="5" spans="1:15" ht="15.75">
      <c r="A5" s="951" t="s">
        <v>52</v>
      </c>
      <c r="B5" s="951"/>
      <c r="C5" s="951"/>
      <c r="D5" s="951"/>
      <c r="E5" s="951"/>
      <c r="F5" s="951"/>
      <c r="G5" s="951"/>
      <c r="H5" s="951"/>
      <c r="I5" s="951"/>
      <c r="J5" s="951"/>
      <c r="K5" s="951"/>
      <c r="L5" s="951"/>
      <c r="M5" s="65"/>
      <c r="N5" s="65"/>
      <c r="O5" s="299"/>
    </row>
    <row r="6" spans="1:15" ht="15.75">
      <c r="A6" s="1135" t="s">
        <v>282</v>
      </c>
      <c r="B6" s="1135"/>
      <c r="C6" s="1135"/>
      <c r="D6" s="1135"/>
      <c r="E6" s="1135"/>
      <c r="F6" s="1135"/>
      <c r="G6" s="1135"/>
      <c r="H6" s="1135"/>
      <c r="I6" s="1135"/>
      <c r="J6" s="1135"/>
      <c r="K6" s="1135"/>
      <c r="L6" s="1135"/>
      <c r="M6" s="299"/>
      <c r="N6" s="299"/>
      <c r="O6" s="299"/>
    </row>
    <row r="7" spans="1:15" ht="15.75">
      <c r="A7" s="296"/>
      <c r="B7" s="296"/>
      <c r="C7" s="297"/>
      <c r="D7" s="297"/>
      <c r="E7" s="298"/>
      <c r="F7" s="298"/>
      <c r="G7" s="298"/>
      <c r="H7" s="298"/>
      <c r="I7" s="298"/>
      <c r="J7" s="298"/>
      <c r="K7" s="298"/>
      <c r="L7" s="298"/>
      <c r="M7" s="299"/>
      <c r="N7" s="299"/>
      <c r="O7" s="299"/>
    </row>
    <row r="8" spans="1:15" ht="15">
      <c r="A8" s="298"/>
      <c r="B8" s="298"/>
      <c r="C8" s="297"/>
      <c r="D8" s="297"/>
      <c r="E8" s="298"/>
      <c r="F8" s="298"/>
      <c r="G8" s="298"/>
      <c r="H8" s="298"/>
      <c r="I8" s="298"/>
      <c r="J8" s="298"/>
      <c r="K8" s="298"/>
      <c r="L8" s="298"/>
      <c r="M8" s="299"/>
      <c r="N8" s="299"/>
      <c r="O8" s="299"/>
    </row>
    <row r="9" spans="1:15" ht="15.75">
      <c r="A9" s="1029" t="s">
        <v>27</v>
      </c>
      <c r="B9" s="1092"/>
      <c r="C9" s="1035" t="s">
        <v>44</v>
      </c>
      <c r="D9" s="1036"/>
      <c r="E9" s="1037"/>
      <c r="F9" s="154"/>
      <c r="G9" s="1" t="s">
        <v>33</v>
      </c>
      <c r="H9" s="256">
        <v>42342</v>
      </c>
      <c r="I9" s="154"/>
      <c r="J9" s="154"/>
      <c r="K9" s="298"/>
      <c r="L9" s="298"/>
      <c r="M9" s="299"/>
      <c r="N9" s="299"/>
      <c r="O9" s="299"/>
    </row>
    <row r="10" spans="1:15" ht="15.75">
      <c r="A10" s="1031" t="s">
        <v>29</v>
      </c>
      <c r="B10" s="1104"/>
      <c r="C10" s="1099">
        <v>2016</v>
      </c>
      <c r="D10" s="1100"/>
      <c r="E10" s="1101"/>
      <c r="F10" s="155"/>
      <c r="G10" s="155"/>
      <c r="H10" s="154"/>
      <c r="I10" s="154"/>
      <c r="J10" s="154"/>
      <c r="K10" s="298"/>
      <c r="L10" s="298"/>
      <c r="M10" s="299"/>
      <c r="N10" s="299"/>
      <c r="O10" s="299"/>
    </row>
    <row r="11" spans="1:15" ht="16.5" thickBot="1">
      <c r="A11" s="1029" t="s">
        <v>28</v>
      </c>
      <c r="B11" s="1092"/>
      <c r="C11" s="1097" t="s">
        <v>156</v>
      </c>
      <c r="D11" s="1098"/>
      <c r="E11" s="156"/>
      <c r="F11" s="157"/>
      <c r="G11" s="157"/>
      <c r="H11" s="158"/>
      <c r="I11" s="158"/>
      <c r="J11" s="154"/>
      <c r="K11" s="298"/>
      <c r="L11" s="298"/>
      <c r="M11" s="299"/>
      <c r="N11" s="299"/>
      <c r="O11" s="299"/>
    </row>
    <row r="12" spans="1:15" ht="65.25" customHeight="1" thickBot="1">
      <c r="A12" s="1016" t="s">
        <v>47</v>
      </c>
      <c r="B12" s="1017"/>
      <c r="C12" s="1102">
        <v>4779400</v>
      </c>
      <c r="D12" s="1103"/>
      <c r="E12" s="159"/>
      <c r="F12" s="2" t="s">
        <v>296</v>
      </c>
      <c r="G12" s="160"/>
      <c r="H12" s="154"/>
      <c r="I12" s="154"/>
      <c r="J12" s="154"/>
      <c r="K12" s="298"/>
      <c r="L12" s="298"/>
      <c r="M12" s="299"/>
      <c r="N12" s="299"/>
      <c r="O12" s="299"/>
    </row>
    <row r="13" spans="1:15" ht="65.25" customHeight="1" thickBot="1">
      <c r="A13" s="1016" t="s">
        <v>48</v>
      </c>
      <c r="B13" s="1017"/>
      <c r="C13" s="1093">
        <v>4779400</v>
      </c>
      <c r="D13" s="1094"/>
      <c r="E13" s="161"/>
      <c r="F13" s="1130"/>
      <c r="G13" s="1131"/>
      <c r="H13" s="1131"/>
      <c r="I13" s="1131"/>
      <c r="J13" s="1132"/>
      <c r="K13" s="298"/>
      <c r="L13" s="298"/>
      <c r="M13" s="299"/>
      <c r="N13" s="299"/>
      <c r="O13" s="299"/>
    </row>
    <row r="14" spans="1:15" ht="30" customHeight="1" thickBot="1">
      <c r="A14" s="1016" t="s">
        <v>30</v>
      </c>
      <c r="B14" s="1092"/>
      <c r="C14" s="1095"/>
      <c r="D14" s="1096"/>
      <c r="E14" s="3" t="s">
        <v>36</v>
      </c>
      <c r="F14" s="4" t="s">
        <v>37</v>
      </c>
      <c r="G14" s="154"/>
      <c r="H14" s="154"/>
      <c r="I14" s="154"/>
      <c r="J14" s="154"/>
      <c r="K14" s="298"/>
      <c r="L14" s="298"/>
      <c r="M14" s="299"/>
      <c r="N14" s="299"/>
      <c r="O14" s="299"/>
    </row>
    <row r="15" spans="1:15" ht="15" customHeight="1" thickBot="1">
      <c r="A15" s="1016" t="s">
        <v>31</v>
      </c>
      <c r="B15" s="1017"/>
      <c r="C15" s="1133">
        <f>C13*0.05%</f>
        <v>2389.7000000000003</v>
      </c>
      <c r="D15" s="1134"/>
      <c r="E15" s="162"/>
      <c r="F15" s="163"/>
      <c r="G15" s="154"/>
      <c r="H15" s="154"/>
      <c r="I15" s="154"/>
      <c r="J15" s="154"/>
      <c r="K15" s="298"/>
      <c r="L15" s="298"/>
      <c r="M15" s="299"/>
      <c r="N15" s="299"/>
      <c r="O15" s="299"/>
    </row>
    <row r="16" spans="1:15" ht="15" customHeight="1" thickBot="1">
      <c r="A16" s="1016" t="s">
        <v>32</v>
      </c>
      <c r="B16" s="1092"/>
      <c r="C16" s="1093">
        <f>SUM(D20+D26+D33+D43+D47+D54+D70+D98+D134+D165)</f>
        <v>2410</v>
      </c>
      <c r="D16" s="1094"/>
      <c r="E16" s="164"/>
      <c r="F16" s="165"/>
      <c r="G16" s="154"/>
      <c r="H16" s="154"/>
      <c r="I16" s="154"/>
      <c r="J16" s="154"/>
      <c r="K16" s="298"/>
      <c r="L16" s="298"/>
      <c r="M16" s="299"/>
      <c r="N16" s="299"/>
      <c r="O16" s="299"/>
    </row>
    <row r="17" spans="1:15" ht="15">
      <c r="A17" s="300"/>
      <c r="B17" s="301"/>
      <c r="C17" s="302"/>
      <c r="D17" s="303"/>
      <c r="E17" s="304"/>
      <c r="F17" s="304"/>
      <c r="G17" s="298"/>
      <c r="H17" s="298"/>
      <c r="I17" s="298"/>
      <c r="J17" s="298"/>
      <c r="K17" s="298"/>
      <c r="L17" s="298"/>
      <c r="M17" s="299"/>
      <c r="N17" s="299"/>
      <c r="O17" s="299"/>
    </row>
    <row r="18" spans="1:15" ht="33" customHeight="1">
      <c r="A18" s="1105" t="s">
        <v>34</v>
      </c>
      <c r="B18" s="1106"/>
      <c r="C18" s="1139" t="s">
        <v>41</v>
      </c>
      <c r="D18" s="1139"/>
      <c r="E18" s="1137" t="s">
        <v>38</v>
      </c>
      <c r="F18" s="1137" t="s">
        <v>67</v>
      </c>
      <c r="G18" s="1137" t="s">
        <v>46</v>
      </c>
      <c r="H18" s="1137" t="s">
        <v>39</v>
      </c>
      <c r="I18" s="1137" t="s">
        <v>93</v>
      </c>
      <c r="J18" s="1137" t="s">
        <v>96</v>
      </c>
      <c r="K18" s="1137" t="s">
        <v>95</v>
      </c>
      <c r="L18" s="1143" t="s">
        <v>40</v>
      </c>
      <c r="M18" s="299"/>
      <c r="N18" s="299"/>
      <c r="O18" s="299"/>
    </row>
    <row r="19" spans="1:15" ht="15.75">
      <c r="A19" s="1107"/>
      <c r="B19" s="1108"/>
      <c r="C19" s="138" t="s">
        <v>31</v>
      </c>
      <c r="D19" s="138" t="s">
        <v>52</v>
      </c>
      <c r="E19" s="1138"/>
      <c r="F19" s="1138"/>
      <c r="G19" s="1138"/>
      <c r="H19" s="1138"/>
      <c r="I19" s="1138"/>
      <c r="J19" s="1138"/>
      <c r="K19" s="1138"/>
      <c r="L19" s="1144"/>
      <c r="M19" s="299"/>
      <c r="N19" s="299"/>
      <c r="O19" s="299"/>
    </row>
    <row r="20" spans="1:15" ht="15" customHeight="1">
      <c r="A20" s="1113" t="s">
        <v>2</v>
      </c>
      <c r="B20" s="982" t="s">
        <v>50</v>
      </c>
      <c r="C20" s="1109">
        <f>(C13*0.02%)/6</f>
        <v>159.31333333333333</v>
      </c>
      <c r="D20" s="1120">
        <v>159</v>
      </c>
      <c r="E20" s="180" t="s">
        <v>203</v>
      </c>
      <c r="F20" s="171" t="s">
        <v>97</v>
      </c>
      <c r="G20" s="171"/>
      <c r="H20" s="171" t="s">
        <v>102</v>
      </c>
      <c r="I20" s="197"/>
      <c r="J20" s="197">
        <v>0.7</v>
      </c>
      <c r="K20" s="171" t="s">
        <v>135</v>
      </c>
      <c r="L20" s="171" t="s">
        <v>201</v>
      </c>
      <c r="M20" s="299"/>
      <c r="N20" s="299"/>
      <c r="O20" s="299"/>
    </row>
    <row r="21" spans="1:15" ht="15" customHeight="1">
      <c r="A21" s="1114"/>
      <c r="B21" s="919"/>
      <c r="C21" s="1109"/>
      <c r="D21" s="1120"/>
      <c r="E21" s="181" t="s">
        <v>203</v>
      </c>
      <c r="F21" s="62" t="s">
        <v>100</v>
      </c>
      <c r="G21" s="62"/>
      <c r="H21" s="62" t="s">
        <v>102</v>
      </c>
      <c r="I21" s="75"/>
      <c r="J21" s="75">
        <v>1</v>
      </c>
      <c r="K21" s="62" t="s">
        <v>135</v>
      </c>
      <c r="L21" s="62" t="s">
        <v>201</v>
      </c>
      <c r="M21" s="299"/>
      <c r="N21" s="299"/>
      <c r="O21" s="299"/>
    </row>
    <row r="22" spans="1:15" ht="15" customHeight="1">
      <c r="A22" s="1114"/>
      <c r="B22" s="919"/>
      <c r="C22" s="1109"/>
      <c r="D22" s="1120"/>
      <c r="E22" s="181" t="s">
        <v>245</v>
      </c>
      <c r="F22" s="62" t="s">
        <v>97</v>
      </c>
      <c r="G22" s="62"/>
      <c r="H22" s="62" t="s">
        <v>102</v>
      </c>
      <c r="I22" s="75"/>
      <c r="J22" s="75">
        <v>0.4</v>
      </c>
      <c r="K22" s="62" t="s">
        <v>135</v>
      </c>
      <c r="L22" s="62" t="s">
        <v>201</v>
      </c>
      <c r="M22" s="299"/>
      <c r="N22" s="299"/>
      <c r="O22" s="299"/>
    </row>
    <row r="23" spans="1:15" ht="15" customHeight="1">
      <c r="A23" s="1114"/>
      <c r="B23" s="919"/>
      <c r="C23" s="1109"/>
      <c r="D23" s="1120"/>
      <c r="E23" s="181" t="s">
        <v>245</v>
      </c>
      <c r="F23" s="62" t="s">
        <v>100</v>
      </c>
      <c r="G23" s="62"/>
      <c r="H23" s="62" t="s">
        <v>102</v>
      </c>
      <c r="I23" s="75"/>
      <c r="J23" s="75">
        <v>1</v>
      </c>
      <c r="K23" s="62" t="s">
        <v>135</v>
      </c>
      <c r="L23" s="62" t="s">
        <v>201</v>
      </c>
      <c r="M23" s="299"/>
      <c r="N23" s="299"/>
      <c r="O23" s="299"/>
    </row>
    <row r="24" spans="1:15" ht="15" customHeight="1">
      <c r="A24" s="1114"/>
      <c r="B24" s="919"/>
      <c r="C24" s="1109"/>
      <c r="D24" s="1120"/>
      <c r="E24" s="229"/>
      <c r="F24" s="62"/>
      <c r="G24" s="62"/>
      <c r="H24" s="62"/>
      <c r="I24" s="75"/>
      <c r="J24" s="75"/>
      <c r="K24" s="62"/>
      <c r="L24" s="62"/>
      <c r="M24" s="299"/>
      <c r="N24" s="299"/>
      <c r="O24" s="299"/>
    </row>
    <row r="25" spans="1:15" ht="15" customHeight="1">
      <c r="A25" s="1115"/>
      <c r="B25" s="984"/>
      <c r="C25" s="1109"/>
      <c r="D25" s="1120"/>
      <c r="E25" s="740"/>
      <c r="F25" s="216"/>
      <c r="G25" s="216"/>
      <c r="H25" s="216"/>
      <c r="I25" s="703"/>
      <c r="J25" s="703"/>
      <c r="K25" s="216"/>
      <c r="L25" s="216"/>
      <c r="M25" s="299"/>
      <c r="N25" s="299"/>
      <c r="O25" s="299"/>
    </row>
    <row r="26" spans="1:15" ht="30" customHeight="1">
      <c r="A26" s="1113" t="s">
        <v>3</v>
      </c>
      <c r="B26" s="982" t="s">
        <v>51</v>
      </c>
      <c r="C26" s="1109">
        <f>(C13*0.02%)/6</f>
        <v>159.31333333333333</v>
      </c>
      <c r="D26" s="1120">
        <v>159</v>
      </c>
      <c r="E26" s="180" t="s">
        <v>101</v>
      </c>
      <c r="F26" s="171" t="s">
        <v>97</v>
      </c>
      <c r="G26" s="171"/>
      <c r="H26" s="171" t="s">
        <v>102</v>
      </c>
      <c r="I26" s="197"/>
      <c r="J26" s="197">
        <v>4</v>
      </c>
      <c r="K26" s="171" t="s">
        <v>135</v>
      </c>
      <c r="L26" s="171" t="s">
        <v>261</v>
      </c>
      <c r="M26" s="299"/>
      <c r="N26" s="299"/>
      <c r="O26" s="299"/>
    </row>
    <row r="27" spans="1:15" ht="15" customHeight="1">
      <c r="A27" s="1114"/>
      <c r="B27" s="919"/>
      <c r="C27" s="1109"/>
      <c r="D27" s="1120"/>
      <c r="E27" s="307"/>
      <c r="F27" s="307"/>
      <c r="G27" s="307"/>
      <c r="H27" s="307"/>
      <c r="I27" s="235"/>
      <c r="J27" s="235"/>
      <c r="K27" s="307"/>
      <c r="L27" s="307"/>
      <c r="M27" s="299"/>
      <c r="N27" s="299"/>
      <c r="O27" s="299"/>
    </row>
    <row r="28" spans="1:15" ht="15" customHeight="1">
      <c r="A28" s="1114"/>
      <c r="B28" s="919"/>
      <c r="C28" s="1109"/>
      <c r="D28" s="1120"/>
      <c r="E28" s="307"/>
      <c r="F28" s="307"/>
      <c r="G28" s="307"/>
      <c r="H28" s="307"/>
      <c r="I28" s="235"/>
      <c r="J28" s="235"/>
      <c r="K28" s="307"/>
      <c r="L28" s="307"/>
      <c r="M28" s="299"/>
      <c r="N28" s="299"/>
      <c r="O28" s="299"/>
    </row>
    <row r="29" spans="1:15" ht="15" customHeight="1">
      <c r="A29" s="1114"/>
      <c r="B29" s="919"/>
      <c r="C29" s="1109"/>
      <c r="D29" s="1120"/>
      <c r="E29" s="307"/>
      <c r="F29" s="307"/>
      <c r="G29" s="307"/>
      <c r="H29" s="307"/>
      <c r="I29" s="235"/>
      <c r="J29" s="235"/>
      <c r="K29" s="307"/>
      <c r="L29" s="307"/>
      <c r="M29" s="299"/>
      <c r="N29" s="299"/>
      <c r="O29" s="299"/>
    </row>
    <row r="30" spans="1:15" ht="15" customHeight="1">
      <c r="A30" s="1114"/>
      <c r="B30" s="919"/>
      <c r="C30" s="1109"/>
      <c r="D30" s="1120"/>
      <c r="E30" s="307"/>
      <c r="F30" s="307"/>
      <c r="G30" s="307"/>
      <c r="H30" s="307"/>
      <c r="I30" s="235"/>
      <c r="J30" s="235"/>
      <c r="K30" s="307"/>
      <c r="L30" s="307"/>
      <c r="M30" s="299"/>
      <c r="N30" s="299"/>
      <c r="O30" s="299"/>
    </row>
    <row r="31" spans="1:15" ht="15" customHeight="1">
      <c r="A31" s="1114"/>
      <c r="B31" s="919"/>
      <c r="C31" s="1109"/>
      <c r="D31" s="1120"/>
      <c r="E31" s="307"/>
      <c r="F31" s="307"/>
      <c r="G31" s="307"/>
      <c r="H31" s="307"/>
      <c r="I31" s="235"/>
      <c r="J31" s="235"/>
      <c r="K31" s="307"/>
      <c r="L31" s="307"/>
      <c r="M31" s="299"/>
      <c r="N31" s="299"/>
      <c r="O31" s="299"/>
    </row>
    <row r="32" spans="1:15" ht="15" customHeight="1">
      <c r="A32" s="1115"/>
      <c r="B32" s="984"/>
      <c r="C32" s="1109"/>
      <c r="D32" s="1120"/>
      <c r="E32" s="308"/>
      <c r="F32" s="309"/>
      <c r="G32" s="309"/>
      <c r="H32" s="309"/>
      <c r="I32" s="606"/>
      <c r="J32" s="606"/>
      <c r="K32" s="309"/>
      <c r="L32" s="309"/>
      <c r="M32" s="299"/>
      <c r="N32" s="299"/>
      <c r="O32" s="299"/>
    </row>
    <row r="33" spans="1:15" ht="15" customHeight="1">
      <c r="A33" s="1113" t="s">
        <v>4</v>
      </c>
      <c r="B33" s="1110" t="s">
        <v>57</v>
      </c>
      <c r="C33" s="1109">
        <f>(C13*0.02%)/6</f>
        <v>159.31333333333333</v>
      </c>
      <c r="D33" s="1120">
        <v>159</v>
      </c>
      <c r="E33" s="180" t="s">
        <v>103</v>
      </c>
      <c r="F33" s="171" t="s">
        <v>97</v>
      </c>
      <c r="G33" s="171"/>
      <c r="H33" s="171" t="s">
        <v>102</v>
      </c>
      <c r="I33" s="197"/>
      <c r="J33" s="197">
        <v>0.7</v>
      </c>
      <c r="K33" s="171" t="s">
        <v>135</v>
      </c>
      <c r="L33" s="171" t="s">
        <v>201</v>
      </c>
      <c r="M33" s="299"/>
      <c r="N33" s="299"/>
      <c r="O33" s="299"/>
    </row>
    <row r="34" spans="1:15" ht="15" customHeight="1">
      <c r="A34" s="1114"/>
      <c r="B34" s="1111"/>
      <c r="C34" s="1109"/>
      <c r="D34" s="1120"/>
      <c r="E34" s="181" t="s">
        <v>104</v>
      </c>
      <c r="F34" s="62" t="s">
        <v>247</v>
      </c>
      <c r="G34" s="62"/>
      <c r="H34" s="62" t="s">
        <v>102</v>
      </c>
      <c r="I34" s="75"/>
      <c r="J34" s="75">
        <v>0.6</v>
      </c>
      <c r="K34" s="62" t="s">
        <v>135</v>
      </c>
      <c r="L34" s="62" t="s">
        <v>201</v>
      </c>
      <c r="M34" s="299"/>
      <c r="N34" s="299"/>
      <c r="O34" s="299"/>
    </row>
    <row r="35" spans="1:15" ht="15" customHeight="1">
      <c r="A35" s="1114"/>
      <c r="B35" s="1111"/>
      <c r="C35" s="1109"/>
      <c r="D35" s="1120"/>
      <c r="E35" s="181" t="s">
        <v>103</v>
      </c>
      <c r="F35" s="62" t="s">
        <v>100</v>
      </c>
      <c r="G35" s="62"/>
      <c r="H35" s="62" t="s">
        <v>102</v>
      </c>
      <c r="I35" s="75"/>
      <c r="J35" s="75">
        <v>1</v>
      </c>
      <c r="K35" s="62" t="s">
        <v>135</v>
      </c>
      <c r="L35" s="62" t="s">
        <v>201</v>
      </c>
      <c r="M35" s="299"/>
      <c r="N35" s="299"/>
      <c r="O35" s="299"/>
    </row>
    <row r="36" spans="1:15" ht="15" customHeight="1">
      <c r="A36" s="1114"/>
      <c r="B36" s="1111"/>
      <c r="C36" s="1109"/>
      <c r="D36" s="1120"/>
      <c r="E36" s="181" t="s">
        <v>104</v>
      </c>
      <c r="F36" s="62" t="s">
        <v>248</v>
      </c>
      <c r="G36" s="62"/>
      <c r="H36" s="62" t="s">
        <v>102</v>
      </c>
      <c r="I36" s="75"/>
      <c r="J36" s="75">
        <v>0.6</v>
      </c>
      <c r="K36" s="62" t="s">
        <v>135</v>
      </c>
      <c r="L36" s="62" t="s">
        <v>201</v>
      </c>
      <c r="M36" s="299"/>
      <c r="N36" s="299"/>
      <c r="O36" s="299"/>
    </row>
    <row r="37" spans="1:15" ht="15" customHeight="1">
      <c r="A37" s="1114"/>
      <c r="B37" s="1111"/>
      <c r="C37" s="1109"/>
      <c r="D37" s="1120"/>
      <c r="E37" s="307"/>
      <c r="F37" s="232"/>
      <c r="G37" s="232"/>
      <c r="H37" s="232"/>
      <c r="I37" s="602"/>
      <c r="J37" s="602"/>
      <c r="K37" s="232"/>
      <c r="L37" s="232"/>
      <c r="M37" s="299"/>
      <c r="N37" s="299"/>
      <c r="O37" s="299"/>
    </row>
    <row r="38" spans="1:15" ht="15" customHeight="1">
      <c r="A38" s="1114"/>
      <c r="B38" s="1111"/>
      <c r="C38" s="1109"/>
      <c r="D38" s="1120"/>
      <c r="E38" s="307"/>
      <c r="F38" s="232"/>
      <c r="G38" s="232"/>
      <c r="H38" s="232"/>
      <c r="I38" s="602"/>
      <c r="J38" s="602"/>
      <c r="K38" s="232"/>
      <c r="L38" s="232"/>
      <c r="M38" s="299"/>
      <c r="N38" s="299"/>
      <c r="O38" s="299"/>
    </row>
    <row r="39" spans="1:15" ht="15" customHeight="1">
      <c r="A39" s="1114"/>
      <c r="B39" s="1111"/>
      <c r="C39" s="1109"/>
      <c r="D39" s="1120"/>
      <c r="E39" s="307"/>
      <c r="F39" s="232"/>
      <c r="G39" s="232"/>
      <c r="H39" s="232"/>
      <c r="I39" s="602"/>
      <c r="J39" s="602"/>
      <c r="K39" s="232"/>
      <c r="L39" s="232"/>
      <c r="M39" s="299"/>
      <c r="N39" s="299"/>
      <c r="O39" s="299"/>
    </row>
    <row r="40" spans="1:15" ht="15" customHeight="1">
      <c r="A40" s="1114"/>
      <c r="B40" s="1111"/>
      <c r="C40" s="1109"/>
      <c r="D40" s="1120"/>
      <c r="E40" s="307"/>
      <c r="F40" s="232"/>
      <c r="G40" s="232"/>
      <c r="H40" s="232"/>
      <c r="I40" s="602"/>
      <c r="J40" s="602"/>
      <c r="K40" s="232"/>
      <c r="L40" s="232"/>
      <c r="M40" s="299"/>
      <c r="N40" s="299"/>
      <c r="O40" s="299"/>
    </row>
    <row r="41" spans="1:15" ht="15" customHeight="1">
      <c r="A41" s="1114"/>
      <c r="B41" s="1111"/>
      <c r="C41" s="1109"/>
      <c r="D41" s="1120"/>
      <c r="E41" s="307"/>
      <c r="F41" s="232" t="s">
        <v>26</v>
      </c>
      <c r="G41" s="232"/>
      <c r="H41" s="232"/>
      <c r="I41" s="602"/>
      <c r="J41" s="602"/>
      <c r="K41" s="232"/>
      <c r="L41" s="232"/>
      <c r="M41" s="299"/>
      <c r="N41" s="299"/>
      <c r="O41" s="299"/>
    </row>
    <row r="42" spans="1:15" ht="15" customHeight="1">
      <c r="A42" s="1115"/>
      <c r="B42" s="1136"/>
      <c r="C42" s="1109"/>
      <c r="D42" s="1120"/>
      <c r="E42" s="308"/>
      <c r="F42" s="309"/>
      <c r="G42" s="309"/>
      <c r="H42" s="309"/>
      <c r="I42" s="606"/>
      <c r="J42" s="606"/>
      <c r="K42" s="309"/>
      <c r="L42" s="309"/>
      <c r="M42" s="298"/>
      <c r="N42" s="298"/>
      <c r="O42" s="298"/>
    </row>
    <row r="43" spans="1:15" ht="15" customHeight="1">
      <c r="A43" s="1113" t="s">
        <v>5</v>
      </c>
      <c r="B43" s="1110" t="s">
        <v>58</v>
      </c>
      <c r="C43" s="1109">
        <f>(C13*0.02%)/6</f>
        <v>159.31333333333333</v>
      </c>
      <c r="D43" s="1120">
        <v>159</v>
      </c>
      <c r="E43" s="180" t="s">
        <v>105</v>
      </c>
      <c r="F43" s="171" t="s">
        <v>97</v>
      </c>
      <c r="G43" s="171" t="s">
        <v>98</v>
      </c>
      <c r="H43" s="171" t="s">
        <v>102</v>
      </c>
      <c r="I43" s="197">
        <v>1.5</v>
      </c>
      <c r="J43" s="197">
        <v>0.74</v>
      </c>
      <c r="K43" s="171" t="s">
        <v>135</v>
      </c>
      <c r="L43" s="171" t="s">
        <v>261</v>
      </c>
      <c r="M43" s="298"/>
      <c r="N43" s="298"/>
      <c r="O43" s="298"/>
    </row>
    <row r="44" spans="1:15" ht="15" customHeight="1">
      <c r="A44" s="1114"/>
      <c r="B44" s="1111"/>
      <c r="C44" s="1109"/>
      <c r="D44" s="1120"/>
      <c r="E44" s="181" t="s">
        <v>105</v>
      </c>
      <c r="F44" s="62" t="s">
        <v>100</v>
      </c>
      <c r="G44" s="62" t="s">
        <v>98</v>
      </c>
      <c r="H44" s="62" t="s">
        <v>102</v>
      </c>
      <c r="I44" s="75">
        <v>1.5</v>
      </c>
      <c r="J44" s="75">
        <v>0.67</v>
      </c>
      <c r="K44" s="62" t="s">
        <v>135</v>
      </c>
      <c r="L44" s="62" t="s">
        <v>261</v>
      </c>
      <c r="M44" s="298"/>
      <c r="N44" s="298"/>
      <c r="O44" s="298"/>
    </row>
    <row r="45" spans="1:15" ht="15" customHeight="1">
      <c r="A45" s="1114"/>
      <c r="B45" s="1111"/>
      <c r="C45" s="1109"/>
      <c r="D45" s="1120"/>
      <c r="E45" s="307"/>
      <c r="F45" s="232"/>
      <c r="G45" s="232"/>
      <c r="H45" s="232"/>
      <c r="I45" s="602"/>
      <c r="J45" s="602"/>
      <c r="K45" s="232"/>
      <c r="L45" s="232"/>
      <c r="M45" s="298"/>
      <c r="N45" s="298"/>
      <c r="O45" s="298"/>
    </row>
    <row r="46" spans="1:15" ht="15" customHeight="1">
      <c r="A46" s="1114"/>
      <c r="B46" s="1111"/>
      <c r="C46" s="1109"/>
      <c r="D46" s="1120"/>
      <c r="E46" s="308"/>
      <c r="F46" s="309"/>
      <c r="G46" s="309"/>
      <c r="H46" s="309"/>
      <c r="I46" s="606"/>
      <c r="J46" s="606"/>
      <c r="K46" s="309"/>
      <c r="L46" s="309"/>
      <c r="M46" s="298"/>
      <c r="N46" s="298"/>
      <c r="O46" s="298"/>
    </row>
    <row r="47" spans="1:15" ht="15" customHeight="1">
      <c r="A47" s="1113" t="s">
        <v>6</v>
      </c>
      <c r="B47" s="1121" t="s">
        <v>59</v>
      </c>
      <c r="C47" s="1109">
        <f>(C13*0.02%)/6</f>
        <v>159.31333333333333</v>
      </c>
      <c r="D47" s="1120">
        <v>159</v>
      </c>
      <c r="E47" s="180" t="s">
        <v>106</v>
      </c>
      <c r="F47" s="171" t="s">
        <v>97</v>
      </c>
      <c r="G47" s="171"/>
      <c r="H47" s="171" t="s">
        <v>102</v>
      </c>
      <c r="I47" s="197"/>
      <c r="J47" s="197">
        <v>0.1</v>
      </c>
      <c r="K47" s="171" t="s">
        <v>135</v>
      </c>
      <c r="L47" s="171" t="s">
        <v>261</v>
      </c>
      <c r="M47" s="298"/>
      <c r="N47" s="298"/>
      <c r="O47" s="298"/>
    </row>
    <row r="48" spans="1:15" ht="15" customHeight="1">
      <c r="A48" s="1114"/>
      <c r="B48" s="1122"/>
      <c r="C48" s="1109"/>
      <c r="D48" s="1120"/>
      <c r="E48" s="181" t="s">
        <v>106</v>
      </c>
      <c r="F48" s="62" t="s">
        <v>100</v>
      </c>
      <c r="G48" s="62"/>
      <c r="H48" s="62" t="s">
        <v>102</v>
      </c>
      <c r="I48" s="75"/>
      <c r="J48" s="75">
        <v>0.1</v>
      </c>
      <c r="K48" s="62" t="s">
        <v>135</v>
      </c>
      <c r="L48" s="62" t="s">
        <v>261</v>
      </c>
      <c r="M48" s="298"/>
      <c r="N48" s="305"/>
      <c r="O48" s="305"/>
    </row>
    <row r="49" spans="1:15" ht="15" customHeight="1">
      <c r="A49" s="1114"/>
      <c r="B49" s="1122"/>
      <c r="C49" s="1109"/>
      <c r="D49" s="1120"/>
      <c r="E49" s="229" t="s">
        <v>231</v>
      </c>
      <c r="F49" s="62" t="s">
        <v>97</v>
      </c>
      <c r="G49" s="62"/>
      <c r="H49" s="62" t="s">
        <v>102</v>
      </c>
      <c r="I49" s="222"/>
      <c r="J49" s="222" t="s">
        <v>274</v>
      </c>
      <c r="K49" s="62" t="s">
        <v>135</v>
      </c>
      <c r="L49" s="62" t="s">
        <v>261</v>
      </c>
      <c r="M49" s="298"/>
      <c r="N49" s="305"/>
      <c r="O49" s="305"/>
    </row>
    <row r="50" spans="1:15" ht="15" customHeight="1">
      <c r="A50" s="1114"/>
      <c r="B50" s="1122"/>
      <c r="C50" s="1109"/>
      <c r="D50" s="1120"/>
      <c r="E50" s="229" t="s">
        <v>232</v>
      </c>
      <c r="F50" s="62" t="s">
        <v>97</v>
      </c>
      <c r="G50" s="62"/>
      <c r="H50" s="62" t="s">
        <v>102</v>
      </c>
      <c r="I50" s="222"/>
      <c r="J50" s="222" t="s">
        <v>274</v>
      </c>
      <c r="K50" s="62" t="s">
        <v>135</v>
      </c>
      <c r="L50" s="62" t="s">
        <v>261</v>
      </c>
      <c r="M50" s="298"/>
      <c r="N50" s="305"/>
      <c r="O50" s="305"/>
    </row>
    <row r="51" spans="1:15" ht="15" customHeight="1">
      <c r="A51" s="1114"/>
      <c r="B51" s="1122"/>
      <c r="C51" s="1109"/>
      <c r="D51" s="1120"/>
      <c r="E51" s="229" t="s">
        <v>232</v>
      </c>
      <c r="F51" s="62" t="s">
        <v>100</v>
      </c>
      <c r="G51" s="62"/>
      <c r="H51" s="62" t="s">
        <v>102</v>
      </c>
      <c r="I51" s="222"/>
      <c r="J51" s="222">
        <v>0.5</v>
      </c>
      <c r="K51" s="62" t="s">
        <v>135</v>
      </c>
      <c r="L51" s="62" t="s">
        <v>261</v>
      </c>
      <c r="M51" s="298"/>
      <c r="N51" s="298"/>
      <c r="O51" s="298"/>
    </row>
    <row r="52" spans="1:15" ht="15" customHeight="1">
      <c r="A52" s="1114"/>
      <c r="B52" s="1122"/>
      <c r="C52" s="1109"/>
      <c r="D52" s="1120"/>
      <c r="E52" s="307"/>
      <c r="F52" s="232"/>
      <c r="G52" s="232"/>
      <c r="H52" s="232"/>
      <c r="I52" s="602"/>
      <c r="J52" s="602"/>
      <c r="K52" s="232"/>
      <c r="L52" s="232"/>
      <c r="M52" s="298"/>
      <c r="N52" s="298"/>
      <c r="O52" s="298"/>
    </row>
    <row r="53" spans="1:15" ht="15" customHeight="1">
      <c r="A53" s="1115"/>
      <c r="B53" s="1123"/>
      <c r="C53" s="1109"/>
      <c r="D53" s="1120"/>
      <c r="E53" s="308"/>
      <c r="F53" s="309"/>
      <c r="G53" s="309"/>
      <c r="H53" s="309"/>
      <c r="I53" s="606"/>
      <c r="J53" s="606"/>
      <c r="K53" s="309"/>
      <c r="L53" s="309"/>
      <c r="M53" s="298"/>
      <c r="N53" s="298"/>
      <c r="O53" s="298"/>
    </row>
    <row r="54" spans="1:15" ht="36" customHeight="1">
      <c r="A54" s="1113" t="s">
        <v>7</v>
      </c>
      <c r="B54" s="40" t="s">
        <v>265</v>
      </c>
      <c r="C54" s="139">
        <f>(C13*0.02%)/6</f>
        <v>159.31333333333333</v>
      </c>
      <c r="D54" s="477">
        <f>SUM(D55:D67)</f>
        <v>160</v>
      </c>
      <c r="E54" s="448"/>
      <c r="F54" s="306"/>
      <c r="G54" s="1145"/>
      <c r="H54" s="1145"/>
      <c r="I54" s="1145"/>
      <c r="J54" s="1145"/>
      <c r="K54" s="1145"/>
      <c r="L54" s="1146"/>
      <c r="M54" s="298"/>
      <c r="N54" s="298"/>
      <c r="O54" s="298"/>
    </row>
    <row r="55" spans="1:15" ht="15" customHeight="1">
      <c r="A55" s="1114"/>
      <c r="B55" s="1126" t="s">
        <v>182</v>
      </c>
      <c r="C55" s="1116"/>
      <c r="D55" s="477">
        <v>80</v>
      </c>
      <c r="E55" s="449" t="s">
        <v>84</v>
      </c>
      <c r="F55" s="171" t="s">
        <v>107</v>
      </c>
      <c r="G55" s="171" t="s">
        <v>108</v>
      </c>
      <c r="H55" s="171" t="s">
        <v>102</v>
      </c>
      <c r="I55" s="197">
        <v>0.18</v>
      </c>
      <c r="J55" s="197" t="s">
        <v>273</v>
      </c>
      <c r="K55" s="171" t="s">
        <v>266</v>
      </c>
      <c r="L55" s="171" t="s">
        <v>261</v>
      </c>
      <c r="M55" s="298"/>
      <c r="N55" s="298"/>
      <c r="O55" s="298"/>
    </row>
    <row r="56" spans="1:15" ht="15" customHeight="1">
      <c r="A56" s="1114"/>
      <c r="B56" s="1127"/>
      <c r="C56" s="1116"/>
      <c r="D56" s="477">
        <v>20</v>
      </c>
      <c r="E56" s="447" t="s">
        <v>84</v>
      </c>
      <c r="F56" s="216" t="s">
        <v>97</v>
      </c>
      <c r="G56" s="216" t="s">
        <v>108</v>
      </c>
      <c r="H56" s="216" t="s">
        <v>102</v>
      </c>
      <c r="I56" s="703">
        <v>0.3</v>
      </c>
      <c r="J56" s="703">
        <v>0.1</v>
      </c>
      <c r="K56" s="216" t="s">
        <v>266</v>
      </c>
      <c r="L56" s="216" t="s">
        <v>261</v>
      </c>
      <c r="M56" s="298"/>
      <c r="N56" s="298"/>
      <c r="O56" s="298"/>
    </row>
    <row r="57" spans="1:15" ht="15" customHeight="1">
      <c r="A57" s="1114"/>
      <c r="B57" s="472"/>
      <c r="C57" s="1116"/>
      <c r="D57" s="1120">
        <v>50</v>
      </c>
      <c r="E57" s="769"/>
      <c r="F57" s="770"/>
      <c r="G57" s="314"/>
      <c r="H57" s="314"/>
      <c r="I57" s="612"/>
      <c r="J57" s="612"/>
      <c r="K57" s="314"/>
      <c r="L57" s="314"/>
      <c r="M57" s="298"/>
      <c r="N57" s="298"/>
      <c r="O57" s="298"/>
    </row>
    <row r="58" spans="1:15" ht="15" customHeight="1">
      <c r="A58" s="1114"/>
      <c r="B58" s="473" t="s">
        <v>60</v>
      </c>
      <c r="C58" s="1116"/>
      <c r="D58" s="1120"/>
      <c r="E58" s="307"/>
      <c r="F58" s="771"/>
      <c r="G58" s="232"/>
      <c r="H58" s="232"/>
      <c r="I58" s="602"/>
      <c r="J58" s="602"/>
      <c r="K58" s="232"/>
      <c r="L58" s="232"/>
      <c r="M58" s="298"/>
      <c r="N58" s="298"/>
      <c r="O58" s="298"/>
    </row>
    <row r="59" spans="1:15" ht="15" customHeight="1">
      <c r="A59" s="1114"/>
      <c r="B59" s="359" t="s">
        <v>62</v>
      </c>
      <c r="C59" s="1125"/>
      <c r="D59" s="1120"/>
      <c r="E59" s="181" t="s">
        <v>110</v>
      </c>
      <c r="F59" s="62" t="s">
        <v>107</v>
      </c>
      <c r="G59" s="62" t="s">
        <v>108</v>
      </c>
      <c r="H59" s="62" t="s">
        <v>102</v>
      </c>
      <c r="I59" s="75">
        <v>0.7</v>
      </c>
      <c r="J59" s="75">
        <v>1</v>
      </c>
      <c r="K59" s="62" t="s">
        <v>267</v>
      </c>
      <c r="L59" s="62" t="s">
        <v>261</v>
      </c>
      <c r="M59" s="299"/>
      <c r="N59" s="299"/>
      <c r="O59" s="299"/>
    </row>
    <row r="60" spans="1:15" ht="15" customHeight="1">
      <c r="A60" s="1114"/>
      <c r="B60" s="359" t="s">
        <v>61</v>
      </c>
      <c r="C60" s="1125"/>
      <c r="D60" s="1120"/>
      <c r="E60" s="181" t="s">
        <v>109</v>
      </c>
      <c r="F60" s="62" t="s">
        <v>107</v>
      </c>
      <c r="G60" s="62" t="s">
        <v>108</v>
      </c>
      <c r="H60" s="62" t="s">
        <v>102</v>
      </c>
      <c r="I60" s="75">
        <v>0.6</v>
      </c>
      <c r="J60" s="75">
        <v>0.5</v>
      </c>
      <c r="K60" s="62" t="s">
        <v>267</v>
      </c>
      <c r="L60" s="62" t="s">
        <v>261</v>
      </c>
      <c r="M60" s="299"/>
      <c r="N60" s="299"/>
      <c r="O60" s="299"/>
    </row>
    <row r="61" spans="1:15" ht="15" customHeight="1">
      <c r="A61" s="1114"/>
      <c r="B61" s="359" t="s">
        <v>159</v>
      </c>
      <c r="C61" s="1125"/>
      <c r="D61" s="1120"/>
      <c r="E61" s="181" t="s">
        <v>147</v>
      </c>
      <c r="F61" s="62" t="s">
        <v>107</v>
      </c>
      <c r="G61" s="62" t="s">
        <v>108</v>
      </c>
      <c r="H61" s="62" t="s">
        <v>102</v>
      </c>
      <c r="I61" s="75">
        <v>0.6</v>
      </c>
      <c r="J61" s="222">
        <v>1</v>
      </c>
      <c r="K61" s="62" t="s">
        <v>267</v>
      </c>
      <c r="L61" s="62" t="s">
        <v>261</v>
      </c>
      <c r="M61" s="299"/>
      <c r="N61" s="299"/>
      <c r="O61" s="299"/>
    </row>
    <row r="62" spans="1:15" ht="15" customHeight="1">
      <c r="A62" s="1114"/>
      <c r="B62" s="359" t="s">
        <v>262</v>
      </c>
      <c r="C62" s="1125"/>
      <c r="D62" s="1120"/>
      <c r="E62" s="629" t="s">
        <v>146</v>
      </c>
      <c r="F62" s="62" t="s">
        <v>107</v>
      </c>
      <c r="G62" s="62" t="s">
        <v>108</v>
      </c>
      <c r="H62" s="62" t="s">
        <v>102</v>
      </c>
      <c r="I62" s="75">
        <v>0.6</v>
      </c>
      <c r="J62" s="222">
        <v>1</v>
      </c>
      <c r="K62" s="62" t="s">
        <v>267</v>
      </c>
      <c r="L62" s="62" t="s">
        <v>261</v>
      </c>
      <c r="M62" s="299"/>
      <c r="N62" s="299"/>
      <c r="O62" s="299"/>
    </row>
    <row r="63" spans="1:15" ht="15" customHeight="1">
      <c r="A63" s="1114"/>
      <c r="B63" s="466"/>
      <c r="C63" s="478"/>
      <c r="D63" s="477"/>
      <c r="E63" s="447"/>
      <c r="F63" s="216"/>
      <c r="G63" s="216"/>
      <c r="H63" s="216"/>
      <c r="I63" s="703"/>
      <c r="J63" s="471"/>
      <c r="K63" s="216"/>
      <c r="L63" s="216"/>
      <c r="M63" s="299"/>
      <c r="N63" s="299"/>
      <c r="O63" s="299"/>
    </row>
    <row r="64" spans="1:15" ht="15" customHeight="1">
      <c r="A64" s="1114"/>
      <c r="B64" s="146" t="s">
        <v>63</v>
      </c>
      <c r="C64" s="1116"/>
      <c r="D64" s="1120">
        <v>10</v>
      </c>
      <c r="E64" s="451" t="s">
        <v>64</v>
      </c>
      <c r="F64" s="168" t="s">
        <v>107</v>
      </c>
      <c r="G64" s="171"/>
      <c r="H64" s="171" t="s">
        <v>102</v>
      </c>
      <c r="I64" s="314"/>
      <c r="J64" s="314">
        <v>1.5</v>
      </c>
      <c r="K64" s="171" t="s">
        <v>135</v>
      </c>
      <c r="L64" s="171" t="s">
        <v>201</v>
      </c>
      <c r="M64" s="299"/>
      <c r="N64" s="299"/>
      <c r="O64" s="299"/>
    </row>
    <row r="65" spans="1:15" ht="15" customHeight="1">
      <c r="A65" s="1114"/>
      <c r="B65" s="467"/>
      <c r="C65" s="1116"/>
      <c r="D65" s="1120"/>
      <c r="E65" s="237" t="s">
        <v>65</v>
      </c>
      <c r="F65" s="167" t="s">
        <v>107</v>
      </c>
      <c r="G65" s="62"/>
      <c r="H65" s="62" t="s">
        <v>102</v>
      </c>
      <c r="I65" s="232"/>
      <c r="J65" s="232">
        <v>1</v>
      </c>
      <c r="K65" s="62" t="s">
        <v>135</v>
      </c>
      <c r="L65" s="62" t="s">
        <v>201</v>
      </c>
      <c r="M65" s="299"/>
      <c r="N65" s="299"/>
      <c r="O65" s="299"/>
    </row>
    <row r="66" spans="1:15" ht="15" customHeight="1">
      <c r="A66" s="1114"/>
      <c r="B66" s="467"/>
      <c r="C66" s="1116"/>
      <c r="D66" s="1120"/>
      <c r="E66" s="307" t="s">
        <v>66</v>
      </c>
      <c r="F66" s="167" t="s">
        <v>107</v>
      </c>
      <c r="G66" s="62"/>
      <c r="H66" s="364" t="s">
        <v>102</v>
      </c>
      <c r="I66" s="232"/>
      <c r="J66" s="750">
        <v>1.5</v>
      </c>
      <c r="K66" s="62" t="s">
        <v>135</v>
      </c>
      <c r="L66" s="62" t="s">
        <v>201</v>
      </c>
      <c r="M66" s="299"/>
      <c r="N66" s="299"/>
      <c r="O66" s="299"/>
    </row>
    <row r="67" spans="1:15" ht="15" customHeight="1">
      <c r="A67" s="1115"/>
      <c r="B67" s="468"/>
      <c r="C67" s="1116"/>
      <c r="D67" s="1120"/>
      <c r="E67" s="308"/>
      <c r="F67" s="772"/>
      <c r="G67" s="309"/>
      <c r="H67" s="309"/>
      <c r="I67" s="309"/>
      <c r="J67" s="309"/>
      <c r="K67" s="309"/>
      <c r="L67" s="309"/>
      <c r="M67" s="299"/>
      <c r="N67" s="299"/>
      <c r="O67" s="299"/>
    </row>
    <row r="68" spans="1:15" ht="29.25" customHeight="1">
      <c r="A68" s="1110" t="s">
        <v>34</v>
      </c>
      <c r="B68" s="1117"/>
      <c r="C68" s="1153" t="s">
        <v>157</v>
      </c>
      <c r="D68" s="1154"/>
      <c r="E68" s="1147" t="s">
        <v>38</v>
      </c>
      <c r="F68" s="1147" t="s">
        <v>67</v>
      </c>
      <c r="G68" s="1151" t="s">
        <v>46</v>
      </c>
      <c r="H68" s="1147" t="s">
        <v>39</v>
      </c>
      <c r="I68" s="1147" t="s">
        <v>93</v>
      </c>
      <c r="J68" s="1147" t="s">
        <v>94</v>
      </c>
      <c r="K68" s="1147" t="s">
        <v>95</v>
      </c>
      <c r="L68" s="1149" t="s">
        <v>40</v>
      </c>
      <c r="M68" s="299"/>
      <c r="N68" s="299"/>
      <c r="O68" s="299"/>
    </row>
    <row r="69" spans="1:15" ht="24.75" customHeight="1">
      <c r="A69" s="1118"/>
      <c r="B69" s="1119"/>
      <c r="C69" s="77" t="s">
        <v>31</v>
      </c>
      <c r="D69" s="42" t="s">
        <v>52</v>
      </c>
      <c r="E69" s="1148"/>
      <c r="F69" s="1148"/>
      <c r="G69" s="1151"/>
      <c r="H69" s="1148"/>
      <c r="I69" s="1148"/>
      <c r="J69" s="1148"/>
      <c r="K69" s="1148"/>
      <c r="L69" s="1150"/>
      <c r="M69" s="299"/>
      <c r="N69" s="299"/>
      <c r="O69" s="299"/>
    </row>
    <row r="70" spans="1:15" ht="15" customHeight="1">
      <c r="A70" s="1124" t="s">
        <v>8</v>
      </c>
      <c r="B70" s="982" t="s">
        <v>68</v>
      </c>
      <c r="C70" s="1155">
        <f>(C13*0.03%)*0.5</f>
        <v>716.91</v>
      </c>
      <c r="D70" s="1152">
        <v>718</v>
      </c>
      <c r="E70" s="49" t="s">
        <v>234</v>
      </c>
      <c r="F70" s="168" t="s">
        <v>107</v>
      </c>
      <c r="G70" s="62"/>
      <c r="H70" s="168" t="s">
        <v>102</v>
      </c>
      <c r="I70" s="168"/>
      <c r="J70" s="168">
        <v>4.7</v>
      </c>
      <c r="K70" s="168">
        <v>50</v>
      </c>
      <c r="L70" s="171" t="s">
        <v>201</v>
      </c>
      <c r="M70" s="299"/>
      <c r="N70" s="299"/>
      <c r="O70" s="299"/>
    </row>
    <row r="71" spans="1:15" ht="15" customHeight="1">
      <c r="A71" s="1122"/>
      <c r="B71" s="919"/>
      <c r="C71" s="1155"/>
      <c r="D71" s="1120"/>
      <c r="E71" s="50" t="s">
        <v>217</v>
      </c>
      <c r="F71" s="167" t="s">
        <v>107</v>
      </c>
      <c r="G71" s="62"/>
      <c r="H71" s="167" t="s">
        <v>102</v>
      </c>
      <c r="I71" s="167"/>
      <c r="J71" s="167">
        <v>57.49</v>
      </c>
      <c r="K71" s="167">
        <v>50</v>
      </c>
      <c r="L71" s="62" t="s">
        <v>201</v>
      </c>
      <c r="M71" s="299"/>
      <c r="N71" s="299"/>
      <c r="O71" s="299"/>
    </row>
    <row r="72" spans="1:15" ht="15" customHeight="1">
      <c r="A72" s="1122"/>
      <c r="B72" s="919"/>
      <c r="C72" s="1155"/>
      <c r="D72" s="1120"/>
      <c r="E72" s="50" t="s">
        <v>254</v>
      </c>
      <c r="F72" s="167" t="s">
        <v>107</v>
      </c>
      <c r="G72" s="62"/>
      <c r="H72" s="167" t="s">
        <v>102</v>
      </c>
      <c r="I72" s="167"/>
      <c r="J72" s="167">
        <v>53.2</v>
      </c>
      <c r="K72" s="167">
        <v>50</v>
      </c>
      <c r="L72" s="62" t="s">
        <v>201</v>
      </c>
      <c r="M72" s="379"/>
      <c r="N72" s="299"/>
      <c r="O72" s="299"/>
    </row>
    <row r="73" spans="1:15" ht="15" customHeight="1">
      <c r="A73" s="1122"/>
      <c r="B73" s="919"/>
      <c r="C73" s="1155"/>
      <c r="D73" s="1120"/>
      <c r="E73" s="50"/>
      <c r="F73" s="167"/>
      <c r="G73" s="167"/>
      <c r="H73" s="167"/>
      <c r="I73" s="167"/>
      <c r="J73" s="167"/>
      <c r="K73" s="167"/>
      <c r="L73" s="62"/>
      <c r="M73" s="379"/>
      <c r="N73" s="299"/>
      <c r="O73" s="299"/>
    </row>
    <row r="74" spans="1:15" ht="15" customHeight="1">
      <c r="A74" s="1122"/>
      <c r="B74" s="919"/>
      <c r="C74" s="1155"/>
      <c r="D74" s="1120"/>
      <c r="E74" s="50" t="s">
        <v>113</v>
      </c>
      <c r="F74" s="167" t="s">
        <v>107</v>
      </c>
      <c r="G74" s="62"/>
      <c r="H74" s="148" t="s">
        <v>102</v>
      </c>
      <c r="I74" s="148"/>
      <c r="J74" s="148">
        <v>109.65</v>
      </c>
      <c r="K74" s="167">
        <v>100</v>
      </c>
      <c r="L74" s="62" t="s">
        <v>201</v>
      </c>
      <c r="M74" s="379"/>
      <c r="N74" s="299"/>
      <c r="O74" s="299"/>
    </row>
    <row r="75" spans="1:15" ht="15" customHeight="1">
      <c r="A75" s="1122"/>
      <c r="B75" s="919"/>
      <c r="C75" s="1155"/>
      <c r="D75" s="1120"/>
      <c r="E75" s="50" t="s">
        <v>114</v>
      </c>
      <c r="F75" s="167" t="s">
        <v>107</v>
      </c>
      <c r="G75" s="62"/>
      <c r="H75" s="148" t="s">
        <v>102</v>
      </c>
      <c r="I75" s="148"/>
      <c r="J75" s="148">
        <v>114.88</v>
      </c>
      <c r="K75" s="167">
        <v>100</v>
      </c>
      <c r="L75" s="62" t="s">
        <v>201</v>
      </c>
      <c r="M75" s="379"/>
      <c r="N75" s="299"/>
      <c r="O75" s="299"/>
    </row>
    <row r="76" spans="1:15" ht="15" customHeight="1">
      <c r="A76" s="1122"/>
      <c r="B76" s="919"/>
      <c r="C76" s="1155"/>
      <c r="D76" s="1120"/>
      <c r="E76" s="50" t="s">
        <v>204</v>
      </c>
      <c r="F76" s="167" t="s">
        <v>107</v>
      </c>
      <c r="G76" s="62"/>
      <c r="H76" s="148" t="s">
        <v>102</v>
      </c>
      <c r="I76" s="148"/>
      <c r="J76" s="148">
        <v>108.6</v>
      </c>
      <c r="K76" s="167">
        <v>100</v>
      </c>
      <c r="L76" s="62" t="s">
        <v>201</v>
      </c>
      <c r="M76" s="379"/>
      <c r="N76" s="299"/>
      <c r="O76" s="299"/>
    </row>
    <row r="77" spans="1:15" ht="15" customHeight="1">
      <c r="A77" s="1122"/>
      <c r="B77" s="919"/>
      <c r="C77" s="1155"/>
      <c r="D77" s="1120"/>
      <c r="E77" s="50" t="s">
        <v>218</v>
      </c>
      <c r="F77" s="167" t="s">
        <v>107</v>
      </c>
      <c r="G77" s="62"/>
      <c r="H77" s="148" t="s">
        <v>102</v>
      </c>
      <c r="I77" s="148"/>
      <c r="J77" s="644">
        <v>108.04</v>
      </c>
      <c r="K77" s="167">
        <v>100</v>
      </c>
      <c r="L77" s="62" t="s">
        <v>201</v>
      </c>
      <c r="M77" s="379"/>
      <c r="N77" s="299"/>
      <c r="O77" s="299"/>
    </row>
    <row r="78" spans="1:15" ht="15" customHeight="1">
      <c r="A78" s="1122"/>
      <c r="B78" s="919"/>
      <c r="C78" s="1155"/>
      <c r="D78" s="1120"/>
      <c r="E78" s="50"/>
      <c r="F78" s="167"/>
      <c r="G78" s="167"/>
      <c r="H78" s="148"/>
      <c r="I78" s="148"/>
      <c r="J78" s="148"/>
      <c r="K78" s="167"/>
      <c r="L78" s="62"/>
      <c r="M78" s="379"/>
      <c r="N78" s="299"/>
      <c r="O78" s="299"/>
    </row>
    <row r="79" spans="1:15" ht="15" customHeight="1">
      <c r="A79" s="1122"/>
      <c r="B79" s="919"/>
      <c r="C79" s="1155"/>
      <c r="D79" s="1120"/>
      <c r="E79" s="50" t="s">
        <v>112</v>
      </c>
      <c r="F79" s="167" t="s">
        <v>107</v>
      </c>
      <c r="G79" s="62" t="s">
        <v>108</v>
      </c>
      <c r="H79" s="148" t="s">
        <v>102</v>
      </c>
      <c r="I79" s="167">
        <v>15</v>
      </c>
      <c r="J79" s="167">
        <v>118.59</v>
      </c>
      <c r="K79" s="167">
        <v>100</v>
      </c>
      <c r="L79" s="62" t="s">
        <v>276</v>
      </c>
      <c r="M79" s="379"/>
      <c r="N79" s="299"/>
      <c r="O79" s="299"/>
    </row>
    <row r="80" spans="1:15" ht="15" customHeight="1">
      <c r="A80" s="1122"/>
      <c r="B80" s="919"/>
      <c r="C80" s="1155"/>
      <c r="D80" s="1120"/>
      <c r="E80" s="50" t="s">
        <v>263</v>
      </c>
      <c r="F80" s="167" t="s">
        <v>107</v>
      </c>
      <c r="G80" s="62" t="s">
        <v>108</v>
      </c>
      <c r="H80" s="148" t="s">
        <v>102</v>
      </c>
      <c r="I80" s="167">
        <v>15</v>
      </c>
      <c r="J80" s="167">
        <v>13.35</v>
      </c>
      <c r="K80" s="167" t="s">
        <v>135</v>
      </c>
      <c r="L80" s="62" t="s">
        <v>276</v>
      </c>
      <c r="M80" s="379"/>
      <c r="N80" s="299"/>
      <c r="O80" s="299"/>
    </row>
    <row r="81" spans="1:15" ht="15" customHeight="1">
      <c r="A81" s="1122"/>
      <c r="B81" s="919"/>
      <c r="C81" s="1155"/>
      <c r="D81" s="1120"/>
      <c r="E81" s="220"/>
      <c r="F81" s="220"/>
      <c r="G81" s="220"/>
      <c r="H81" s="220"/>
      <c r="I81" s="220"/>
      <c r="J81" s="220"/>
      <c r="K81" s="220"/>
      <c r="L81" s="220"/>
      <c r="M81" s="379"/>
      <c r="N81" s="299"/>
      <c r="O81" s="299"/>
    </row>
    <row r="82" spans="1:15" ht="15" customHeight="1">
      <c r="A82" s="1122"/>
      <c r="B82" s="919"/>
      <c r="C82" s="1155"/>
      <c r="D82" s="1120"/>
      <c r="E82" s="592" t="s">
        <v>226</v>
      </c>
      <c r="F82" s="167" t="s">
        <v>107</v>
      </c>
      <c r="G82" s="62" t="s">
        <v>108</v>
      </c>
      <c r="H82" s="148" t="s">
        <v>102</v>
      </c>
      <c r="I82" s="600">
        <v>75</v>
      </c>
      <c r="J82" s="148">
        <v>648.05</v>
      </c>
      <c r="K82" s="167">
        <v>500</v>
      </c>
      <c r="L82" s="62" t="s">
        <v>201</v>
      </c>
      <c r="M82" s="379"/>
      <c r="N82" s="299"/>
      <c r="O82" s="299"/>
    </row>
    <row r="83" spans="1:15" ht="15" customHeight="1">
      <c r="A83" s="1122"/>
      <c r="B83" s="919"/>
      <c r="C83" s="1155"/>
      <c r="D83" s="1120"/>
      <c r="E83" s="201" t="s">
        <v>210</v>
      </c>
      <c r="F83" s="410" t="s">
        <v>107</v>
      </c>
      <c r="G83" s="62" t="s">
        <v>108</v>
      </c>
      <c r="H83" s="148" t="s">
        <v>102</v>
      </c>
      <c r="I83" s="222">
        <v>50</v>
      </c>
      <c r="J83" s="222">
        <v>131.82</v>
      </c>
      <c r="K83" s="221">
        <v>100</v>
      </c>
      <c r="L83" s="62" t="s">
        <v>201</v>
      </c>
      <c r="M83" s="379"/>
      <c r="N83" s="299"/>
      <c r="O83" s="299"/>
    </row>
    <row r="84" spans="1:15" ht="15" customHeight="1">
      <c r="A84" s="1122"/>
      <c r="B84" s="919"/>
      <c r="C84" s="1155"/>
      <c r="D84" s="1120"/>
      <c r="E84" s="201" t="s">
        <v>242</v>
      </c>
      <c r="F84" s="410" t="s">
        <v>107</v>
      </c>
      <c r="G84" s="62"/>
      <c r="H84" s="148" t="s">
        <v>102</v>
      </c>
      <c r="I84" s="222"/>
      <c r="J84" s="222">
        <v>238.17</v>
      </c>
      <c r="K84" s="221">
        <v>200</v>
      </c>
      <c r="L84" s="62" t="s">
        <v>201</v>
      </c>
      <c r="M84" s="379"/>
      <c r="N84" s="299"/>
      <c r="O84" s="299"/>
    </row>
    <row r="85" spans="1:15" ht="15" customHeight="1">
      <c r="A85" s="1122"/>
      <c r="B85" s="919"/>
      <c r="C85" s="1155"/>
      <c r="D85" s="1120"/>
      <c r="E85" s="50"/>
      <c r="F85" s="167"/>
      <c r="G85" s="167"/>
      <c r="H85" s="148"/>
      <c r="I85" s="167"/>
      <c r="J85" s="167"/>
      <c r="K85" s="167"/>
      <c r="L85" s="62"/>
      <c r="M85" s="379"/>
      <c r="N85" s="299"/>
      <c r="O85" s="299"/>
    </row>
    <row r="86" spans="1:15" ht="15" customHeight="1">
      <c r="A86" s="1122"/>
      <c r="B86" s="919"/>
      <c r="C86" s="1155"/>
      <c r="D86" s="1120"/>
      <c r="E86" s="50" t="s">
        <v>115</v>
      </c>
      <c r="F86" s="167" t="s">
        <v>107</v>
      </c>
      <c r="G86" s="167" t="s">
        <v>111</v>
      </c>
      <c r="H86" s="148" t="s">
        <v>102</v>
      </c>
      <c r="I86" s="148">
        <v>132.16</v>
      </c>
      <c r="J86" s="148">
        <v>121.22</v>
      </c>
      <c r="K86" s="167">
        <v>100</v>
      </c>
      <c r="L86" s="62" t="s">
        <v>261</v>
      </c>
      <c r="M86" s="379"/>
      <c r="N86" s="299"/>
      <c r="O86" s="299"/>
    </row>
    <row r="87" spans="1:15" ht="15" customHeight="1">
      <c r="A87" s="1122"/>
      <c r="B87" s="919"/>
      <c r="C87" s="1155"/>
      <c r="D87" s="1120"/>
      <c r="E87" s="50" t="s">
        <v>116</v>
      </c>
      <c r="F87" s="167" t="s">
        <v>107</v>
      </c>
      <c r="G87" s="167" t="s">
        <v>111</v>
      </c>
      <c r="H87" s="148" t="s">
        <v>102</v>
      </c>
      <c r="I87" s="148">
        <v>128</v>
      </c>
      <c r="J87" s="148">
        <v>119.54</v>
      </c>
      <c r="K87" s="167">
        <v>100</v>
      </c>
      <c r="L87" s="62" t="s">
        <v>261</v>
      </c>
      <c r="M87" s="379"/>
      <c r="N87" s="299"/>
      <c r="O87" s="299"/>
    </row>
    <row r="88" spans="1:15" ht="15" customHeight="1">
      <c r="A88" s="1122"/>
      <c r="B88" s="919"/>
      <c r="C88" s="1155"/>
      <c r="D88" s="1120"/>
      <c r="E88" s="50" t="s">
        <v>207</v>
      </c>
      <c r="F88" s="167" t="s">
        <v>107</v>
      </c>
      <c r="G88" s="167" t="s">
        <v>111</v>
      </c>
      <c r="H88" s="148" t="s">
        <v>102</v>
      </c>
      <c r="I88" s="148">
        <v>130</v>
      </c>
      <c r="J88" s="148">
        <v>117.78</v>
      </c>
      <c r="K88" s="167">
        <v>100</v>
      </c>
      <c r="L88" s="62" t="s">
        <v>261</v>
      </c>
      <c r="M88" s="379"/>
      <c r="N88" s="299"/>
      <c r="O88" s="299"/>
    </row>
    <row r="89" spans="1:15" ht="15" customHeight="1">
      <c r="A89" s="1122"/>
      <c r="B89" s="919"/>
      <c r="C89" s="1155"/>
      <c r="D89" s="1120"/>
      <c r="E89" s="50" t="s">
        <v>117</v>
      </c>
      <c r="F89" s="167" t="s">
        <v>107</v>
      </c>
      <c r="G89" s="167" t="s">
        <v>111</v>
      </c>
      <c r="H89" s="148" t="s">
        <v>102</v>
      </c>
      <c r="I89" s="148">
        <v>131.2</v>
      </c>
      <c r="J89" s="148">
        <v>113.86</v>
      </c>
      <c r="K89" s="167">
        <v>100</v>
      </c>
      <c r="L89" s="62" t="s">
        <v>261</v>
      </c>
      <c r="M89" s="379"/>
      <c r="N89" s="299"/>
      <c r="O89" s="299"/>
    </row>
    <row r="90" spans="1:15" ht="15" customHeight="1">
      <c r="A90" s="1122"/>
      <c r="B90" s="919"/>
      <c r="C90" s="1155"/>
      <c r="D90" s="1120"/>
      <c r="E90" s="50" t="s">
        <v>118</v>
      </c>
      <c r="F90" s="167" t="s">
        <v>107</v>
      </c>
      <c r="G90" s="167" t="s">
        <v>111</v>
      </c>
      <c r="H90" s="148" t="s">
        <v>102</v>
      </c>
      <c r="I90" s="148">
        <v>132.2</v>
      </c>
      <c r="J90" s="148">
        <v>113.28</v>
      </c>
      <c r="K90" s="167">
        <v>100</v>
      </c>
      <c r="L90" s="62" t="s">
        <v>261</v>
      </c>
      <c r="M90" s="379"/>
      <c r="N90" s="299"/>
      <c r="O90" s="299"/>
    </row>
    <row r="91" spans="1:15" ht="15" customHeight="1">
      <c r="A91" s="1122"/>
      <c r="B91" s="919"/>
      <c r="C91" s="1155"/>
      <c r="D91" s="1120"/>
      <c r="E91" s="50" t="s">
        <v>208</v>
      </c>
      <c r="F91" s="166" t="s">
        <v>107</v>
      </c>
      <c r="G91" s="167" t="s">
        <v>111</v>
      </c>
      <c r="H91" s="148" t="s">
        <v>102</v>
      </c>
      <c r="I91" s="151">
        <v>124.2</v>
      </c>
      <c r="J91" s="151">
        <v>112.61</v>
      </c>
      <c r="K91" s="166">
        <v>100</v>
      </c>
      <c r="L91" s="62" t="s">
        <v>261</v>
      </c>
      <c r="M91" s="379"/>
      <c r="N91" s="299"/>
      <c r="O91" s="299"/>
    </row>
    <row r="92" spans="1:15" ht="15" customHeight="1">
      <c r="A92" s="1122"/>
      <c r="B92" s="919"/>
      <c r="C92" s="1155"/>
      <c r="D92" s="1120"/>
      <c r="E92" s="50" t="s">
        <v>209</v>
      </c>
      <c r="F92" s="167" t="s">
        <v>107</v>
      </c>
      <c r="G92" s="167" t="s">
        <v>111</v>
      </c>
      <c r="H92" s="148" t="s">
        <v>102</v>
      </c>
      <c r="I92" s="148">
        <v>125.1</v>
      </c>
      <c r="J92" s="148">
        <v>110.75</v>
      </c>
      <c r="K92" s="167">
        <v>100</v>
      </c>
      <c r="L92" s="62" t="s">
        <v>261</v>
      </c>
      <c r="M92" s="379"/>
      <c r="N92" s="299"/>
      <c r="O92" s="299"/>
    </row>
    <row r="93" spans="1:15" ht="15" customHeight="1">
      <c r="A93" s="1122"/>
      <c r="B93" s="919"/>
      <c r="C93" s="1155"/>
      <c r="D93" s="1120"/>
      <c r="E93" s="50" t="s">
        <v>119</v>
      </c>
      <c r="F93" s="167" t="s">
        <v>107</v>
      </c>
      <c r="G93" s="167" t="s">
        <v>111</v>
      </c>
      <c r="H93" s="148" t="s">
        <v>102</v>
      </c>
      <c r="I93" s="148">
        <v>127.6</v>
      </c>
      <c r="J93" s="148">
        <v>113.79</v>
      </c>
      <c r="K93" s="167">
        <v>100</v>
      </c>
      <c r="L93" s="62" t="s">
        <v>261</v>
      </c>
      <c r="M93" s="379"/>
      <c r="N93" s="299"/>
      <c r="O93" s="299"/>
    </row>
    <row r="94" spans="1:15" ht="15" customHeight="1">
      <c r="A94" s="1122"/>
      <c r="B94" s="919"/>
      <c r="C94" s="1155"/>
      <c r="D94" s="1120"/>
      <c r="E94" s="51" t="s">
        <v>120</v>
      </c>
      <c r="F94" s="167" t="s">
        <v>107</v>
      </c>
      <c r="G94" s="167" t="s">
        <v>111</v>
      </c>
      <c r="H94" s="148" t="s">
        <v>102</v>
      </c>
      <c r="I94" s="148">
        <v>131</v>
      </c>
      <c r="J94" s="148">
        <v>114.8</v>
      </c>
      <c r="K94" s="167">
        <v>100</v>
      </c>
      <c r="L94" s="62" t="s">
        <v>261</v>
      </c>
      <c r="M94" s="379"/>
      <c r="N94" s="299"/>
      <c r="O94" s="299"/>
    </row>
    <row r="95" spans="1:15" ht="15" customHeight="1">
      <c r="A95" s="1122"/>
      <c r="B95" s="919"/>
      <c r="C95" s="1155"/>
      <c r="D95" s="1120"/>
      <c r="E95" s="50"/>
      <c r="F95" s="167"/>
      <c r="G95" s="167"/>
      <c r="H95" s="167"/>
      <c r="I95" s="167"/>
      <c r="J95" s="167"/>
      <c r="K95" s="167"/>
      <c r="L95" s="62"/>
      <c r="M95" s="379"/>
      <c r="N95" s="299"/>
      <c r="O95" s="299"/>
    </row>
    <row r="96" spans="1:15" ht="15" customHeight="1">
      <c r="A96" s="1122"/>
      <c r="B96" s="919"/>
      <c r="C96" s="1155"/>
      <c r="D96" s="1120"/>
      <c r="E96" s="50"/>
      <c r="F96" s="167"/>
      <c r="G96" s="167"/>
      <c r="H96" s="167"/>
      <c r="I96" s="167"/>
      <c r="J96" s="167"/>
      <c r="K96" s="167"/>
      <c r="L96" s="62"/>
      <c r="M96" s="379"/>
      <c r="N96" s="299"/>
      <c r="O96" s="299"/>
    </row>
    <row r="97" spans="1:15" ht="15" customHeight="1">
      <c r="A97" s="1122"/>
      <c r="B97" s="919"/>
      <c r="C97" s="1155"/>
      <c r="D97" s="1120"/>
      <c r="E97" s="469"/>
      <c r="F97" s="470"/>
      <c r="G97" s="216"/>
      <c r="H97" s="238"/>
      <c r="I97" s="471"/>
      <c r="J97" s="471"/>
      <c r="K97" s="219"/>
      <c r="L97" s="216"/>
      <c r="M97" s="379"/>
      <c r="N97" s="299"/>
      <c r="O97" s="299"/>
    </row>
    <row r="98" spans="1:15" ht="15" customHeight="1">
      <c r="A98" s="1128" t="s">
        <v>9</v>
      </c>
      <c r="B98" s="1129"/>
      <c r="C98" s="479">
        <f>(C13*0.03%)*0.4</f>
        <v>573.528</v>
      </c>
      <c r="D98" s="480">
        <f>D99+D106+D109+D115+D120+D124+D128</f>
        <v>574</v>
      </c>
      <c r="E98" s="236"/>
      <c r="F98" s="306"/>
      <c r="G98" s="1145"/>
      <c r="H98" s="1145"/>
      <c r="I98" s="1145"/>
      <c r="J98" s="1145"/>
      <c r="K98" s="1145"/>
      <c r="L98" s="1146"/>
      <c r="M98" s="379"/>
      <c r="N98" s="299"/>
      <c r="O98" s="299"/>
    </row>
    <row r="99" spans="1:15" ht="15" customHeight="1">
      <c r="A99" s="1113" t="s">
        <v>10</v>
      </c>
      <c r="B99" s="1124" t="s">
        <v>69</v>
      </c>
      <c r="C99" s="1116"/>
      <c r="D99" s="1120">
        <v>142</v>
      </c>
      <c r="E99" s="180" t="s">
        <v>121</v>
      </c>
      <c r="F99" s="171" t="s">
        <v>107</v>
      </c>
      <c r="G99" s="171"/>
      <c r="H99" s="48" t="s">
        <v>102</v>
      </c>
      <c r="I99" s="48"/>
      <c r="J99" s="48">
        <v>114.93</v>
      </c>
      <c r="K99" s="171">
        <v>100</v>
      </c>
      <c r="L99" s="171" t="s">
        <v>250</v>
      </c>
      <c r="M99" s="379"/>
      <c r="N99" s="299"/>
      <c r="O99" s="299"/>
    </row>
    <row r="100" spans="1:15" ht="15" customHeight="1">
      <c r="A100" s="1114"/>
      <c r="B100" s="1122"/>
      <c r="C100" s="1116"/>
      <c r="D100" s="1120"/>
      <c r="E100" s="565" t="s">
        <v>211</v>
      </c>
      <c r="F100" s="62" t="s">
        <v>107</v>
      </c>
      <c r="G100" s="62"/>
      <c r="H100" s="148" t="s">
        <v>102</v>
      </c>
      <c r="I100" s="148"/>
      <c r="J100" s="148">
        <v>56.82</v>
      </c>
      <c r="K100" s="62">
        <v>50</v>
      </c>
      <c r="L100" s="62" t="s">
        <v>250</v>
      </c>
      <c r="M100" s="379"/>
      <c r="N100" s="299"/>
      <c r="O100" s="299"/>
    </row>
    <row r="101" spans="1:15" ht="15" customHeight="1">
      <c r="A101" s="1114"/>
      <c r="B101" s="1122"/>
      <c r="C101" s="1116"/>
      <c r="D101" s="1120"/>
      <c r="E101" s="201" t="s">
        <v>237</v>
      </c>
      <c r="F101" s="62" t="s">
        <v>107</v>
      </c>
      <c r="G101" s="62"/>
      <c r="H101" s="166" t="s">
        <v>102</v>
      </c>
      <c r="I101" s="148"/>
      <c r="J101" s="148">
        <v>11.28</v>
      </c>
      <c r="K101" s="62">
        <v>10</v>
      </c>
      <c r="L101" s="62" t="s">
        <v>202</v>
      </c>
      <c r="M101" s="379"/>
      <c r="N101" s="299"/>
      <c r="O101" s="299"/>
    </row>
    <row r="102" spans="1:15" ht="15" customHeight="1">
      <c r="A102" s="1114"/>
      <c r="B102" s="1122"/>
      <c r="C102" s="1116"/>
      <c r="D102" s="1120"/>
      <c r="E102" s="201"/>
      <c r="F102" s="62"/>
      <c r="G102" s="221"/>
      <c r="H102" s="166"/>
      <c r="I102" s="148"/>
      <c r="J102" s="148"/>
      <c r="K102" s="62"/>
      <c r="L102" s="62"/>
      <c r="M102" s="379"/>
      <c r="N102" s="299"/>
      <c r="O102" s="299"/>
    </row>
    <row r="103" spans="1:15" ht="15" customHeight="1">
      <c r="A103" s="1114"/>
      <c r="B103" s="1122"/>
      <c r="C103" s="1116"/>
      <c r="D103" s="1120"/>
      <c r="E103" s="220" t="s">
        <v>122</v>
      </c>
      <c r="F103" s="167" t="s">
        <v>100</v>
      </c>
      <c r="G103" s="62"/>
      <c r="H103" s="167" t="s">
        <v>102</v>
      </c>
      <c r="I103" s="148"/>
      <c r="J103" s="148">
        <v>114.71</v>
      </c>
      <c r="K103" s="167">
        <v>100</v>
      </c>
      <c r="L103" s="62" t="s">
        <v>250</v>
      </c>
      <c r="M103" s="379"/>
      <c r="N103" s="299"/>
      <c r="O103" s="299"/>
    </row>
    <row r="104" spans="1:15" ht="15" customHeight="1">
      <c r="A104" s="1114"/>
      <c r="B104" s="1122"/>
      <c r="C104" s="1116"/>
      <c r="D104" s="1120"/>
      <c r="E104" s="229" t="s">
        <v>253</v>
      </c>
      <c r="F104" s="221" t="s">
        <v>100</v>
      </c>
      <c r="G104" s="62"/>
      <c r="H104" s="221" t="s">
        <v>102</v>
      </c>
      <c r="I104" s="222"/>
      <c r="J104" s="222">
        <v>24.19</v>
      </c>
      <c r="K104" s="221">
        <v>20</v>
      </c>
      <c r="L104" s="221" t="s">
        <v>201</v>
      </c>
      <c r="M104" s="379"/>
      <c r="N104" s="299"/>
      <c r="O104" s="299"/>
    </row>
    <row r="105" spans="1:15" ht="15" customHeight="1">
      <c r="A105" s="1114"/>
      <c r="B105" s="1122"/>
      <c r="C105" s="1116"/>
      <c r="D105" s="1120"/>
      <c r="E105" s="308"/>
      <c r="F105" s="309"/>
      <c r="G105" s="309"/>
      <c r="H105" s="309"/>
      <c r="I105" s="606"/>
      <c r="J105" s="606"/>
      <c r="K105" s="309"/>
      <c r="L105" s="309"/>
      <c r="M105" s="379"/>
      <c r="N105" s="299"/>
      <c r="O105" s="299"/>
    </row>
    <row r="106" spans="1:15" ht="15" customHeight="1">
      <c r="A106" s="1113" t="s">
        <v>11</v>
      </c>
      <c r="B106" s="1124" t="s">
        <v>70</v>
      </c>
      <c r="C106" s="1116"/>
      <c r="D106" s="1120">
        <v>128</v>
      </c>
      <c r="E106" s="187" t="s">
        <v>148</v>
      </c>
      <c r="F106" s="197" t="s">
        <v>107</v>
      </c>
      <c r="G106" s="171"/>
      <c r="H106" s="48" t="s">
        <v>124</v>
      </c>
      <c r="I106" s="48"/>
      <c r="J106" s="48">
        <v>6.56</v>
      </c>
      <c r="K106" s="142" t="s">
        <v>135</v>
      </c>
      <c r="L106" s="171" t="s">
        <v>202</v>
      </c>
      <c r="M106" s="379"/>
      <c r="N106" s="299"/>
      <c r="O106" s="299"/>
    </row>
    <row r="107" spans="1:15" ht="15" customHeight="1">
      <c r="A107" s="1114"/>
      <c r="B107" s="1111"/>
      <c r="C107" s="1116"/>
      <c r="D107" s="1120"/>
      <c r="E107" s="201" t="s">
        <v>212</v>
      </c>
      <c r="F107" s="602" t="s">
        <v>107</v>
      </c>
      <c r="G107" s="62"/>
      <c r="H107" s="148" t="s">
        <v>124</v>
      </c>
      <c r="I107" s="148"/>
      <c r="J107" s="148">
        <v>6.71</v>
      </c>
      <c r="K107" s="151" t="s">
        <v>135</v>
      </c>
      <c r="L107" s="62" t="s">
        <v>202</v>
      </c>
      <c r="M107" s="379"/>
      <c r="N107" s="299"/>
      <c r="O107" s="299"/>
    </row>
    <row r="108" spans="1:15" ht="15" customHeight="1">
      <c r="A108" s="1115"/>
      <c r="B108" s="1123"/>
      <c r="C108" s="1116"/>
      <c r="D108" s="1120"/>
      <c r="E108" s="388"/>
      <c r="F108" s="309"/>
      <c r="G108" s="309"/>
      <c r="H108" s="309"/>
      <c r="I108" s="606"/>
      <c r="J108" s="606"/>
      <c r="K108" s="309"/>
      <c r="L108" s="309"/>
      <c r="M108" s="379"/>
      <c r="N108" s="299"/>
      <c r="O108" s="299"/>
    </row>
    <row r="109" spans="1:15" ht="30.75" customHeight="1">
      <c r="A109" s="1113" t="s">
        <v>12</v>
      </c>
      <c r="B109" s="1124" t="s">
        <v>71</v>
      </c>
      <c r="C109" s="1116"/>
      <c r="D109" s="1120">
        <v>96</v>
      </c>
      <c r="E109" s="673" t="s">
        <v>290</v>
      </c>
      <c r="F109" s="372" t="s">
        <v>107</v>
      </c>
      <c r="G109" s="371" t="s">
        <v>289</v>
      </c>
      <c r="H109" s="169" t="s">
        <v>99</v>
      </c>
      <c r="I109" s="604">
        <v>10</v>
      </c>
      <c r="J109" s="614">
        <v>10</v>
      </c>
      <c r="K109" s="372" t="s">
        <v>135</v>
      </c>
      <c r="L109" s="169" t="s">
        <v>261</v>
      </c>
      <c r="M109" s="379"/>
      <c r="N109" s="299"/>
      <c r="O109" s="299"/>
    </row>
    <row r="110" spans="1:15" ht="15" customHeight="1">
      <c r="A110" s="1114"/>
      <c r="B110" s="1122"/>
      <c r="C110" s="1116"/>
      <c r="D110" s="1120"/>
      <c r="E110" s="220" t="s">
        <v>292</v>
      </c>
      <c r="F110" s="371" t="s">
        <v>107</v>
      </c>
      <c r="G110" s="371" t="s">
        <v>289</v>
      </c>
      <c r="H110" s="170" t="s">
        <v>99</v>
      </c>
      <c r="I110" s="605">
        <v>10</v>
      </c>
      <c r="J110" s="177">
        <v>10</v>
      </c>
      <c r="K110" s="151" t="s">
        <v>135</v>
      </c>
      <c r="L110" s="170" t="s">
        <v>261</v>
      </c>
      <c r="M110" s="379"/>
      <c r="N110" s="299"/>
      <c r="O110" s="299"/>
    </row>
    <row r="111" spans="1:15" ht="15" customHeight="1">
      <c r="A111" s="1114"/>
      <c r="B111" s="1122"/>
      <c r="C111" s="1116"/>
      <c r="D111" s="1120"/>
      <c r="E111" s="220"/>
      <c r="F111" s="232"/>
      <c r="G111" s="232"/>
      <c r="H111" s="232"/>
      <c r="I111" s="602"/>
      <c r="J111" s="602"/>
      <c r="K111" s="232"/>
      <c r="L111" s="232"/>
      <c r="M111" s="379"/>
      <c r="N111" s="299"/>
      <c r="O111" s="299"/>
    </row>
    <row r="112" spans="1:15" ht="15" customHeight="1">
      <c r="A112" s="1114"/>
      <c r="B112" s="1122"/>
      <c r="C112" s="1116"/>
      <c r="D112" s="1120"/>
      <c r="E112" s="307"/>
      <c r="F112" s="232"/>
      <c r="G112" s="232"/>
      <c r="H112" s="232"/>
      <c r="I112" s="602"/>
      <c r="J112" s="602"/>
      <c r="K112" s="232"/>
      <c r="L112" s="232"/>
      <c r="M112" s="379"/>
      <c r="N112" s="299"/>
      <c r="O112" s="299"/>
    </row>
    <row r="113" spans="1:15" ht="15" customHeight="1">
      <c r="A113" s="1114"/>
      <c r="B113" s="1122"/>
      <c r="C113" s="1116"/>
      <c r="D113" s="1120"/>
      <c r="E113" s="307"/>
      <c r="F113" s="232"/>
      <c r="G113" s="232"/>
      <c r="H113" s="232"/>
      <c r="I113" s="602"/>
      <c r="J113" s="602"/>
      <c r="K113" s="232"/>
      <c r="L113" s="232"/>
      <c r="M113" s="379"/>
      <c r="N113" s="299"/>
      <c r="O113" s="299"/>
    </row>
    <row r="114" spans="1:15" ht="15" customHeight="1">
      <c r="A114" s="1114"/>
      <c r="B114" s="1123"/>
      <c r="C114" s="1116"/>
      <c r="D114" s="1120"/>
      <c r="E114" s="308"/>
      <c r="F114" s="309"/>
      <c r="G114" s="309"/>
      <c r="H114" s="309"/>
      <c r="I114" s="606"/>
      <c r="J114" s="606"/>
      <c r="K114" s="309"/>
      <c r="L114" s="309"/>
      <c r="M114" s="379"/>
      <c r="N114" s="299"/>
      <c r="O114" s="299"/>
    </row>
    <row r="115" spans="1:15" ht="15" customHeight="1">
      <c r="A115" s="1114"/>
      <c r="B115" s="1124" t="s">
        <v>72</v>
      </c>
      <c r="C115" s="1116"/>
      <c r="D115" s="1120">
        <v>96</v>
      </c>
      <c r="E115" s="180" t="s">
        <v>125</v>
      </c>
      <c r="F115" s="171" t="s">
        <v>107</v>
      </c>
      <c r="G115" s="169" t="s">
        <v>206</v>
      </c>
      <c r="H115" s="169" t="s">
        <v>99</v>
      </c>
      <c r="I115" s="614">
        <v>10</v>
      </c>
      <c r="J115" s="614">
        <v>10</v>
      </c>
      <c r="K115" s="142" t="s">
        <v>135</v>
      </c>
      <c r="L115" s="171" t="s">
        <v>261</v>
      </c>
      <c r="M115" s="379"/>
      <c r="N115" s="299"/>
      <c r="O115" s="299"/>
    </row>
    <row r="116" spans="1:15" ht="15" customHeight="1">
      <c r="A116" s="1114"/>
      <c r="B116" s="1122"/>
      <c r="C116" s="1116"/>
      <c r="D116" s="1120"/>
      <c r="E116" s="235" t="s">
        <v>213</v>
      </c>
      <c r="F116" s="62" t="s">
        <v>107</v>
      </c>
      <c r="G116" s="170" t="s">
        <v>206</v>
      </c>
      <c r="H116" s="170" t="s">
        <v>99</v>
      </c>
      <c r="I116" s="177">
        <v>10</v>
      </c>
      <c r="J116" s="177">
        <v>10</v>
      </c>
      <c r="K116" s="151" t="s">
        <v>135</v>
      </c>
      <c r="L116" s="62" t="s">
        <v>261</v>
      </c>
      <c r="M116" s="379"/>
      <c r="N116" s="299"/>
      <c r="O116" s="299"/>
    </row>
    <row r="117" spans="1:15" ht="15" customHeight="1">
      <c r="A117" s="1114"/>
      <c r="B117" s="1122"/>
      <c r="C117" s="1116"/>
      <c r="D117" s="1120"/>
      <c r="E117" s="220"/>
      <c r="F117" s="232"/>
      <c r="G117" s="232"/>
      <c r="H117" s="232"/>
      <c r="I117" s="602"/>
      <c r="J117" s="602"/>
      <c r="K117" s="232"/>
      <c r="L117" s="232"/>
      <c r="M117" s="379"/>
      <c r="N117" s="299"/>
      <c r="O117" s="299"/>
    </row>
    <row r="118" spans="1:15" ht="15" customHeight="1">
      <c r="A118" s="1114"/>
      <c r="B118" s="1122"/>
      <c r="C118" s="1116"/>
      <c r="D118" s="1120"/>
      <c r="E118" s="307"/>
      <c r="F118" s="232"/>
      <c r="G118" s="232"/>
      <c r="H118" s="232"/>
      <c r="I118" s="602"/>
      <c r="J118" s="602"/>
      <c r="K118" s="232"/>
      <c r="L118" s="232"/>
      <c r="M118" s="379"/>
      <c r="N118" s="299"/>
      <c r="O118" s="299"/>
    </row>
    <row r="119" spans="1:15" ht="15" customHeight="1">
      <c r="A119" s="1115"/>
      <c r="B119" s="1123"/>
      <c r="C119" s="1116"/>
      <c r="D119" s="1120"/>
      <c r="E119" s="308"/>
      <c r="F119" s="309"/>
      <c r="G119" s="309"/>
      <c r="H119" s="309"/>
      <c r="I119" s="606"/>
      <c r="J119" s="606"/>
      <c r="K119" s="309"/>
      <c r="L119" s="309"/>
      <c r="M119" s="379"/>
      <c r="N119" s="299"/>
      <c r="O119" s="299"/>
    </row>
    <row r="120" spans="1:15" ht="15" customHeight="1">
      <c r="A120" s="1113" t="s">
        <v>13</v>
      </c>
      <c r="B120" s="1124" t="s">
        <v>92</v>
      </c>
      <c r="C120" s="1116"/>
      <c r="D120" s="1120">
        <v>56</v>
      </c>
      <c r="E120" s="182" t="s">
        <v>229</v>
      </c>
      <c r="F120" s="48" t="s">
        <v>137</v>
      </c>
      <c r="G120" s="171"/>
      <c r="H120" s="168" t="s">
        <v>102</v>
      </c>
      <c r="I120" s="48"/>
      <c r="J120" s="48">
        <v>3.72</v>
      </c>
      <c r="K120" s="74" t="s">
        <v>135</v>
      </c>
      <c r="L120" s="171" t="s">
        <v>201</v>
      </c>
      <c r="M120" s="379"/>
      <c r="N120" s="299"/>
      <c r="O120" s="299"/>
    </row>
    <row r="121" spans="1:15" ht="15" customHeight="1">
      <c r="A121" s="1114"/>
      <c r="B121" s="1122"/>
      <c r="C121" s="1116"/>
      <c r="D121" s="1120"/>
      <c r="E121" s="235"/>
      <c r="F121" s="148"/>
      <c r="G121" s="167"/>
      <c r="H121" s="167"/>
      <c r="I121" s="148"/>
      <c r="J121" s="148"/>
      <c r="K121" s="166"/>
      <c r="L121" s="62"/>
      <c r="M121" s="379"/>
      <c r="N121" s="299"/>
      <c r="O121" s="299"/>
    </row>
    <row r="122" spans="1:15" ht="15" customHeight="1">
      <c r="A122" s="1114"/>
      <c r="B122" s="1122"/>
      <c r="C122" s="1116"/>
      <c r="D122" s="1120"/>
      <c r="E122" s="220"/>
      <c r="F122" s="232"/>
      <c r="G122" s="232"/>
      <c r="H122" s="232"/>
      <c r="I122" s="602"/>
      <c r="J122" s="602"/>
      <c r="K122" s="232"/>
      <c r="L122" s="232"/>
      <c r="M122" s="379"/>
      <c r="N122" s="299"/>
      <c r="O122" s="299"/>
    </row>
    <row r="123" spans="1:15" ht="15" customHeight="1">
      <c r="A123" s="1115"/>
      <c r="B123" s="1123"/>
      <c r="C123" s="1116"/>
      <c r="D123" s="1120"/>
      <c r="E123" s="308"/>
      <c r="F123" s="309"/>
      <c r="G123" s="309"/>
      <c r="H123" s="309"/>
      <c r="I123" s="606"/>
      <c r="J123" s="606"/>
      <c r="K123" s="309"/>
      <c r="L123" s="309"/>
      <c r="M123" s="379"/>
      <c r="N123" s="299"/>
      <c r="O123" s="299"/>
    </row>
    <row r="124" spans="1:15" ht="15" customHeight="1">
      <c r="A124" s="1113" t="s">
        <v>14</v>
      </c>
      <c r="B124" s="1124" t="s">
        <v>243</v>
      </c>
      <c r="C124" s="1158"/>
      <c r="D124" s="1120">
        <v>56</v>
      </c>
      <c r="E124" s="187" t="s">
        <v>126</v>
      </c>
      <c r="F124" s="171" t="s">
        <v>107</v>
      </c>
      <c r="G124" s="171"/>
      <c r="H124" s="171" t="s">
        <v>102</v>
      </c>
      <c r="I124" s="197"/>
      <c r="J124" s="197">
        <v>7.25</v>
      </c>
      <c r="K124" s="171" t="s">
        <v>135</v>
      </c>
      <c r="L124" s="171" t="s">
        <v>201</v>
      </c>
      <c r="M124" s="379"/>
      <c r="N124" s="299"/>
      <c r="O124" s="299"/>
    </row>
    <row r="125" spans="1:15" ht="15" customHeight="1">
      <c r="A125" s="1114"/>
      <c r="B125" s="1122"/>
      <c r="C125" s="1158"/>
      <c r="D125" s="1120"/>
      <c r="E125" s="201" t="s">
        <v>233</v>
      </c>
      <c r="F125" s="148" t="s">
        <v>107</v>
      </c>
      <c r="G125" s="62"/>
      <c r="H125" s="148" t="s">
        <v>102</v>
      </c>
      <c r="I125" s="148"/>
      <c r="J125" s="148">
        <v>23.38</v>
      </c>
      <c r="K125" s="151">
        <v>50</v>
      </c>
      <c r="L125" s="75" t="s">
        <v>201</v>
      </c>
      <c r="M125" s="379"/>
      <c r="N125" s="299"/>
      <c r="O125" s="299"/>
    </row>
    <row r="126" spans="1:15" ht="15" customHeight="1">
      <c r="A126" s="1114"/>
      <c r="B126" s="1122"/>
      <c r="C126" s="1158"/>
      <c r="D126" s="1120"/>
      <c r="E126" s="307"/>
      <c r="F126" s="232"/>
      <c r="G126" s="232"/>
      <c r="H126" s="232"/>
      <c r="I126" s="602"/>
      <c r="J126" s="602"/>
      <c r="K126" s="232"/>
      <c r="L126" s="232"/>
      <c r="M126" s="379"/>
      <c r="N126" s="299"/>
      <c r="O126" s="299"/>
    </row>
    <row r="127" spans="1:15" ht="15" customHeight="1">
      <c r="A127" s="1114"/>
      <c r="B127" s="1123"/>
      <c r="C127" s="1158"/>
      <c r="D127" s="1120"/>
      <c r="E127" s="308"/>
      <c r="F127" s="309"/>
      <c r="G127" s="309"/>
      <c r="H127" s="309"/>
      <c r="I127" s="606"/>
      <c r="J127" s="606"/>
      <c r="K127" s="309"/>
      <c r="L127" s="309"/>
      <c r="M127" s="379"/>
      <c r="N127" s="299"/>
      <c r="O127" s="299"/>
    </row>
    <row r="128" spans="1:15" ht="15" customHeight="1">
      <c r="A128" s="1113" t="s">
        <v>15</v>
      </c>
      <c r="B128" s="1124" t="s">
        <v>73</v>
      </c>
      <c r="C128" s="1140"/>
      <c r="D128" s="1120"/>
      <c r="E128" s="630"/>
      <c r="F128" s="437"/>
      <c r="G128" s="610"/>
      <c r="H128" s="171"/>
      <c r="I128" s="611"/>
      <c r="J128" s="612"/>
      <c r="K128" s="171"/>
      <c r="L128" s="171"/>
      <c r="M128" s="379"/>
      <c r="N128" s="299"/>
      <c r="O128" s="299"/>
    </row>
    <row r="129" spans="1:15" ht="15" customHeight="1">
      <c r="A129" s="1114"/>
      <c r="B129" s="1122"/>
      <c r="C129" s="1141"/>
      <c r="D129" s="1120"/>
      <c r="E129" s="631"/>
      <c r="F129" s="310"/>
      <c r="G129" s="310"/>
      <c r="H129" s="311"/>
      <c r="I129" s="608"/>
      <c r="J129" s="609"/>
      <c r="K129" s="311"/>
      <c r="L129" s="312"/>
      <c r="M129" s="379"/>
      <c r="N129" s="299"/>
      <c r="O129" s="299"/>
    </row>
    <row r="130" spans="1:15" ht="15" customHeight="1">
      <c r="A130" s="1114"/>
      <c r="B130" s="1122"/>
      <c r="C130" s="1141"/>
      <c r="D130" s="1120"/>
      <c r="E130" s="307"/>
      <c r="F130" s="231"/>
      <c r="G130" s="231"/>
      <c r="H130" s="232"/>
      <c r="I130" s="603"/>
      <c r="J130" s="602"/>
      <c r="K130" s="232"/>
      <c r="L130" s="313"/>
      <c r="M130" s="379"/>
      <c r="N130" s="299"/>
      <c r="O130" s="299"/>
    </row>
    <row r="131" spans="1:15" ht="15" customHeight="1">
      <c r="A131" s="1115"/>
      <c r="B131" s="1123"/>
      <c r="C131" s="1142"/>
      <c r="D131" s="1120"/>
      <c r="E131" s="308"/>
      <c r="F131" s="315"/>
      <c r="G131" s="315"/>
      <c r="H131" s="309"/>
      <c r="I131" s="613"/>
      <c r="J131" s="606"/>
      <c r="K131" s="309"/>
      <c r="L131" s="316"/>
      <c r="M131" s="379"/>
      <c r="N131" s="299"/>
      <c r="O131" s="299"/>
    </row>
    <row r="132" spans="1:15" ht="36.75" customHeight="1">
      <c r="A132" s="1110" t="s">
        <v>34</v>
      </c>
      <c r="B132" s="1159"/>
      <c r="C132" s="1153" t="s">
        <v>157</v>
      </c>
      <c r="D132" s="1154"/>
      <c r="E132" s="1164" t="s">
        <v>38</v>
      </c>
      <c r="F132" s="1147" t="s">
        <v>67</v>
      </c>
      <c r="G132" s="1147" t="s">
        <v>46</v>
      </c>
      <c r="H132" s="1147" t="s">
        <v>39</v>
      </c>
      <c r="I132" s="1162" t="s">
        <v>93</v>
      </c>
      <c r="J132" s="1162" t="s">
        <v>94</v>
      </c>
      <c r="K132" s="1147" t="s">
        <v>158</v>
      </c>
      <c r="L132" s="1149" t="s">
        <v>40</v>
      </c>
      <c r="M132" s="379"/>
      <c r="N132" s="299"/>
      <c r="O132" s="299"/>
    </row>
    <row r="133" spans="1:15" ht="24" customHeight="1" thickBot="1">
      <c r="A133" s="1160"/>
      <c r="B133" s="1161"/>
      <c r="C133" s="41" t="s">
        <v>31</v>
      </c>
      <c r="D133" s="42" t="s">
        <v>52</v>
      </c>
      <c r="E133" s="1165"/>
      <c r="F133" s="1148"/>
      <c r="G133" s="1148"/>
      <c r="H133" s="1148"/>
      <c r="I133" s="1163"/>
      <c r="J133" s="1163"/>
      <c r="K133" s="1148"/>
      <c r="L133" s="1150"/>
      <c r="M133" s="379"/>
      <c r="N133" s="299"/>
      <c r="O133" s="299"/>
    </row>
    <row r="134" spans="1:15" ht="15" customHeight="1" thickBot="1">
      <c r="A134" s="1128" t="s">
        <v>16</v>
      </c>
      <c r="B134" s="1129"/>
      <c r="C134" s="140">
        <f>(C13*0.03%)*0.1</f>
        <v>143.382</v>
      </c>
      <c r="D134" s="141">
        <f>D135+D144+D153+D160</f>
        <v>143</v>
      </c>
      <c r="E134" s="380"/>
      <c r="F134" s="381"/>
      <c r="G134" s="1156"/>
      <c r="H134" s="1156"/>
      <c r="I134" s="1156"/>
      <c r="J134" s="1156"/>
      <c r="K134" s="1156"/>
      <c r="L134" s="1157"/>
      <c r="M134" s="379"/>
      <c r="N134" s="299"/>
      <c r="O134" s="299"/>
    </row>
    <row r="135" spans="1:15" ht="15" customHeight="1">
      <c r="A135" s="1113" t="s">
        <v>17</v>
      </c>
      <c r="B135" s="967" t="s">
        <v>74</v>
      </c>
      <c r="C135" s="1166"/>
      <c r="D135" s="1120">
        <v>36</v>
      </c>
      <c r="E135" s="180" t="s">
        <v>128</v>
      </c>
      <c r="F135" s="171" t="s">
        <v>107</v>
      </c>
      <c r="G135" s="169" t="s">
        <v>206</v>
      </c>
      <c r="H135" s="169" t="s">
        <v>127</v>
      </c>
      <c r="I135" s="197">
        <v>1</v>
      </c>
      <c r="J135" s="197">
        <v>1</v>
      </c>
      <c r="K135" s="171">
        <v>100</v>
      </c>
      <c r="L135" s="171" t="s">
        <v>261</v>
      </c>
      <c r="M135" s="379"/>
      <c r="N135" s="299"/>
      <c r="O135" s="299"/>
    </row>
    <row r="136" spans="1:15" ht="15" customHeight="1">
      <c r="A136" s="1114"/>
      <c r="B136" s="968"/>
      <c r="C136" s="1116"/>
      <c r="D136" s="1120"/>
      <c r="E136" s="181" t="s">
        <v>150</v>
      </c>
      <c r="F136" s="62" t="s">
        <v>107</v>
      </c>
      <c r="G136" s="170" t="s">
        <v>206</v>
      </c>
      <c r="H136" s="170" t="s">
        <v>127</v>
      </c>
      <c r="I136" s="75">
        <v>1</v>
      </c>
      <c r="J136" s="75">
        <v>1</v>
      </c>
      <c r="K136" s="62">
        <v>100</v>
      </c>
      <c r="L136" s="62" t="s">
        <v>261</v>
      </c>
      <c r="M136" s="379"/>
      <c r="N136" s="299"/>
      <c r="O136" s="299"/>
    </row>
    <row r="137" spans="1:15" ht="15" customHeight="1">
      <c r="A137" s="1114"/>
      <c r="B137" s="968"/>
      <c r="C137" s="1116"/>
      <c r="D137" s="1120"/>
      <c r="E137" s="181" t="s">
        <v>151</v>
      </c>
      <c r="F137" s="62" t="s">
        <v>107</v>
      </c>
      <c r="G137" s="170" t="s">
        <v>206</v>
      </c>
      <c r="H137" s="170" t="s">
        <v>127</v>
      </c>
      <c r="I137" s="75">
        <v>1</v>
      </c>
      <c r="J137" s="75">
        <v>1</v>
      </c>
      <c r="K137" s="62">
        <v>100</v>
      </c>
      <c r="L137" s="62" t="s">
        <v>261</v>
      </c>
      <c r="M137" s="379"/>
      <c r="N137" s="299"/>
      <c r="O137" s="299"/>
    </row>
    <row r="138" spans="1:15" ht="15" customHeight="1">
      <c r="A138" s="1114"/>
      <c r="B138" s="919"/>
      <c r="C138" s="1116"/>
      <c r="D138" s="1120"/>
      <c r="E138" s="181" t="s">
        <v>152</v>
      </c>
      <c r="F138" s="62" t="s">
        <v>107</v>
      </c>
      <c r="G138" s="170" t="s">
        <v>206</v>
      </c>
      <c r="H138" s="170" t="s">
        <v>127</v>
      </c>
      <c r="I138" s="75">
        <v>1</v>
      </c>
      <c r="J138" s="75">
        <v>1</v>
      </c>
      <c r="K138" s="62" t="s">
        <v>135</v>
      </c>
      <c r="L138" s="62" t="s">
        <v>261</v>
      </c>
      <c r="M138" s="379"/>
      <c r="N138" s="299"/>
      <c r="O138" s="299"/>
    </row>
    <row r="139" spans="1:15" ht="15" customHeight="1">
      <c r="A139" s="1114"/>
      <c r="B139" s="919"/>
      <c r="C139" s="1116"/>
      <c r="D139" s="1120"/>
      <c r="E139" s="220"/>
      <c r="F139" s="232"/>
      <c r="G139" s="232"/>
      <c r="H139" s="232"/>
      <c r="I139" s="602"/>
      <c r="J139" s="602"/>
      <c r="K139" s="232"/>
      <c r="L139" s="232"/>
      <c r="M139" s="379"/>
      <c r="N139" s="299"/>
      <c r="O139" s="299"/>
    </row>
    <row r="140" spans="1:15" ht="15" customHeight="1">
      <c r="A140" s="1114"/>
      <c r="B140" s="919"/>
      <c r="C140" s="1116"/>
      <c r="D140" s="1120"/>
      <c r="E140" s="307"/>
      <c r="F140" s="232"/>
      <c r="G140" s="232"/>
      <c r="H140" s="232"/>
      <c r="I140" s="602"/>
      <c r="J140" s="602"/>
      <c r="K140" s="232"/>
      <c r="L140" s="232"/>
      <c r="M140" s="379"/>
      <c r="N140" s="299"/>
      <c r="O140" s="299"/>
    </row>
    <row r="141" spans="1:15" ht="15" customHeight="1">
      <c r="A141" s="1114"/>
      <c r="B141" s="919"/>
      <c r="C141" s="1116"/>
      <c r="D141" s="1120"/>
      <c r="E141" s="307"/>
      <c r="F141" s="232"/>
      <c r="G141" s="232"/>
      <c r="H141" s="232"/>
      <c r="I141" s="602"/>
      <c r="J141" s="602"/>
      <c r="K141" s="232"/>
      <c r="L141" s="232"/>
      <c r="M141" s="379"/>
      <c r="N141" s="299"/>
      <c r="O141" s="299"/>
    </row>
    <row r="142" spans="1:15" ht="15" customHeight="1">
      <c r="A142" s="1114"/>
      <c r="B142" s="919"/>
      <c r="C142" s="1116"/>
      <c r="D142" s="1120"/>
      <c r="E142" s="307"/>
      <c r="F142" s="232"/>
      <c r="G142" s="232"/>
      <c r="H142" s="232"/>
      <c r="I142" s="602"/>
      <c r="J142" s="602"/>
      <c r="K142" s="232"/>
      <c r="L142" s="232"/>
      <c r="M142" s="379"/>
      <c r="N142" s="299"/>
      <c r="O142" s="299"/>
    </row>
    <row r="143" spans="1:15" ht="15" customHeight="1">
      <c r="A143" s="1115"/>
      <c r="B143" s="964"/>
      <c r="C143" s="1116"/>
      <c r="D143" s="1120"/>
      <c r="E143" s="308"/>
      <c r="F143" s="309"/>
      <c r="G143" s="309"/>
      <c r="H143" s="309"/>
      <c r="I143" s="606"/>
      <c r="J143" s="606"/>
      <c r="K143" s="309"/>
      <c r="L143" s="309"/>
      <c r="M143" s="379"/>
      <c r="N143" s="299"/>
      <c r="O143" s="299"/>
    </row>
    <row r="144" spans="1:15" ht="15" customHeight="1">
      <c r="A144" s="1113" t="s">
        <v>18</v>
      </c>
      <c r="B144" s="1124" t="s">
        <v>87</v>
      </c>
      <c r="C144" s="1116"/>
      <c r="D144" s="1120">
        <v>36</v>
      </c>
      <c r="E144" s="382" t="s">
        <v>132</v>
      </c>
      <c r="F144" s="171" t="s">
        <v>107</v>
      </c>
      <c r="G144" s="169" t="s">
        <v>206</v>
      </c>
      <c r="H144" s="169" t="s">
        <v>127</v>
      </c>
      <c r="I144" s="614">
        <v>10</v>
      </c>
      <c r="J144" s="614">
        <v>10</v>
      </c>
      <c r="K144" s="152" t="s">
        <v>135</v>
      </c>
      <c r="L144" s="171" t="s">
        <v>255</v>
      </c>
      <c r="M144" s="379"/>
      <c r="N144" s="299"/>
      <c r="O144" s="299"/>
    </row>
    <row r="145" spans="1:15" ht="15" customHeight="1">
      <c r="A145" s="1114"/>
      <c r="B145" s="1122"/>
      <c r="C145" s="1116"/>
      <c r="D145" s="1120"/>
      <c r="E145" s="383" t="s">
        <v>153</v>
      </c>
      <c r="F145" s="62" t="s">
        <v>107</v>
      </c>
      <c r="G145" s="170" t="s">
        <v>206</v>
      </c>
      <c r="H145" s="170" t="s">
        <v>127</v>
      </c>
      <c r="I145" s="177">
        <v>10</v>
      </c>
      <c r="J145" s="177">
        <v>10</v>
      </c>
      <c r="K145" s="153" t="s">
        <v>135</v>
      </c>
      <c r="L145" s="62" t="s">
        <v>255</v>
      </c>
      <c r="M145" s="379"/>
      <c r="N145" s="299"/>
      <c r="O145" s="299"/>
    </row>
    <row r="146" spans="1:15" ht="15" customHeight="1">
      <c r="A146" s="1114"/>
      <c r="B146" s="1122"/>
      <c r="C146" s="1116"/>
      <c r="D146" s="1120"/>
      <c r="E146" s="383" t="s">
        <v>154</v>
      </c>
      <c r="F146" s="62" t="s">
        <v>107</v>
      </c>
      <c r="G146" s="170" t="s">
        <v>206</v>
      </c>
      <c r="H146" s="170" t="s">
        <v>127</v>
      </c>
      <c r="I146" s="177">
        <v>10</v>
      </c>
      <c r="J146" s="177">
        <v>10</v>
      </c>
      <c r="K146" s="153" t="s">
        <v>135</v>
      </c>
      <c r="L146" s="62" t="s">
        <v>255</v>
      </c>
      <c r="M146" s="379"/>
      <c r="N146" s="299"/>
      <c r="O146" s="299"/>
    </row>
    <row r="147" spans="1:15" ht="15" customHeight="1">
      <c r="A147" s="1114"/>
      <c r="B147" s="1122"/>
      <c r="C147" s="1116"/>
      <c r="D147" s="1120"/>
      <c r="E147" s="220"/>
      <c r="F147" s="232"/>
      <c r="G147" s="232"/>
      <c r="H147" s="232"/>
      <c r="I147" s="602"/>
      <c r="J147" s="602"/>
      <c r="K147" s="232"/>
      <c r="L147" s="62"/>
      <c r="M147" s="299"/>
      <c r="N147" s="299"/>
      <c r="O147" s="299"/>
    </row>
    <row r="148" spans="1:15" ht="15" customHeight="1">
      <c r="A148" s="1114"/>
      <c r="B148" s="1122"/>
      <c r="C148" s="1116"/>
      <c r="D148" s="1120"/>
      <c r="E148" s="307"/>
      <c r="F148" s="232"/>
      <c r="G148" s="232"/>
      <c r="H148" s="232"/>
      <c r="I148" s="602"/>
      <c r="J148" s="602"/>
      <c r="K148" s="232"/>
      <c r="L148" s="232"/>
      <c r="M148" s="299"/>
      <c r="N148" s="299"/>
      <c r="O148" s="299"/>
    </row>
    <row r="149" spans="1:15" ht="15" customHeight="1">
      <c r="A149" s="1114"/>
      <c r="B149" s="1122"/>
      <c r="C149" s="1116"/>
      <c r="D149" s="1120"/>
      <c r="E149" s="307"/>
      <c r="F149" s="232"/>
      <c r="G149" s="232"/>
      <c r="H149" s="232"/>
      <c r="I149" s="602"/>
      <c r="J149" s="602"/>
      <c r="K149" s="232"/>
      <c r="L149" s="232"/>
      <c r="M149" s="299"/>
      <c r="N149" s="299"/>
      <c r="O149" s="299"/>
    </row>
    <row r="150" spans="1:15" ht="15" customHeight="1">
      <c r="A150" s="1114"/>
      <c r="B150" s="1122"/>
      <c r="C150" s="1116"/>
      <c r="D150" s="1120"/>
      <c r="E150" s="307"/>
      <c r="F150" s="232"/>
      <c r="G150" s="232"/>
      <c r="H150" s="232"/>
      <c r="I150" s="602"/>
      <c r="J150" s="602"/>
      <c r="K150" s="232"/>
      <c r="L150" s="232"/>
      <c r="M150" s="299"/>
      <c r="N150" s="299"/>
      <c r="O150" s="299"/>
    </row>
    <row r="151" spans="1:15" ht="15" customHeight="1">
      <c r="A151" s="1114"/>
      <c r="B151" s="1122"/>
      <c r="C151" s="1116"/>
      <c r="D151" s="1120"/>
      <c r="E151" s="307"/>
      <c r="F151" s="232"/>
      <c r="G151" s="232"/>
      <c r="H151" s="232"/>
      <c r="I151" s="602"/>
      <c r="J151" s="602"/>
      <c r="K151" s="232"/>
      <c r="L151" s="232"/>
      <c r="M151" s="299"/>
      <c r="N151" s="299"/>
      <c r="O151" s="299"/>
    </row>
    <row r="152" spans="1:15" ht="15" customHeight="1">
      <c r="A152" s="1115"/>
      <c r="B152" s="1123"/>
      <c r="C152" s="1116"/>
      <c r="D152" s="1120"/>
      <c r="E152" s="308"/>
      <c r="F152" s="309"/>
      <c r="G152" s="309"/>
      <c r="H152" s="309"/>
      <c r="I152" s="606"/>
      <c r="J152" s="606"/>
      <c r="K152" s="309"/>
      <c r="L152" s="309"/>
      <c r="M152" s="299"/>
      <c r="N152" s="299"/>
      <c r="O152" s="299"/>
    </row>
    <row r="153" spans="1:15" ht="15" customHeight="1">
      <c r="A153" s="1113" t="s">
        <v>19</v>
      </c>
      <c r="B153" s="967" t="s">
        <v>75</v>
      </c>
      <c r="C153" s="1116"/>
      <c r="D153" s="1120">
        <v>36</v>
      </c>
      <c r="E153" s="180" t="s">
        <v>138</v>
      </c>
      <c r="F153" s="171" t="s">
        <v>107</v>
      </c>
      <c r="G153" s="168"/>
      <c r="H153" s="171" t="s">
        <v>136</v>
      </c>
      <c r="I153" s="197"/>
      <c r="J153" s="197">
        <v>10</v>
      </c>
      <c r="K153" s="171">
        <v>100</v>
      </c>
      <c r="L153" s="171" t="s">
        <v>255</v>
      </c>
      <c r="M153" s="299"/>
      <c r="N153" s="299"/>
      <c r="O153" s="299"/>
    </row>
    <row r="154" spans="1:15" ht="15" customHeight="1">
      <c r="A154" s="1114"/>
      <c r="B154" s="968"/>
      <c r="C154" s="1116"/>
      <c r="D154" s="1120"/>
      <c r="E154" s="181" t="s">
        <v>138</v>
      </c>
      <c r="F154" s="62" t="s">
        <v>137</v>
      </c>
      <c r="G154" s="167"/>
      <c r="H154" s="62" t="s">
        <v>136</v>
      </c>
      <c r="I154" s="75"/>
      <c r="J154" s="75">
        <v>10</v>
      </c>
      <c r="K154" s="62">
        <v>500</v>
      </c>
      <c r="L154" s="62" t="s">
        <v>255</v>
      </c>
      <c r="M154" s="299"/>
      <c r="N154" s="299"/>
      <c r="O154" s="299"/>
    </row>
    <row r="155" spans="1:15" ht="15" customHeight="1">
      <c r="A155" s="1114"/>
      <c r="B155" s="968"/>
      <c r="C155" s="1116"/>
      <c r="D155" s="1120"/>
      <c r="E155" s="181" t="s">
        <v>139</v>
      </c>
      <c r="F155" s="62" t="s">
        <v>107</v>
      </c>
      <c r="G155" s="167"/>
      <c r="H155" s="62" t="s">
        <v>136</v>
      </c>
      <c r="I155" s="75"/>
      <c r="J155" s="75">
        <v>5</v>
      </c>
      <c r="K155" s="62">
        <v>50</v>
      </c>
      <c r="L155" s="62" t="s">
        <v>255</v>
      </c>
      <c r="M155" s="299"/>
      <c r="N155" s="299"/>
      <c r="O155" s="299"/>
    </row>
    <row r="156" spans="1:15" ht="15" customHeight="1">
      <c r="A156" s="1114"/>
      <c r="B156" s="968"/>
      <c r="C156" s="1116"/>
      <c r="D156" s="1120"/>
      <c r="E156" s="181" t="s">
        <v>139</v>
      </c>
      <c r="F156" s="62" t="s">
        <v>137</v>
      </c>
      <c r="G156" s="167"/>
      <c r="H156" s="62" t="s">
        <v>136</v>
      </c>
      <c r="I156" s="75"/>
      <c r="J156" s="75">
        <v>5</v>
      </c>
      <c r="K156" s="62">
        <v>1000</v>
      </c>
      <c r="L156" s="62" t="s">
        <v>255</v>
      </c>
      <c r="M156" s="299"/>
      <c r="N156" s="299"/>
      <c r="O156" s="299"/>
    </row>
    <row r="157" spans="1:15" ht="15" customHeight="1">
      <c r="A157" s="1114"/>
      <c r="B157" s="968"/>
      <c r="C157" s="1116"/>
      <c r="D157" s="1120"/>
      <c r="E157" s="181"/>
      <c r="F157" s="62"/>
      <c r="G157" s="62"/>
      <c r="H157" s="62"/>
      <c r="I157" s="75"/>
      <c r="J157" s="75"/>
      <c r="K157" s="62"/>
      <c r="L157" s="62"/>
      <c r="M157" s="299"/>
      <c r="N157" s="299"/>
      <c r="O157" s="299"/>
    </row>
    <row r="158" spans="1:15" ht="15" customHeight="1">
      <c r="A158" s="1114"/>
      <c r="B158" s="968"/>
      <c r="C158" s="1116"/>
      <c r="D158" s="1120"/>
      <c r="E158" s="181" t="s">
        <v>140</v>
      </c>
      <c r="F158" s="62" t="s">
        <v>137</v>
      </c>
      <c r="G158" s="167"/>
      <c r="H158" s="62" t="s">
        <v>239</v>
      </c>
      <c r="I158" s="75"/>
      <c r="J158" s="75">
        <v>5</v>
      </c>
      <c r="K158" s="62">
        <v>10</v>
      </c>
      <c r="L158" s="62" t="s">
        <v>261</v>
      </c>
      <c r="M158" s="299"/>
      <c r="N158" s="299"/>
      <c r="O158" s="299"/>
    </row>
    <row r="159" spans="1:15" ht="15" customHeight="1">
      <c r="A159" s="1115"/>
      <c r="B159" s="964"/>
      <c r="C159" s="1116"/>
      <c r="D159" s="1120"/>
      <c r="E159" s="388"/>
      <c r="F159" s="309"/>
      <c r="G159" s="309"/>
      <c r="H159" s="309"/>
      <c r="I159" s="606"/>
      <c r="J159" s="606"/>
      <c r="K159" s="309"/>
      <c r="L159" s="309"/>
      <c r="M159" s="299"/>
      <c r="N159" s="299"/>
      <c r="O159" s="299"/>
    </row>
    <row r="160" spans="1:15" ht="15" customHeight="1">
      <c r="A160" s="1113" t="s">
        <v>20</v>
      </c>
      <c r="B160" s="967" t="s">
        <v>76</v>
      </c>
      <c r="C160" s="1116"/>
      <c r="D160" s="1120">
        <v>35</v>
      </c>
      <c r="E160" s="773" t="s">
        <v>236</v>
      </c>
      <c r="F160" s="171" t="s">
        <v>107</v>
      </c>
      <c r="G160" s="168"/>
      <c r="H160" s="168" t="s">
        <v>111</v>
      </c>
      <c r="I160" s="48"/>
      <c r="J160" s="48">
        <v>5.86</v>
      </c>
      <c r="K160" s="168">
        <v>5</v>
      </c>
      <c r="L160" s="171" t="s">
        <v>261</v>
      </c>
      <c r="M160" s="299"/>
      <c r="N160" s="299"/>
      <c r="O160" s="299"/>
    </row>
    <row r="161" spans="1:15" ht="15" customHeight="1">
      <c r="A161" s="1114"/>
      <c r="B161" s="968"/>
      <c r="C161" s="1116"/>
      <c r="D161" s="1120"/>
      <c r="E161" s="220"/>
      <c r="F161" s="62"/>
      <c r="G161" s="62"/>
      <c r="H161" s="62"/>
      <c r="I161" s="75"/>
      <c r="J161" s="75"/>
      <c r="K161" s="62"/>
      <c r="L161" s="62"/>
      <c r="M161" s="299"/>
      <c r="N161" s="299"/>
      <c r="O161" s="299"/>
    </row>
    <row r="162" spans="1:15" ht="15" customHeight="1">
      <c r="A162" s="1114"/>
      <c r="B162" s="968"/>
      <c r="C162" s="1116"/>
      <c r="D162" s="1120"/>
      <c r="E162" s="181"/>
      <c r="F162" s="62"/>
      <c r="G162" s="62"/>
      <c r="H162" s="62"/>
      <c r="I162" s="75"/>
      <c r="J162" s="75"/>
      <c r="K162" s="62"/>
      <c r="L162" s="62"/>
      <c r="M162" s="299"/>
      <c r="N162" s="299"/>
      <c r="O162" s="299"/>
    </row>
    <row r="163" spans="1:15" ht="15" customHeight="1">
      <c r="A163" s="1114"/>
      <c r="B163" s="968"/>
      <c r="C163" s="1116"/>
      <c r="D163" s="1120"/>
      <c r="E163" s="181"/>
      <c r="F163" s="62"/>
      <c r="G163" s="62"/>
      <c r="H163" s="62"/>
      <c r="I163" s="75"/>
      <c r="J163" s="75"/>
      <c r="K163" s="62"/>
      <c r="L163" s="62"/>
      <c r="M163" s="299"/>
      <c r="N163" s="299"/>
      <c r="O163" s="299"/>
    </row>
    <row r="164" spans="1:15" ht="15" customHeight="1">
      <c r="A164" s="1115"/>
      <c r="B164" s="964"/>
      <c r="C164" s="1116"/>
      <c r="D164" s="1120"/>
      <c r="E164" s="447"/>
      <c r="F164" s="216"/>
      <c r="G164" s="216"/>
      <c r="H164" s="216"/>
      <c r="I164" s="703"/>
      <c r="J164" s="703"/>
      <c r="K164" s="216"/>
      <c r="L164" s="216"/>
      <c r="M164" s="299"/>
      <c r="N164" s="299"/>
      <c r="O164" s="299"/>
    </row>
    <row r="165" spans="1:15" ht="15" customHeight="1">
      <c r="A165" s="1175" t="s">
        <v>77</v>
      </c>
      <c r="B165" s="1167" t="s">
        <v>78</v>
      </c>
      <c r="C165" s="1169"/>
      <c r="D165" s="1174">
        <v>20</v>
      </c>
      <c r="E165" s="180" t="s">
        <v>144</v>
      </c>
      <c r="F165" s="171" t="s">
        <v>107</v>
      </c>
      <c r="G165" s="168"/>
      <c r="H165" s="168" t="s">
        <v>142</v>
      </c>
      <c r="I165" s="48"/>
      <c r="J165" s="48">
        <v>3</v>
      </c>
      <c r="K165" s="168">
        <v>100</v>
      </c>
      <c r="L165" s="171" t="s">
        <v>246</v>
      </c>
      <c r="M165" s="299"/>
      <c r="N165" s="299"/>
      <c r="O165" s="299"/>
    </row>
    <row r="166" spans="1:15" ht="15" customHeight="1">
      <c r="A166" s="1176"/>
      <c r="B166" s="1168"/>
      <c r="C166" s="1169"/>
      <c r="D166" s="1174"/>
      <c r="E166" s="493" t="s">
        <v>145</v>
      </c>
      <c r="F166" s="216" t="s">
        <v>107</v>
      </c>
      <c r="G166" s="391"/>
      <c r="H166" s="391" t="s">
        <v>142</v>
      </c>
      <c r="I166" s="238"/>
      <c r="J166" s="238" t="s">
        <v>143</v>
      </c>
      <c r="K166" s="391">
        <v>20</v>
      </c>
      <c r="L166" s="216" t="s">
        <v>246</v>
      </c>
      <c r="M166" s="299"/>
      <c r="N166" s="299"/>
      <c r="O166" s="299"/>
    </row>
    <row r="167" spans="1:15" ht="15">
      <c r="A167" s="300"/>
      <c r="B167" s="300"/>
      <c r="C167" s="303"/>
      <c r="D167" s="303"/>
      <c r="F167" s="54"/>
      <c r="G167" s="54"/>
      <c r="H167" s="54"/>
      <c r="I167" s="54"/>
      <c r="J167" s="54"/>
      <c r="K167" s="135"/>
      <c r="L167" s="135"/>
      <c r="M167" s="299"/>
      <c r="N167" s="299"/>
      <c r="O167" s="299"/>
    </row>
    <row r="168" spans="1:15" ht="15">
      <c r="A168" s="300"/>
      <c r="B168" s="300"/>
      <c r="C168" s="303"/>
      <c r="D168" s="303"/>
      <c r="E168" s="63"/>
      <c r="K168" s="317"/>
      <c r="L168" s="54"/>
      <c r="M168" s="299"/>
      <c r="N168" s="299"/>
      <c r="O168" s="299"/>
    </row>
    <row r="169" spans="1:15" ht="15.75">
      <c r="A169" s="300"/>
      <c r="B169" s="133"/>
      <c r="C169" s="303"/>
      <c r="D169" s="303"/>
      <c r="F169" s="298"/>
      <c r="G169" s="298"/>
      <c r="H169" s="298"/>
      <c r="I169" s="298"/>
      <c r="J169" s="298"/>
      <c r="K169" s="298"/>
      <c r="L169" s="298"/>
      <c r="M169" s="299"/>
      <c r="N169" s="299"/>
      <c r="O169" s="299"/>
    </row>
    <row r="170" spans="1:15" ht="33" customHeight="1">
      <c r="A170" s="300"/>
      <c r="B170" s="1112" t="s">
        <v>79</v>
      </c>
      <c r="C170" s="1112"/>
      <c r="D170" s="803">
        <f>C15</f>
        <v>2389.7000000000003</v>
      </c>
      <c r="E170" s="298"/>
      <c r="F170" s="298"/>
      <c r="G170" s="298"/>
      <c r="H170" s="298"/>
      <c r="I170" s="298"/>
      <c r="J170" s="298"/>
      <c r="K170" s="298"/>
      <c r="L170" s="298"/>
      <c r="M170" s="299"/>
      <c r="N170" s="299"/>
      <c r="O170" s="299"/>
    </row>
    <row r="171" spans="1:15" ht="15">
      <c r="A171" s="298"/>
      <c r="B171" s="802"/>
      <c r="C171" s="802"/>
      <c r="D171" s="802"/>
      <c r="E171" s="298"/>
      <c r="F171" s="5"/>
      <c r="G171" s="5"/>
      <c r="H171" s="5"/>
      <c r="I171" s="5"/>
      <c r="J171" s="5"/>
      <c r="K171" s="5"/>
      <c r="L171" s="5"/>
      <c r="M171" s="299"/>
      <c r="N171" s="299"/>
      <c r="O171" s="299"/>
    </row>
    <row r="172" spans="1:15" ht="15">
      <c r="A172" s="80"/>
      <c r="B172" s="1172" t="s">
        <v>224</v>
      </c>
      <c r="C172" s="1172"/>
      <c r="D172" s="804">
        <f>D20+D26+D33+D43+D47+D54+D70+D98+D134+D165</f>
        <v>2410</v>
      </c>
      <c r="E172" s="5"/>
      <c r="F172" s="61"/>
      <c r="G172" s="61"/>
      <c r="H172" s="61"/>
      <c r="I172" s="61"/>
      <c r="J172" s="61"/>
      <c r="K172" s="5"/>
      <c r="L172" s="5"/>
      <c r="M172" s="299"/>
      <c r="N172" s="299"/>
      <c r="O172" s="299"/>
    </row>
    <row r="173" spans="2:15" ht="15">
      <c r="B173" s="36"/>
      <c r="C173" s="36"/>
      <c r="D173" s="36"/>
      <c r="E173" s="61"/>
      <c r="F173" s="36"/>
      <c r="G173" s="61"/>
      <c r="H173" s="61"/>
      <c r="I173" s="61"/>
      <c r="J173" s="61"/>
      <c r="K173" s="5"/>
      <c r="L173" s="5"/>
      <c r="M173" s="299"/>
      <c r="N173" s="299"/>
      <c r="O173" s="299"/>
    </row>
    <row r="174" spans="2:15" ht="15">
      <c r="B174" s="46" t="s">
        <v>192</v>
      </c>
      <c r="C174" s="134"/>
      <c r="D174" s="43"/>
      <c r="E174" s="36"/>
      <c r="F174" s="43"/>
      <c r="G174" s="61"/>
      <c r="H174" s="61"/>
      <c r="I174" s="61"/>
      <c r="J174" s="61"/>
      <c r="K174" s="5"/>
      <c r="L174" s="5"/>
      <c r="M174" s="299"/>
      <c r="N174" s="299"/>
      <c r="O174" s="299"/>
    </row>
    <row r="175" spans="2:15" ht="15">
      <c r="B175" s="46"/>
      <c r="C175" s="134" t="s">
        <v>194</v>
      </c>
      <c r="D175" s="43"/>
      <c r="E175" s="43"/>
      <c r="F175" s="43"/>
      <c r="G175" s="36"/>
      <c r="H175" s="36"/>
      <c r="I175" s="36"/>
      <c r="J175" s="36"/>
      <c r="K175" s="5"/>
      <c r="L175" s="5"/>
      <c r="M175" s="299"/>
      <c r="N175" s="299"/>
      <c r="O175" s="299"/>
    </row>
    <row r="176" spans="2:15" ht="15">
      <c r="B176" s="78"/>
      <c r="C176" s="134" t="s">
        <v>191</v>
      </c>
      <c r="D176" s="43"/>
      <c r="E176" s="43"/>
      <c r="F176" s="43"/>
      <c r="G176" s="43"/>
      <c r="H176" s="43"/>
      <c r="I176" s="36"/>
      <c r="J176" s="36"/>
      <c r="K176" s="5"/>
      <c r="L176" s="5"/>
      <c r="M176" s="299"/>
      <c r="N176" s="299"/>
      <c r="O176" s="299"/>
    </row>
    <row r="177" spans="2:15" ht="15">
      <c r="B177" s="78"/>
      <c r="C177" s="134" t="s">
        <v>268</v>
      </c>
      <c r="D177" s="134"/>
      <c r="E177" s="134"/>
      <c r="F177" s="134"/>
      <c r="G177" s="134"/>
      <c r="H177" s="134"/>
      <c r="I177" s="36"/>
      <c r="J177" s="36"/>
      <c r="K177" s="5"/>
      <c r="L177" s="5"/>
      <c r="M177" s="299"/>
      <c r="N177" s="299"/>
      <c r="O177" s="299"/>
    </row>
    <row r="178" spans="2:15" ht="15">
      <c r="B178" s="36"/>
      <c r="C178" s="1170"/>
      <c r="D178" s="1171"/>
      <c r="E178" s="1171"/>
      <c r="F178" s="1171"/>
      <c r="G178" s="1171"/>
      <c r="H178" s="1171"/>
      <c r="I178" s="1171"/>
      <c r="J178" s="1171"/>
      <c r="K178" s="1171"/>
      <c r="L178" s="1171"/>
      <c r="M178" s="1171"/>
      <c r="N178" s="1171"/>
      <c r="O178" s="1171"/>
    </row>
    <row r="179" spans="1:15" ht="23.25">
      <c r="A179" s="1088"/>
      <c r="B179" s="1173"/>
      <c r="C179" s="1173"/>
      <c r="D179" s="1173"/>
      <c r="E179" s="1173"/>
      <c r="F179" s="1173"/>
      <c r="G179" s="1173"/>
      <c r="H179" s="1173"/>
      <c r="I179" s="1173"/>
      <c r="J179" s="1173"/>
      <c r="K179" s="1173"/>
      <c r="L179" s="1173"/>
      <c r="M179" s="1173"/>
      <c r="N179" s="194"/>
      <c r="O179" s="194"/>
    </row>
    <row r="180" spans="2:15" ht="18">
      <c r="B180" s="36"/>
      <c r="C180" s="1079"/>
      <c r="D180" s="1081"/>
      <c r="E180" s="1081"/>
      <c r="F180" s="1081"/>
      <c r="G180" s="1081"/>
      <c r="H180" s="1081"/>
      <c r="I180" s="1081"/>
      <c r="J180" s="1081"/>
      <c r="K180" s="1081"/>
      <c r="L180" s="1081"/>
      <c r="M180" s="194"/>
      <c r="N180" s="194"/>
      <c r="O180" s="194"/>
    </row>
    <row r="181" spans="2:15" ht="18">
      <c r="B181" s="36"/>
      <c r="C181" s="1079"/>
      <c r="D181" s="1081"/>
      <c r="E181" s="1081"/>
      <c r="F181" s="1081"/>
      <c r="G181" s="1081"/>
      <c r="H181" s="1081"/>
      <c r="I181" s="1081"/>
      <c r="J181" s="1081"/>
      <c r="K181" s="1081"/>
      <c r="L181" s="1081"/>
      <c r="M181" s="194"/>
      <c r="N181" s="194"/>
      <c r="O181" s="194"/>
    </row>
    <row r="182" spans="1:15" ht="18" customHeight="1">
      <c r="A182" s="453"/>
      <c r="B182" s="453"/>
      <c r="C182" s="1079"/>
      <c r="D182" s="1080"/>
      <c r="E182" s="1080"/>
      <c r="F182" s="1080"/>
      <c r="G182" s="1080"/>
      <c r="H182" s="1080"/>
      <c r="I182" s="1080"/>
      <c r="J182" s="1080"/>
      <c r="K182" s="595"/>
      <c r="L182" s="596"/>
      <c r="M182" s="596"/>
      <c r="N182" s="597"/>
      <c r="O182" s="194"/>
    </row>
    <row r="183" spans="5:15" ht="15">
      <c r="E183" s="136"/>
      <c r="G183" s="43"/>
      <c r="H183" s="43"/>
      <c r="I183" s="36"/>
      <c r="J183" s="36"/>
      <c r="K183" s="5"/>
      <c r="L183" s="5"/>
      <c r="M183" s="299"/>
      <c r="N183" s="299"/>
      <c r="O183" s="299"/>
    </row>
    <row r="184" spans="7:15" ht="15.75">
      <c r="G184" s="45"/>
      <c r="H184" s="45"/>
      <c r="I184" s="36"/>
      <c r="J184" s="44"/>
      <c r="K184" s="5"/>
      <c r="L184" s="5"/>
      <c r="M184" s="299"/>
      <c r="N184" s="299"/>
      <c r="O184" s="299"/>
    </row>
    <row r="185" spans="1:15" ht="15">
      <c r="A185" s="299"/>
      <c r="B185" s="5"/>
      <c r="C185" s="5"/>
      <c r="D185" s="6"/>
      <c r="F185" s="5"/>
      <c r="G185" s="5"/>
      <c r="H185" s="5"/>
      <c r="I185" s="5"/>
      <c r="J185" s="5"/>
      <c r="K185" s="5"/>
      <c r="L185" s="5"/>
      <c r="M185" s="299"/>
      <c r="N185" s="299"/>
      <c r="O185" s="299"/>
    </row>
    <row r="186" spans="1:15" ht="15">
      <c r="A186" s="299"/>
      <c r="B186" s="5"/>
      <c r="C186" s="5"/>
      <c r="D186" s="6"/>
      <c r="E186" s="5"/>
      <c r="F186" s="5"/>
      <c r="G186" s="5"/>
      <c r="H186" s="5"/>
      <c r="I186" s="5"/>
      <c r="J186" s="5"/>
      <c r="K186" s="5"/>
      <c r="L186" s="5"/>
      <c r="M186" s="299"/>
      <c r="N186" s="299"/>
      <c r="O186" s="299"/>
    </row>
    <row r="187" spans="1:15" ht="15">
      <c r="A187" s="299"/>
      <c r="B187" s="5"/>
      <c r="C187" s="5"/>
      <c r="D187" s="6"/>
      <c r="E187" s="5"/>
      <c r="F187" s="5"/>
      <c r="G187" s="5"/>
      <c r="H187" s="5"/>
      <c r="I187" s="5"/>
      <c r="J187" s="5"/>
      <c r="K187" s="5"/>
      <c r="L187" s="5"/>
      <c r="M187" s="299"/>
      <c r="N187" s="299"/>
      <c r="O187" s="299"/>
    </row>
    <row r="188" spans="1:15" ht="15">
      <c r="A188" s="299"/>
      <c r="B188" s="5"/>
      <c r="C188" s="5"/>
      <c r="D188" s="6"/>
      <c r="E188" s="5"/>
      <c r="F188" s="5"/>
      <c r="G188" s="5"/>
      <c r="H188" s="5"/>
      <c r="I188" s="5"/>
      <c r="J188" s="5"/>
      <c r="K188" s="5"/>
      <c r="L188" s="5"/>
      <c r="M188" s="299"/>
      <c r="N188" s="299"/>
      <c r="O188" s="299"/>
    </row>
    <row r="189" spans="1:15" ht="15">
      <c r="A189" s="299"/>
      <c r="B189" s="5"/>
      <c r="C189" s="5"/>
      <c r="D189" s="6"/>
      <c r="E189" s="5"/>
      <c r="F189" s="5"/>
      <c r="G189" s="5"/>
      <c r="H189" s="5"/>
      <c r="I189" s="5"/>
      <c r="J189" s="5"/>
      <c r="K189" s="5"/>
      <c r="L189" s="5"/>
      <c r="M189" s="299"/>
      <c r="N189" s="299"/>
      <c r="O189" s="299"/>
    </row>
    <row r="190" spans="1:15" ht="15">
      <c r="A190" s="299"/>
      <c r="B190" s="5"/>
      <c r="C190" s="5"/>
      <c r="D190" s="6"/>
      <c r="E190" s="5"/>
      <c r="F190" s="5"/>
      <c r="G190" s="5"/>
      <c r="H190" s="5"/>
      <c r="I190" s="5"/>
      <c r="J190" s="5"/>
      <c r="K190" s="5"/>
      <c r="L190" s="5"/>
      <c r="M190" s="299"/>
      <c r="N190" s="299"/>
      <c r="O190" s="299"/>
    </row>
    <row r="191" spans="1:15" ht="15">
      <c r="A191" s="299"/>
      <c r="B191" s="5"/>
      <c r="C191" s="5"/>
      <c r="D191" s="6"/>
      <c r="E191" s="5"/>
      <c r="F191" s="5"/>
      <c r="G191" s="5"/>
      <c r="H191" s="5"/>
      <c r="I191" s="5"/>
      <c r="J191" s="5"/>
      <c r="K191" s="5"/>
      <c r="L191" s="5"/>
      <c r="M191" s="299"/>
      <c r="N191" s="299"/>
      <c r="O191" s="299"/>
    </row>
    <row r="192" spans="1:15" ht="15">
      <c r="A192" s="299"/>
      <c r="B192" s="5"/>
      <c r="C192" s="5"/>
      <c r="D192" s="6"/>
      <c r="E192" s="5"/>
      <c r="F192" s="5"/>
      <c r="G192" s="5"/>
      <c r="H192" s="5"/>
      <c r="I192" s="5"/>
      <c r="J192" s="5"/>
      <c r="K192" s="5"/>
      <c r="L192" s="5"/>
      <c r="M192" s="299"/>
      <c r="N192" s="299"/>
      <c r="O192" s="299"/>
    </row>
    <row r="193" spans="1:15" ht="15">
      <c r="A193" s="299"/>
      <c r="B193" s="5"/>
      <c r="C193" s="5"/>
      <c r="D193" s="6"/>
      <c r="E193" s="5"/>
      <c r="F193" s="5"/>
      <c r="G193" s="5"/>
      <c r="H193" s="5"/>
      <c r="I193" s="5"/>
      <c r="J193" s="5"/>
      <c r="K193" s="5"/>
      <c r="L193" s="5"/>
      <c r="M193" s="299"/>
      <c r="N193" s="299"/>
      <c r="O193" s="299"/>
    </row>
    <row r="194" spans="1:15" ht="15">
      <c r="A194" s="299"/>
      <c r="B194" s="5"/>
      <c r="C194" s="5"/>
      <c r="D194" s="6"/>
      <c r="E194" s="5"/>
      <c r="F194" s="5"/>
      <c r="G194" s="5"/>
      <c r="H194" s="5"/>
      <c r="I194" s="5"/>
      <c r="J194" s="5"/>
      <c r="K194" s="5"/>
      <c r="L194" s="5"/>
      <c r="M194" s="299"/>
      <c r="N194" s="299"/>
      <c r="O194" s="299"/>
    </row>
    <row r="195" spans="1:15" ht="15">
      <c r="A195" s="299"/>
      <c r="B195" s="5"/>
      <c r="C195" s="5"/>
      <c r="D195" s="6"/>
      <c r="E195" s="5"/>
      <c r="F195" s="5"/>
      <c r="G195" s="5"/>
      <c r="H195" s="5"/>
      <c r="I195" s="5"/>
      <c r="J195" s="5"/>
      <c r="K195" s="5"/>
      <c r="L195" s="5"/>
      <c r="M195" s="299"/>
      <c r="N195" s="299"/>
      <c r="O195" s="299"/>
    </row>
    <row r="196" spans="1:15" ht="15">
      <c r="A196" s="299"/>
      <c r="B196" s="5"/>
      <c r="C196" s="5"/>
      <c r="D196" s="6"/>
      <c r="E196" s="5"/>
      <c r="F196" s="5"/>
      <c r="G196" s="5"/>
      <c r="H196" s="5"/>
      <c r="I196" s="5"/>
      <c r="J196" s="5"/>
      <c r="K196" s="5"/>
      <c r="L196" s="5"/>
      <c r="M196" s="299"/>
      <c r="N196" s="299"/>
      <c r="O196" s="299"/>
    </row>
    <row r="197" ht="15">
      <c r="E197" s="5"/>
    </row>
  </sheetData>
  <sheetProtection/>
  <protectedRanges>
    <protectedRange password="CDC0" sqref="F26" name="Range1_4_3"/>
    <protectedRange password="CDC0" sqref="E26 H26:J26" name="Range1_8_2"/>
    <protectedRange password="CDC0" sqref="H33:H34 H24:H25 H36" name="Range1_7_1_2"/>
    <protectedRange password="CDC0" sqref="F35 F33 H35 I33:K36 E33:E36" name="Range1_8_1_2"/>
    <protectedRange password="CDC0" sqref="F43:F44" name="Range1_8_1_1_1"/>
    <protectedRange password="CDC0" sqref="E43:E44 G43:G44 I43:K44" name="Range1_9_2"/>
    <protectedRange password="CDC0" sqref="E47:E48 I55 H47:I48 H43:H44 K47:K48" name="Range1_10_2"/>
    <protectedRange password="CDC0" sqref="K55 I56:K56 K64" name="Range1_15_1"/>
    <protectedRange password="CDC0" sqref="E56:H56" name="Range1_6_6"/>
    <protectedRange password="CDC0" sqref="F55:H55" name="Range1_11_2_1"/>
    <protectedRange password="CDC0" sqref="F34 F36" name="Range1_7_2"/>
    <protectedRange password="CDC0" sqref="F95:F96 H95:J96" name="Range1_12_9_1_1"/>
    <protectedRange password="CDC0" sqref="G121 F64:F66" name="Range1_12_13_1_1"/>
    <protectedRange password="CDC0" sqref="K95:K96" name="Range1_12_1_1_1"/>
    <protectedRange password="CDC0" sqref="H64" name="Range1_12_8_1_1"/>
    <protectedRange password="CDC0" sqref="E99:F99 J109:J110 K99:K102 F100:F102" name="Range1_18_1"/>
    <protectedRange password="CDC0" sqref="K103" name="Range1_11_1_1"/>
    <protectedRange password="CDC0" sqref="E106:F106" name="Range1_9_1_1"/>
    <protectedRange password="CDC0" sqref="I106:J107" name="Range1_7_1_1_1"/>
    <protectedRange password="CDC0" sqref="E115:G115 F116:G116" name="Range1_19_1"/>
    <protectedRange password="CDC0" sqref="H115:J116 H109:H110" name="Range1_4_1_1"/>
    <protectedRange password="CDC0" sqref="E120:F120 F121 H120:J121" name="Range1_4_2_1"/>
    <protectedRange password="CDC0" sqref="F124:K124 F128 H128 K128" name="Range1_20_1"/>
    <protectedRange password="CDC0" sqref="F144:K146" name="Range1_22_1"/>
    <protectedRange password="CDC0" sqref="E144:E146" name="Range1_6_1_1"/>
    <protectedRange password="CDC0" sqref="E153:F158 H153:K158 G157" name="Range1_23_1"/>
    <protectedRange password="CDC0" sqref="F161:K164 L164 E162:E164" name="Range1_14_1"/>
    <protectedRange password="CDC0" sqref="F160" name="Range1_24_1"/>
    <protectedRange password="CDC0" sqref="E165" name="Range1_25_1"/>
    <protectedRange password="CDC0" sqref="C9:D9" name="Range1_11_3"/>
    <protectedRange password="CDC0" sqref="L99:L103" name="Range1_6"/>
    <protectedRange password="CDC0" sqref="L161:L163 L167:L168 L147" name="Range1_12_1_3"/>
    <protectedRange password="CDC0" sqref="H106:H107" name="Range1_3"/>
    <protectedRange password="CDC0" sqref="E95:E96" name="Range1_12_1_4"/>
    <protectedRange password="CDC0" sqref="E107" name="Range1"/>
    <protectedRange password="CDC0" sqref="E101:E102" name="Range1_2"/>
    <protectedRange password="CDC0" sqref="L106:L107" name="Range1_12_1_4_1"/>
    <protectedRange sqref="K120" name="Range1_10_1_1_1"/>
    <protectedRange password="CDC0" sqref="H65" name="Range1_1_4"/>
    <protectedRange password="CDC0" sqref="F110 I110" name="Range1_5"/>
    <protectedRange sqref="K110" name="Range1_10_1_1"/>
    <protectedRange password="CDC0" sqref="I49:I51 E49:E51" name="Range1_8"/>
    <protectedRange password="CDC0" sqref="F49:F51" name="Range1_8_2_1"/>
    <protectedRange password="CDC0" sqref="K49:K51 H49:H51" name="Range1_10"/>
    <protectedRange password="CDC0" sqref="G24:G26 G47:G51 G33:G36" name="Range1_6_2"/>
    <protectedRange password="CDC0" sqref="E24:E25" name="Range1_9"/>
    <protectedRange password="CDC0" sqref="F24:F25" name="Range1_6_4"/>
    <protectedRange password="CDC0" sqref="L64:L66 L120:L121 I24:L25 L33:L36 L128 L124" name="Range1_6_5"/>
    <protectedRange password="CDC0" sqref="E20:I23 K26 K20:L23" name="Range1_6_8"/>
    <protectedRange password="CDC0" sqref="G102" name="Range1_12"/>
    <protectedRange password="CDC0" sqref="I103:J103" name="Range1_2_3"/>
    <protectedRange password="CDC0" sqref="H101:H102" name="Range1_14_2"/>
    <protectedRange password="CDC0" sqref="H103 H99:H100" name="Range1_12_1_10"/>
    <protectedRange password="CDC0" sqref="E104:F104 H104:L104" name="Range1_4"/>
    <protectedRange password="CDC0" sqref="J97:K97 E97" name="Range1_7"/>
    <protectedRange password="CDC0" sqref="L97" name="Range1_7_1"/>
    <protectedRange password="CDC0" sqref="G97:H97" name="Range1_12_1_9"/>
    <protectedRange password="CDC0" sqref="I97" name="Range1_3_1"/>
    <protectedRange password="CDC0" sqref="G95:G96" name="Range1_12_1_15"/>
    <protectedRange password="CDC0" sqref="E125" name="Range1_13"/>
    <protectedRange password="CDC0" sqref="G125 G120 G106:G107 G103:G104 G99:G101 G84 G74:G77 G70:G72 G64:G66" name="Range1_6_3"/>
    <protectedRange password="CDC0" sqref="F125 H125 J125" name="Range1_4_1"/>
    <protectedRange sqref="K125" name="Range1_10_1_1_2"/>
    <protectedRange password="CDC0" sqref="L125" name="Range1_7_1_1"/>
    <protectedRange password="CDC0" sqref="G160:K160 G86:G94" name="Range1_19"/>
    <protectedRange password="CDC0" sqref="L165:L166" name="Range1_12_1_19"/>
    <protectedRange password="CDC0" sqref="L153:L157 L144:L146" name="Range1_12_1_20"/>
    <protectedRange password="CDC0" sqref="L26 L43:L44 L55:L56 L135:L138 L115:L116" name="Range1_6_7"/>
    <protectedRange password="CDC0" sqref="L47:L51" name="Range1_6_9"/>
    <protectedRange password="CDC0" sqref="L95:L96" name="Range1_6_11"/>
    <protectedRange password="CDC0" sqref="L109:L110" name="Range1_6_12"/>
    <protectedRange password="CDC0" sqref="L160" name="Range1_6_13"/>
    <protectedRange password="CDC0" sqref="J61:J63" name="Range1_11"/>
    <protectedRange password="CDC0" sqref="F62:H63 F61:I61 J59:J60 E59:H60 G79:G80 G82:G83" name="Range1_1_1"/>
    <protectedRange password="CDC0" sqref="K59:K63" name="Range1_11_1_2"/>
    <protectedRange password="CDC0" sqref="I59:I63" name="Range1_1_1_1"/>
    <protectedRange password="CDC0" sqref="L59:L63" name="Range1_6_7_3"/>
    <protectedRange password="CDC0" sqref="J83:K84 E83:E84" name="Range1_14"/>
    <protectedRange password="CDC0" sqref="L85:L94 L74:L80" name="Range1_6_10"/>
    <protectedRange password="CDC0" sqref="L70:L73 L82:L84" name="Range1_7_3"/>
    <protectedRange password="CDC0" sqref="K74:K76 K86:K90 H79:K80 G78 J82:K82 E86:F94 K93:K94 E85:K85 E82:F82 H82:H84 H74:H78 E70:F80 H70:K73 G73 H86:H94" name="Range1_12_1_5"/>
    <protectedRange password="CDC0" sqref="I74:J78" name="Range1_12_1_1_3"/>
    <protectedRange password="CDC0" sqref="I83:I84" name="Range1_3_2"/>
    <protectedRange password="CDC0" sqref="I82" name="Range1_12_2"/>
    <protectedRange password="CDC0" sqref="G158" name="Range1_18"/>
    <protectedRange password="CDC0" sqref="G153:G156" name="Range1_18_2"/>
    <protectedRange password="CDC0" sqref="J20:J23" name="Range1_6_1"/>
    <protectedRange password="CDC0" sqref="J86:J94" name="Range1_12_1_2"/>
    <protectedRange password="CDC0" sqref="J47:J48" name="Range1_10_2_2"/>
    <protectedRange password="CDC0" sqref="J49:J50" name="Range1_8_3"/>
    <protectedRange password="CDC0" sqref="G109:G110" name="Range1_15"/>
    <protectedRange password="CDC0" sqref="E109" name="Range1_16"/>
    <protectedRange password="CDC0" sqref="L158" name="Range1_6_7_7_1"/>
    <protectedRange password="CDC0" sqref="J51" name="Range1_8_4"/>
    <protectedRange password="CDC0" sqref="I86:I94" name="Range1_12_1_2_1"/>
  </protectedRanges>
  <mergeCells count="141">
    <mergeCell ref="D128:D131"/>
    <mergeCell ref="B172:C172"/>
    <mergeCell ref="C180:L180"/>
    <mergeCell ref="A179:M179"/>
    <mergeCell ref="A160:A164"/>
    <mergeCell ref="B160:B164"/>
    <mergeCell ref="D165:D166"/>
    <mergeCell ref="A165:A166"/>
    <mergeCell ref="D135:D143"/>
    <mergeCell ref="A153:A159"/>
    <mergeCell ref="C182:J182"/>
    <mergeCell ref="C144:C152"/>
    <mergeCell ref="D144:D152"/>
    <mergeCell ref="B165:B166"/>
    <mergeCell ref="C165:C166"/>
    <mergeCell ref="C160:C164"/>
    <mergeCell ref="C181:L181"/>
    <mergeCell ref="C178:O178"/>
    <mergeCell ref="D160:D164"/>
    <mergeCell ref="D153:D159"/>
    <mergeCell ref="B153:B159"/>
    <mergeCell ref="C153:C159"/>
    <mergeCell ref="A144:A152"/>
    <mergeCell ref="A135:A143"/>
    <mergeCell ref="B135:B143"/>
    <mergeCell ref="C135:C143"/>
    <mergeCell ref="B144:B152"/>
    <mergeCell ref="A132:B133"/>
    <mergeCell ref="C115:C119"/>
    <mergeCell ref="D115:D119"/>
    <mergeCell ref="K132:K133"/>
    <mergeCell ref="J132:J133"/>
    <mergeCell ref="H132:H133"/>
    <mergeCell ref="I132:I133"/>
    <mergeCell ref="C120:C123"/>
    <mergeCell ref="D120:D123"/>
    <mergeCell ref="E132:E133"/>
    <mergeCell ref="D124:D127"/>
    <mergeCell ref="L132:L133"/>
    <mergeCell ref="A134:B134"/>
    <mergeCell ref="G134:L134"/>
    <mergeCell ref="F132:F133"/>
    <mergeCell ref="G132:G133"/>
    <mergeCell ref="C132:D132"/>
    <mergeCell ref="A124:A127"/>
    <mergeCell ref="B124:B127"/>
    <mergeCell ref="C124:C127"/>
    <mergeCell ref="D109:D114"/>
    <mergeCell ref="D99:D105"/>
    <mergeCell ref="F68:F69"/>
    <mergeCell ref="E68:E69"/>
    <mergeCell ref="D70:D97"/>
    <mergeCell ref="C68:D68"/>
    <mergeCell ref="C70:C97"/>
    <mergeCell ref="D106:D108"/>
    <mergeCell ref="F18:F19"/>
    <mergeCell ref="G18:G19"/>
    <mergeCell ref="G54:L54"/>
    <mergeCell ref="G98:L98"/>
    <mergeCell ref="I68:I69"/>
    <mergeCell ref="J68:J69"/>
    <mergeCell ref="K68:K69"/>
    <mergeCell ref="H68:H69"/>
    <mergeCell ref="L68:L69"/>
    <mergeCell ref="G68:G69"/>
    <mergeCell ref="L18:L19"/>
    <mergeCell ref="H18:H19"/>
    <mergeCell ref="I18:I19"/>
    <mergeCell ref="J18:J19"/>
    <mergeCell ref="K18:K19"/>
    <mergeCell ref="A128:A131"/>
    <mergeCell ref="B128:B131"/>
    <mergeCell ref="C128:C131"/>
    <mergeCell ref="B109:B114"/>
    <mergeCell ref="A109:A119"/>
    <mergeCell ref="B115:B119"/>
    <mergeCell ref="C109:C114"/>
    <mergeCell ref="A120:A123"/>
    <mergeCell ref="B120:B123"/>
    <mergeCell ref="A33:A42"/>
    <mergeCell ref="A20:A25"/>
    <mergeCell ref="C9:E9"/>
    <mergeCell ref="A15:B15"/>
    <mergeCell ref="B20:B25"/>
    <mergeCell ref="B33:B42"/>
    <mergeCell ref="E18:E19"/>
    <mergeCell ref="C20:C25"/>
    <mergeCell ref="D20:D25"/>
    <mergeCell ref="C18:D18"/>
    <mergeCell ref="B70:B97"/>
    <mergeCell ref="A106:A108"/>
    <mergeCell ref="A98:B98"/>
    <mergeCell ref="K2:L2"/>
    <mergeCell ref="F13:J13"/>
    <mergeCell ref="C15:D15"/>
    <mergeCell ref="A5:L5"/>
    <mergeCell ref="A6:L6"/>
    <mergeCell ref="K4:L4"/>
    <mergeCell ref="A9:B9"/>
    <mergeCell ref="D33:D42"/>
    <mergeCell ref="D64:D67"/>
    <mergeCell ref="D57:D62"/>
    <mergeCell ref="C55:C56"/>
    <mergeCell ref="C64:C67"/>
    <mergeCell ref="D43:D46"/>
    <mergeCell ref="A43:A46"/>
    <mergeCell ref="B47:B53"/>
    <mergeCell ref="B106:B108"/>
    <mergeCell ref="D47:D53"/>
    <mergeCell ref="C57:C62"/>
    <mergeCell ref="B55:B56"/>
    <mergeCell ref="A99:A105"/>
    <mergeCell ref="B99:B105"/>
    <mergeCell ref="A54:A67"/>
    <mergeCell ref="A70:A97"/>
    <mergeCell ref="D26:D32"/>
    <mergeCell ref="A26:A32"/>
    <mergeCell ref="B26:B32"/>
    <mergeCell ref="C26:C32"/>
    <mergeCell ref="A18:B19"/>
    <mergeCell ref="C43:C46"/>
    <mergeCell ref="B43:B46"/>
    <mergeCell ref="B170:C170"/>
    <mergeCell ref="A47:A53"/>
    <mergeCell ref="C47:C53"/>
    <mergeCell ref="C33:C42"/>
    <mergeCell ref="C106:C108"/>
    <mergeCell ref="C99:C105"/>
    <mergeCell ref="A68:B69"/>
    <mergeCell ref="A11:B11"/>
    <mergeCell ref="C11:D11"/>
    <mergeCell ref="C10:E10"/>
    <mergeCell ref="A12:B12"/>
    <mergeCell ref="C12:D12"/>
    <mergeCell ref="A10:B10"/>
    <mergeCell ref="A14:B14"/>
    <mergeCell ref="C16:D16"/>
    <mergeCell ref="A16:B16"/>
    <mergeCell ref="C13:D13"/>
    <mergeCell ref="A13:B13"/>
    <mergeCell ref="C14:D14"/>
  </mergeCells>
  <printOptions/>
  <pageMargins left="0.67" right="0.22" top="0.33" bottom="0.28" header="0.21" footer="0.16"/>
  <pageSetup fitToHeight="3" horizontalDpi="600" verticalDpi="600" orientation="landscape" paperSize="9" scale="44" r:id="rId1"/>
  <rowBreaks count="2" manualBreakCount="2">
    <brk id="53" max="11" man="1"/>
    <brk id="131" max="11" man="1"/>
  </rowBreaks>
</worksheet>
</file>

<file path=xl/worksheets/sheet3.xml><?xml version="1.0" encoding="utf-8"?>
<worksheet xmlns="http://schemas.openxmlformats.org/spreadsheetml/2006/main" xmlns:r="http://schemas.openxmlformats.org/officeDocument/2006/relationships">
  <dimension ref="A1:Q196"/>
  <sheetViews>
    <sheetView view="pageBreakPreview" zoomScale="75" zoomScaleNormal="75" zoomScaleSheetLayoutView="75" zoomScalePageLayoutView="0" workbookViewId="0" topLeftCell="A1">
      <selection activeCell="C15" sqref="C15:F15"/>
    </sheetView>
  </sheetViews>
  <sheetFormatPr defaultColWidth="9.00390625" defaultRowHeight="12.75"/>
  <cols>
    <col min="1" max="1" width="5.75390625" style="9" customWidth="1"/>
    <col min="2" max="2" width="40.75390625" style="9" customWidth="1"/>
    <col min="3" max="3" width="11.375" style="9" customWidth="1"/>
    <col min="4" max="4" width="11.25390625" style="9" customWidth="1"/>
    <col min="5" max="5" width="10.75390625" style="9" customWidth="1"/>
    <col min="6" max="6" width="16.75390625" style="9" customWidth="1"/>
    <col min="7" max="7" width="30.75390625" style="9" customWidth="1"/>
    <col min="8" max="8" width="23.625" style="9" customWidth="1"/>
    <col min="9" max="9" width="25.75390625" style="9" customWidth="1"/>
    <col min="10" max="12" width="30.75390625" style="9" customWidth="1"/>
    <col min="13" max="13" width="30.625" style="9" customWidth="1"/>
    <col min="14" max="14" width="41.625" style="9" customWidth="1"/>
    <col min="15" max="16384" width="9.125" style="9" customWidth="1"/>
  </cols>
  <sheetData>
    <row r="1" spans="12:14" ht="18">
      <c r="L1" s="252"/>
      <c r="M1" s="1075" t="s">
        <v>277</v>
      </c>
      <c r="N1" s="1075"/>
    </row>
    <row r="2" spans="11:14" ht="18">
      <c r="K2" s="252"/>
      <c r="L2" s="252"/>
      <c r="M2" s="444" t="s">
        <v>249</v>
      </c>
      <c r="N2" s="445"/>
    </row>
    <row r="3" spans="11:14" ht="18">
      <c r="K3" s="252"/>
      <c r="L3" s="252"/>
      <c r="M3" s="1076" t="s">
        <v>300</v>
      </c>
      <c r="N3" s="1076"/>
    </row>
    <row r="4" spans="11:14" ht="15">
      <c r="K4" s="10"/>
      <c r="L4" s="10"/>
      <c r="M4" s="10"/>
      <c r="N4" s="10"/>
    </row>
    <row r="5" spans="1:14" ht="15.75">
      <c r="A5" s="1269" t="s">
        <v>52</v>
      </c>
      <c r="B5" s="1269"/>
      <c r="C5" s="1269"/>
      <c r="D5" s="1269"/>
      <c r="E5" s="1269"/>
      <c r="F5" s="1269"/>
      <c r="G5" s="1269"/>
      <c r="H5" s="1269"/>
      <c r="I5" s="1269"/>
      <c r="J5" s="1269"/>
      <c r="K5" s="1269"/>
      <c r="L5" s="1269"/>
      <c r="M5" s="1269"/>
      <c r="N5" s="1269"/>
    </row>
    <row r="6" spans="1:14" ht="15.75">
      <c r="A6" s="1269" t="s">
        <v>291</v>
      </c>
      <c r="B6" s="1269"/>
      <c r="C6" s="1269"/>
      <c r="D6" s="1269"/>
      <c r="E6" s="1269"/>
      <c r="F6" s="1269"/>
      <c r="G6" s="1269"/>
      <c r="H6" s="1269"/>
      <c r="I6" s="1269"/>
      <c r="J6" s="1269"/>
      <c r="K6" s="1269"/>
      <c r="L6" s="1269"/>
      <c r="M6" s="1269"/>
      <c r="N6" s="1269"/>
    </row>
    <row r="8" spans="1:17" ht="15">
      <c r="A8" s="11"/>
      <c r="B8" s="11"/>
      <c r="C8" s="13"/>
      <c r="D8" s="11"/>
      <c r="E8" s="11"/>
      <c r="F8" s="11"/>
      <c r="G8" s="11"/>
      <c r="H8" s="13"/>
      <c r="I8" s="13"/>
      <c r="J8" s="11"/>
      <c r="K8" s="11"/>
      <c r="L8" s="11"/>
      <c r="M8" s="11"/>
      <c r="N8" s="11"/>
      <c r="O8" s="12"/>
      <c r="P8" s="12"/>
      <c r="Q8" s="12"/>
    </row>
    <row r="9" spans="1:17" ht="15.75">
      <c r="A9" s="1029" t="s">
        <v>27</v>
      </c>
      <c r="B9" s="1270"/>
      <c r="C9" s="1295" t="s">
        <v>44</v>
      </c>
      <c r="D9" s="1296"/>
      <c r="E9" s="14"/>
      <c r="F9" s="15"/>
      <c r="G9" s="11"/>
      <c r="H9" s="47" t="s">
        <v>33</v>
      </c>
      <c r="I9" s="256">
        <v>42342</v>
      </c>
      <c r="J9" s="11"/>
      <c r="K9" s="11"/>
      <c r="L9" s="11"/>
      <c r="M9" s="11"/>
      <c r="N9" s="11"/>
      <c r="O9" s="12"/>
      <c r="P9" s="12"/>
      <c r="Q9" s="12"/>
    </row>
    <row r="10" spans="1:17" ht="15.75">
      <c r="A10" s="1031" t="s">
        <v>29</v>
      </c>
      <c r="B10" s="1297"/>
      <c r="C10" s="1295">
        <v>2016</v>
      </c>
      <c r="D10" s="1296"/>
      <c r="E10" s="14"/>
      <c r="F10" s="15"/>
      <c r="G10" s="15"/>
      <c r="H10" s="11"/>
      <c r="I10" s="11"/>
      <c r="J10" s="11"/>
      <c r="K10" s="11"/>
      <c r="L10" s="11"/>
      <c r="M10" s="11"/>
      <c r="N10" s="11"/>
      <c r="O10" s="12"/>
      <c r="P10" s="12"/>
      <c r="Q10" s="12"/>
    </row>
    <row r="11" spans="1:17" ht="16.5" thickBot="1">
      <c r="A11" s="1029" t="s">
        <v>28</v>
      </c>
      <c r="B11" s="1255"/>
      <c r="C11" s="1283" t="s">
        <v>297</v>
      </c>
      <c r="D11" s="1284"/>
      <c r="E11" s="16"/>
      <c r="F11" s="15"/>
      <c r="G11" s="15"/>
      <c r="H11" s="11"/>
      <c r="I11" s="11"/>
      <c r="J11" s="11"/>
      <c r="K11" s="11"/>
      <c r="L11" s="11"/>
      <c r="M11" s="11"/>
      <c r="N11" s="11"/>
      <c r="O11" s="12"/>
      <c r="P11" s="12"/>
      <c r="Q11" s="12"/>
    </row>
    <row r="12" spans="1:17" ht="64.5" customHeight="1" thickBot="1">
      <c r="A12" s="1016" t="s">
        <v>53</v>
      </c>
      <c r="B12" s="1285"/>
      <c r="C12" s="1286">
        <v>1517100</v>
      </c>
      <c r="D12" s="1287"/>
      <c r="E12" s="17"/>
      <c r="F12" s="15"/>
      <c r="G12" s="18" t="s">
        <v>310</v>
      </c>
      <c r="H12" s="19"/>
      <c r="I12" s="20"/>
      <c r="J12" s="11"/>
      <c r="K12" s="11"/>
      <c r="L12" s="11"/>
      <c r="M12" s="11"/>
      <c r="N12" s="11"/>
      <c r="O12" s="12"/>
      <c r="P12" s="12"/>
      <c r="Q12" s="12"/>
    </row>
    <row r="13" spans="1:17" ht="66" customHeight="1" thickBot="1">
      <c r="A13" s="1016" t="s">
        <v>90</v>
      </c>
      <c r="B13" s="1288"/>
      <c r="C13" s="1286">
        <v>1517100</v>
      </c>
      <c r="D13" s="1287"/>
      <c r="E13" s="21"/>
      <c r="F13" s="21"/>
      <c r="G13" s="1301" t="s">
        <v>199</v>
      </c>
      <c r="H13" s="1302"/>
      <c r="I13" s="1302"/>
      <c r="J13" s="1302"/>
      <c r="K13" s="1303"/>
      <c r="L13" s="11"/>
      <c r="M13" s="11"/>
      <c r="N13" s="11"/>
      <c r="O13" s="12"/>
      <c r="P13" s="12"/>
      <c r="Q13" s="12"/>
    </row>
    <row r="14" spans="1:17" ht="21.75" customHeight="1" thickBot="1">
      <c r="A14" s="1016" t="s">
        <v>30</v>
      </c>
      <c r="B14" s="1255"/>
      <c r="C14" s="1274" t="s">
        <v>35</v>
      </c>
      <c r="D14" s="1275"/>
      <c r="E14" s="1276"/>
      <c r="F14" s="1277"/>
      <c r="G14" s="3" t="s">
        <v>36</v>
      </c>
      <c r="H14" s="4" t="s">
        <v>37</v>
      </c>
      <c r="I14" s="11"/>
      <c r="J14" s="11"/>
      <c r="K14" s="11"/>
      <c r="L14" s="11"/>
      <c r="M14" s="11"/>
      <c r="N14" s="11"/>
      <c r="O14" s="12"/>
      <c r="P14" s="12"/>
      <c r="Q14" s="12"/>
    </row>
    <row r="15" spans="1:17" ht="33" customHeight="1" thickBot="1">
      <c r="A15" s="1256" t="s">
        <v>54</v>
      </c>
      <c r="B15" s="1257"/>
      <c r="C15" s="1289">
        <f>IF(C13&gt;5000,(200),(C13*0.5%))</f>
        <v>200</v>
      </c>
      <c r="D15" s="1290"/>
      <c r="E15" s="1290"/>
      <c r="F15" s="1291"/>
      <c r="G15" s="22"/>
      <c r="H15" s="23"/>
      <c r="I15" s="11"/>
      <c r="J15" s="11"/>
      <c r="K15" s="11"/>
      <c r="L15" s="11"/>
      <c r="M15" s="11"/>
      <c r="N15" s="11"/>
      <c r="O15" s="12"/>
      <c r="P15" s="12"/>
      <c r="Q15" s="12"/>
    </row>
    <row r="16" spans="1:17" ht="18.75" customHeight="1" thickBot="1">
      <c r="A16" s="1016" t="s">
        <v>32</v>
      </c>
      <c r="B16" s="1278"/>
      <c r="C16" s="1292">
        <f>SUM(F21+F25+F30+F34+F39+D58+D85+D120+D138)</f>
        <v>266</v>
      </c>
      <c r="D16" s="1293"/>
      <c r="E16" s="1293"/>
      <c r="F16" s="1294"/>
      <c r="G16" s="24"/>
      <c r="H16" s="25"/>
      <c r="I16" s="11"/>
      <c r="J16" s="11"/>
      <c r="K16" s="11"/>
      <c r="L16" s="11"/>
      <c r="M16" s="11"/>
      <c r="N16" s="11"/>
      <c r="O16" s="12"/>
      <c r="P16" s="12"/>
      <c r="Q16" s="12"/>
    </row>
    <row r="17" spans="1:17" ht="15">
      <c r="A17" s="11"/>
      <c r="B17" s="26"/>
      <c r="C17" s="27"/>
      <c r="D17" s="21"/>
      <c r="E17" s="21"/>
      <c r="F17" s="21"/>
      <c r="G17" s="28"/>
      <c r="H17" s="28"/>
      <c r="I17" s="11"/>
      <c r="J17" s="11"/>
      <c r="K17" s="11"/>
      <c r="L17" s="11"/>
      <c r="M17" s="11"/>
      <c r="N17" s="11"/>
      <c r="O17" s="12"/>
      <c r="P17" s="12"/>
      <c r="Q17" s="12"/>
    </row>
    <row r="18" spans="1:17" ht="15" customHeight="1">
      <c r="A18" s="1258" t="s">
        <v>34</v>
      </c>
      <c r="B18" s="1259"/>
      <c r="C18" s="1279" t="s">
        <v>41</v>
      </c>
      <c r="D18" s="1280"/>
      <c r="E18" s="1280"/>
      <c r="F18" s="1281"/>
      <c r="G18" s="1306" t="s">
        <v>38</v>
      </c>
      <c r="H18" s="1001" t="s">
        <v>49</v>
      </c>
      <c r="I18" s="994" t="s">
        <v>46</v>
      </c>
      <c r="J18" s="994" t="s">
        <v>39</v>
      </c>
      <c r="K18" s="994" t="s">
        <v>93</v>
      </c>
      <c r="L18" s="994" t="s">
        <v>96</v>
      </c>
      <c r="M18" s="994" t="s">
        <v>95</v>
      </c>
      <c r="N18" s="997" t="s">
        <v>40</v>
      </c>
      <c r="O18" s="12"/>
      <c r="P18" s="12"/>
      <c r="Q18" s="12"/>
    </row>
    <row r="19" spans="1:17" ht="34.5" customHeight="1">
      <c r="A19" s="1260"/>
      <c r="B19" s="1261"/>
      <c r="C19" s="484" t="s">
        <v>45</v>
      </c>
      <c r="D19" s="484" t="s">
        <v>43</v>
      </c>
      <c r="E19" s="484" t="s">
        <v>155</v>
      </c>
      <c r="F19" s="484" t="s">
        <v>155</v>
      </c>
      <c r="G19" s="999"/>
      <c r="H19" s="999"/>
      <c r="I19" s="999"/>
      <c r="J19" s="999"/>
      <c r="K19" s="995"/>
      <c r="L19" s="995"/>
      <c r="M19" s="999"/>
      <c r="N19" s="998"/>
      <c r="O19" s="12"/>
      <c r="P19" s="12"/>
      <c r="Q19" s="12"/>
    </row>
    <row r="20" spans="1:17" ht="30" customHeight="1">
      <c r="A20" s="1262"/>
      <c r="B20" s="1263"/>
      <c r="C20" s="485" t="s">
        <v>31</v>
      </c>
      <c r="D20" s="486" t="s">
        <v>31</v>
      </c>
      <c r="E20" s="486" t="s">
        <v>31</v>
      </c>
      <c r="F20" s="487" t="s">
        <v>32</v>
      </c>
      <c r="G20" s="999"/>
      <c r="H20" s="999"/>
      <c r="I20" s="999"/>
      <c r="J20" s="999"/>
      <c r="K20" s="995"/>
      <c r="L20" s="995"/>
      <c r="M20" s="999"/>
      <c r="N20" s="998"/>
      <c r="O20" s="12"/>
      <c r="P20" s="12"/>
      <c r="Q20" s="12"/>
    </row>
    <row r="21" spans="1:17" ht="15" customHeight="1">
      <c r="A21" s="1216" t="s">
        <v>2</v>
      </c>
      <c r="B21" s="1258" t="s">
        <v>50</v>
      </c>
      <c r="C21" s="1266">
        <f>IF(C13&gt;5000,10,(C15*0.5)/5/2)</f>
        <v>10</v>
      </c>
      <c r="D21" s="1240">
        <f>C21</f>
        <v>10</v>
      </c>
      <c r="E21" s="1240">
        <f>SUM(C21:D24)</f>
        <v>20</v>
      </c>
      <c r="F21" s="1243">
        <v>20</v>
      </c>
      <c r="G21" s="180" t="s">
        <v>203</v>
      </c>
      <c r="H21" s="171" t="s">
        <v>100</v>
      </c>
      <c r="I21" s="171"/>
      <c r="J21" s="171" t="s">
        <v>102</v>
      </c>
      <c r="K21" s="197"/>
      <c r="L21" s="197">
        <v>1</v>
      </c>
      <c r="M21" s="171" t="s">
        <v>135</v>
      </c>
      <c r="N21" s="171" t="s">
        <v>201</v>
      </c>
      <c r="O21" s="12"/>
      <c r="P21" s="12"/>
      <c r="Q21" s="12"/>
    </row>
    <row r="22" spans="1:17" ht="15" customHeight="1">
      <c r="A22" s="1207"/>
      <c r="B22" s="1260"/>
      <c r="C22" s="1267"/>
      <c r="D22" s="1241"/>
      <c r="E22" s="1241"/>
      <c r="F22" s="1244"/>
      <c r="G22" s="181" t="s">
        <v>245</v>
      </c>
      <c r="H22" s="62" t="s">
        <v>100</v>
      </c>
      <c r="I22" s="62"/>
      <c r="J22" s="62" t="s">
        <v>102</v>
      </c>
      <c r="K22" s="75"/>
      <c r="L22" s="75">
        <v>1</v>
      </c>
      <c r="M22" s="62" t="s">
        <v>135</v>
      </c>
      <c r="N22" s="62" t="s">
        <v>201</v>
      </c>
      <c r="O22" s="12"/>
      <c r="P22" s="12"/>
      <c r="Q22" s="12"/>
    </row>
    <row r="23" spans="1:17" ht="15" customHeight="1">
      <c r="A23" s="1207"/>
      <c r="B23" s="1260"/>
      <c r="C23" s="1267"/>
      <c r="D23" s="1241"/>
      <c r="E23" s="1241"/>
      <c r="F23" s="1244"/>
      <c r="G23" s="229"/>
      <c r="H23" s="62"/>
      <c r="I23" s="62"/>
      <c r="J23" s="62"/>
      <c r="K23" s="75"/>
      <c r="L23" s="75"/>
      <c r="M23" s="62"/>
      <c r="N23" s="62"/>
      <c r="O23" s="12"/>
      <c r="P23" s="12"/>
      <c r="Q23" s="12"/>
    </row>
    <row r="24" spans="1:17" ht="15" customHeight="1">
      <c r="A24" s="1208"/>
      <c r="B24" s="1282"/>
      <c r="C24" s="1268"/>
      <c r="D24" s="1242"/>
      <c r="E24" s="1242"/>
      <c r="F24" s="1245"/>
      <c r="G24" s="740"/>
      <c r="H24" s="599"/>
      <c r="I24" s="598"/>
      <c r="J24" s="598"/>
      <c r="K24" s="741"/>
      <c r="L24" s="741"/>
      <c r="M24" s="598"/>
      <c r="N24" s="175"/>
      <c r="O24" s="12"/>
      <c r="P24" s="12"/>
      <c r="Q24" s="12"/>
    </row>
    <row r="25" spans="1:17" ht="15" customHeight="1">
      <c r="A25" s="1216" t="s">
        <v>4</v>
      </c>
      <c r="B25" s="1258" t="s">
        <v>57</v>
      </c>
      <c r="C25" s="1266">
        <f>IF(C13&gt;5000,10,(C15*0.5)/5/2)</f>
        <v>10</v>
      </c>
      <c r="D25" s="1240">
        <f>C25</f>
        <v>10</v>
      </c>
      <c r="E25" s="1240">
        <f>SUM(C25:D29)</f>
        <v>20</v>
      </c>
      <c r="F25" s="1243">
        <v>20</v>
      </c>
      <c r="G25" s="180" t="s">
        <v>103</v>
      </c>
      <c r="H25" s="62" t="s">
        <v>100</v>
      </c>
      <c r="I25" s="171"/>
      <c r="J25" s="62" t="s">
        <v>102</v>
      </c>
      <c r="K25" s="75"/>
      <c r="L25" s="75">
        <v>1</v>
      </c>
      <c r="M25" s="62" t="s">
        <v>135</v>
      </c>
      <c r="N25" s="171" t="s">
        <v>201</v>
      </c>
      <c r="O25" s="12"/>
      <c r="P25" s="12"/>
      <c r="Q25" s="12"/>
    </row>
    <row r="26" spans="1:17" ht="15" customHeight="1">
      <c r="A26" s="1207"/>
      <c r="B26" s="1260"/>
      <c r="C26" s="1267"/>
      <c r="D26" s="1241"/>
      <c r="E26" s="1241"/>
      <c r="F26" s="1244"/>
      <c r="G26" s="181" t="s">
        <v>104</v>
      </c>
      <c r="H26" s="62" t="s">
        <v>107</v>
      </c>
      <c r="I26" s="62"/>
      <c r="J26" s="62" t="s">
        <v>102</v>
      </c>
      <c r="K26" s="75"/>
      <c r="L26" s="75">
        <v>0.6</v>
      </c>
      <c r="M26" s="62" t="s">
        <v>135</v>
      </c>
      <c r="N26" s="62" t="s">
        <v>201</v>
      </c>
      <c r="O26" s="12"/>
      <c r="P26" s="12"/>
      <c r="Q26" s="12"/>
    </row>
    <row r="27" spans="1:17" ht="15" customHeight="1">
      <c r="A27" s="1207"/>
      <c r="B27" s="1260"/>
      <c r="C27" s="1267"/>
      <c r="D27" s="1241"/>
      <c r="E27" s="1241"/>
      <c r="F27" s="1244"/>
      <c r="G27" s="759"/>
      <c r="H27" s="593"/>
      <c r="I27" s="760"/>
      <c r="J27" s="760"/>
      <c r="K27" s="761"/>
      <c r="L27" s="761"/>
      <c r="M27" s="760"/>
      <c r="N27" s="172"/>
      <c r="O27" s="12"/>
      <c r="P27" s="12"/>
      <c r="Q27" s="12"/>
    </row>
    <row r="28" spans="1:17" ht="15" customHeight="1">
      <c r="A28" s="1207"/>
      <c r="B28" s="1260"/>
      <c r="C28" s="1267"/>
      <c r="D28" s="1241"/>
      <c r="E28" s="1241"/>
      <c r="F28" s="1244"/>
      <c r="G28" s="762"/>
      <c r="H28" s="763"/>
      <c r="I28" s="764"/>
      <c r="J28" s="764"/>
      <c r="K28" s="765"/>
      <c r="L28" s="765"/>
      <c r="M28" s="764"/>
      <c r="N28" s="174"/>
      <c r="O28" s="12"/>
      <c r="P28" s="12"/>
      <c r="Q28" s="12"/>
    </row>
    <row r="29" spans="1:17" ht="15" customHeight="1">
      <c r="A29" s="1208"/>
      <c r="B29" s="1282"/>
      <c r="C29" s="1268"/>
      <c r="D29" s="1242"/>
      <c r="E29" s="1242"/>
      <c r="F29" s="1245"/>
      <c r="G29" s="762"/>
      <c r="H29" s="763"/>
      <c r="I29" s="764"/>
      <c r="J29" s="764"/>
      <c r="K29" s="765"/>
      <c r="L29" s="765"/>
      <c r="M29" s="764"/>
      <c r="N29" s="174"/>
      <c r="O29" s="12"/>
      <c r="P29" s="12"/>
      <c r="Q29" s="12"/>
    </row>
    <row r="30" spans="1:17" ht="15" customHeight="1">
      <c r="A30" s="1216" t="s">
        <v>5</v>
      </c>
      <c r="B30" s="1258" t="s">
        <v>58</v>
      </c>
      <c r="C30" s="1266">
        <f>IF(C13&gt;5000,10,(C15*0.5)/5/2)</f>
        <v>10</v>
      </c>
      <c r="D30" s="1240">
        <f>C30</f>
        <v>10</v>
      </c>
      <c r="E30" s="1240">
        <f>SUM(C30:D33)</f>
        <v>20</v>
      </c>
      <c r="F30" s="1243">
        <v>20</v>
      </c>
      <c r="G30" s="180" t="s">
        <v>105</v>
      </c>
      <c r="H30" s="171" t="s">
        <v>100</v>
      </c>
      <c r="I30" s="171" t="s">
        <v>98</v>
      </c>
      <c r="J30" s="171" t="s">
        <v>102</v>
      </c>
      <c r="K30" s="197">
        <v>1.5</v>
      </c>
      <c r="L30" s="197">
        <v>0.67</v>
      </c>
      <c r="M30" s="171" t="s">
        <v>135</v>
      </c>
      <c r="N30" s="171" t="s">
        <v>261</v>
      </c>
      <c r="O30" s="12"/>
      <c r="P30" s="12"/>
      <c r="Q30" s="12"/>
    </row>
    <row r="31" spans="1:17" ht="15" customHeight="1">
      <c r="A31" s="1207"/>
      <c r="B31" s="1260"/>
      <c r="C31" s="1267"/>
      <c r="D31" s="1241"/>
      <c r="E31" s="1241"/>
      <c r="F31" s="1244"/>
      <c r="G31" s="237"/>
      <c r="H31" s="178"/>
      <c r="I31" s="742"/>
      <c r="J31" s="742"/>
      <c r="K31" s="743"/>
      <c r="L31" s="743"/>
      <c r="M31" s="742"/>
      <c r="N31" s="173"/>
      <c r="O31" s="12"/>
      <c r="P31" s="12"/>
      <c r="Q31" s="12"/>
    </row>
    <row r="32" spans="1:17" ht="15" customHeight="1">
      <c r="A32" s="1207"/>
      <c r="B32" s="1260"/>
      <c r="C32" s="1267"/>
      <c r="D32" s="1241"/>
      <c r="E32" s="1241"/>
      <c r="F32" s="1244"/>
      <c r="G32" s="237"/>
      <c r="H32" s="178"/>
      <c r="I32" s="742"/>
      <c r="J32" s="742"/>
      <c r="K32" s="743"/>
      <c r="L32" s="743"/>
      <c r="M32" s="742"/>
      <c r="N32" s="173"/>
      <c r="O32" s="12"/>
      <c r="P32" s="12"/>
      <c r="Q32" s="12"/>
    </row>
    <row r="33" spans="1:17" ht="15" customHeight="1">
      <c r="A33" s="1207"/>
      <c r="B33" s="1260"/>
      <c r="C33" s="1268"/>
      <c r="D33" s="1242"/>
      <c r="E33" s="1242"/>
      <c r="F33" s="1245"/>
      <c r="G33" s="389"/>
      <c r="H33" s="599"/>
      <c r="I33" s="598"/>
      <c r="J33" s="598"/>
      <c r="K33" s="741"/>
      <c r="L33" s="741"/>
      <c r="M33" s="598"/>
      <c r="N33" s="175"/>
      <c r="O33" s="12"/>
      <c r="P33" s="12"/>
      <c r="Q33" s="12"/>
    </row>
    <row r="34" spans="1:17" ht="15" customHeight="1">
      <c r="A34" s="1216" t="s">
        <v>6</v>
      </c>
      <c r="B34" s="1264" t="s">
        <v>59</v>
      </c>
      <c r="C34" s="1266">
        <f>IF(C13&gt;5000,10,(C15*0.5)/5/2)</f>
        <v>10</v>
      </c>
      <c r="D34" s="1240">
        <f>C34</f>
        <v>10</v>
      </c>
      <c r="E34" s="1240">
        <f>SUM(C34:D38)</f>
        <v>20</v>
      </c>
      <c r="F34" s="1243">
        <v>20</v>
      </c>
      <c r="G34" s="183" t="s">
        <v>106</v>
      </c>
      <c r="H34" s="176" t="s">
        <v>100</v>
      </c>
      <c r="I34" s="171"/>
      <c r="J34" s="176" t="s">
        <v>102</v>
      </c>
      <c r="K34" s="197"/>
      <c r="L34" s="176">
        <v>0.1</v>
      </c>
      <c r="M34" s="176" t="s">
        <v>135</v>
      </c>
      <c r="N34" s="212" t="s">
        <v>261</v>
      </c>
      <c r="O34" s="12"/>
      <c r="P34" s="12"/>
      <c r="Q34" s="12"/>
    </row>
    <row r="35" spans="1:17" ht="15" customHeight="1">
      <c r="A35" s="1207"/>
      <c r="B35" s="1237"/>
      <c r="C35" s="1267"/>
      <c r="D35" s="1241"/>
      <c r="E35" s="1241"/>
      <c r="F35" s="1244"/>
      <c r="G35" s="217" t="s">
        <v>232</v>
      </c>
      <c r="H35" s="214" t="s">
        <v>100</v>
      </c>
      <c r="I35" s="62"/>
      <c r="J35" s="214" t="s">
        <v>102</v>
      </c>
      <c r="K35" s="648"/>
      <c r="L35" s="766">
        <v>0.5</v>
      </c>
      <c r="M35" s="62" t="s">
        <v>135</v>
      </c>
      <c r="N35" s="62" t="s">
        <v>261</v>
      </c>
      <c r="O35" s="12"/>
      <c r="P35" s="12"/>
      <c r="Q35" s="12"/>
    </row>
    <row r="36" spans="1:17" ht="15" customHeight="1">
      <c r="A36" s="1207"/>
      <c r="B36" s="1237"/>
      <c r="C36" s="1267"/>
      <c r="D36" s="1241"/>
      <c r="E36" s="1241"/>
      <c r="F36" s="1244"/>
      <c r="G36" s="762"/>
      <c r="H36" s="763"/>
      <c r="I36" s="764"/>
      <c r="J36" s="764"/>
      <c r="K36" s="765"/>
      <c r="L36" s="765"/>
      <c r="M36" s="764"/>
      <c r="N36" s="764"/>
      <c r="O36" s="12"/>
      <c r="P36" s="12"/>
      <c r="Q36" s="12"/>
    </row>
    <row r="37" spans="1:17" ht="15" customHeight="1">
      <c r="A37" s="1207"/>
      <c r="B37" s="1237"/>
      <c r="C37" s="1267"/>
      <c r="D37" s="1241"/>
      <c r="E37" s="1241"/>
      <c r="F37" s="1244"/>
      <c r="G37" s="762"/>
      <c r="H37" s="763"/>
      <c r="I37" s="764"/>
      <c r="J37" s="764"/>
      <c r="K37" s="765"/>
      <c r="L37" s="765"/>
      <c r="M37" s="764"/>
      <c r="N37" s="764"/>
      <c r="O37" s="12"/>
      <c r="P37" s="12"/>
      <c r="Q37" s="12"/>
    </row>
    <row r="38" spans="1:17" ht="15" customHeight="1">
      <c r="A38" s="1208"/>
      <c r="B38" s="1265"/>
      <c r="C38" s="1268"/>
      <c r="D38" s="1242"/>
      <c r="E38" s="1242"/>
      <c r="F38" s="1245"/>
      <c r="G38" s="389"/>
      <c r="H38" s="599"/>
      <c r="I38" s="598"/>
      <c r="J38" s="598"/>
      <c r="K38" s="741"/>
      <c r="L38" s="741"/>
      <c r="M38" s="598"/>
      <c r="N38" s="598"/>
      <c r="O38" s="12"/>
      <c r="P38" s="12"/>
      <c r="Q38" s="12"/>
    </row>
    <row r="39" spans="1:17" ht="30" customHeight="1">
      <c r="A39" s="1216" t="s">
        <v>7</v>
      </c>
      <c r="B39" s="143" t="s">
        <v>265</v>
      </c>
      <c r="C39" s="29">
        <f>IF(C13&gt;5000,10,(C15*0.5)/5/2)</f>
        <v>10</v>
      </c>
      <c r="D39" s="30">
        <f>C39</f>
        <v>10</v>
      </c>
      <c r="E39" s="30">
        <f>SUM(C39:D39)</f>
        <v>20</v>
      </c>
      <c r="F39" s="31">
        <f>SUM(F41:F55)</f>
        <v>55</v>
      </c>
      <c r="G39" s="450"/>
      <c r="H39" s="744"/>
      <c r="I39" s="1304"/>
      <c r="J39" s="1304"/>
      <c r="K39" s="1304"/>
      <c r="L39" s="1304"/>
      <c r="M39" s="1304"/>
      <c r="N39" s="1305"/>
      <c r="O39" s="12"/>
      <c r="P39" s="12"/>
      <c r="Q39" s="12"/>
    </row>
    <row r="40" spans="1:17" ht="15" customHeight="1">
      <c r="A40" s="1207"/>
      <c r="B40" s="461"/>
      <c r="C40" s="456"/>
      <c r="D40" s="455"/>
      <c r="E40" s="455"/>
      <c r="F40" s="506"/>
      <c r="G40" s="507"/>
      <c r="H40" s="745"/>
      <c r="I40" s="746"/>
      <c r="J40" s="746"/>
      <c r="K40" s="747"/>
      <c r="L40" s="746"/>
      <c r="M40" s="746"/>
      <c r="N40" s="748"/>
      <c r="O40" s="12"/>
      <c r="P40" s="12"/>
      <c r="Q40" s="12"/>
    </row>
    <row r="41" spans="1:17" ht="15" customHeight="1">
      <c r="A41" s="1207"/>
      <c r="B41" s="509" t="s">
        <v>182</v>
      </c>
      <c r="C41" s="457"/>
      <c r="D41" s="459"/>
      <c r="E41" s="459"/>
      <c r="F41" s="1252">
        <v>30</v>
      </c>
      <c r="G41" s="449" t="s">
        <v>84</v>
      </c>
      <c r="H41" s="171" t="s">
        <v>107</v>
      </c>
      <c r="I41" s="171" t="s">
        <v>108</v>
      </c>
      <c r="J41" s="171" t="s">
        <v>102</v>
      </c>
      <c r="K41" s="171">
        <v>0.18</v>
      </c>
      <c r="L41" s="171" t="s">
        <v>273</v>
      </c>
      <c r="M41" s="171" t="s">
        <v>135</v>
      </c>
      <c r="N41" s="171" t="s">
        <v>261</v>
      </c>
      <c r="O41" s="12"/>
      <c r="P41" s="12"/>
      <c r="Q41" s="12"/>
    </row>
    <row r="42" spans="1:17" ht="15" customHeight="1">
      <c r="A42" s="1207"/>
      <c r="B42" s="510"/>
      <c r="C42" s="458"/>
      <c r="D42" s="460"/>
      <c r="E42" s="460"/>
      <c r="F42" s="1254"/>
      <c r="G42" s="508"/>
      <c r="H42" s="216"/>
      <c r="I42" s="216"/>
      <c r="J42" s="216"/>
      <c r="K42" s="216"/>
      <c r="L42" s="216"/>
      <c r="M42" s="216"/>
      <c r="N42" s="216"/>
      <c r="O42" s="12"/>
      <c r="P42" s="12"/>
      <c r="Q42" s="12"/>
    </row>
    <row r="43" spans="1:17" ht="15" customHeight="1">
      <c r="A43" s="1207"/>
      <c r="B43" s="144" t="s">
        <v>60</v>
      </c>
      <c r="C43" s="1246"/>
      <c r="D43" s="1271"/>
      <c r="E43" s="1271"/>
      <c r="F43" s="1252">
        <v>20</v>
      </c>
      <c r="G43" s="451"/>
      <c r="H43" s="618"/>
      <c r="I43" s="749"/>
      <c r="J43" s="749"/>
      <c r="K43" s="749"/>
      <c r="L43" s="749"/>
      <c r="M43" s="749"/>
      <c r="N43" s="767"/>
      <c r="O43" s="12"/>
      <c r="P43" s="12"/>
      <c r="Q43" s="12"/>
    </row>
    <row r="44" spans="1:17" ht="15" customHeight="1">
      <c r="A44" s="1207"/>
      <c r="B44" s="359" t="s">
        <v>62</v>
      </c>
      <c r="C44" s="1247"/>
      <c r="D44" s="1272"/>
      <c r="E44" s="1272"/>
      <c r="F44" s="1253"/>
      <c r="G44" s="181" t="s">
        <v>110</v>
      </c>
      <c r="H44" s="62" t="s">
        <v>107</v>
      </c>
      <c r="I44" s="62" t="s">
        <v>108</v>
      </c>
      <c r="J44" s="62" t="s">
        <v>102</v>
      </c>
      <c r="K44" s="62">
        <v>0.7</v>
      </c>
      <c r="L44" s="62">
        <v>1</v>
      </c>
      <c r="M44" s="62" t="s">
        <v>135</v>
      </c>
      <c r="N44" s="62" t="s">
        <v>261</v>
      </c>
      <c r="O44" s="12"/>
      <c r="P44" s="12"/>
      <c r="Q44" s="12"/>
    </row>
    <row r="45" spans="1:17" ht="15" customHeight="1">
      <c r="A45" s="1207"/>
      <c r="B45" s="359" t="s">
        <v>61</v>
      </c>
      <c r="C45" s="1247"/>
      <c r="D45" s="1272"/>
      <c r="E45" s="1272"/>
      <c r="F45" s="1253"/>
      <c r="G45" s="181" t="s">
        <v>109</v>
      </c>
      <c r="H45" s="62" t="s">
        <v>107</v>
      </c>
      <c r="I45" s="62" t="s">
        <v>108</v>
      </c>
      <c r="J45" s="62" t="s">
        <v>102</v>
      </c>
      <c r="K45" s="176">
        <v>0.6</v>
      </c>
      <c r="L45" s="62">
        <v>0.5</v>
      </c>
      <c r="M45" s="62" t="s">
        <v>135</v>
      </c>
      <c r="N45" s="62" t="s">
        <v>261</v>
      </c>
      <c r="O45" s="12"/>
      <c r="P45" s="12"/>
      <c r="Q45" s="12"/>
    </row>
    <row r="46" spans="1:17" ht="15" customHeight="1">
      <c r="A46" s="1207"/>
      <c r="B46" s="359" t="s">
        <v>159</v>
      </c>
      <c r="C46" s="1247"/>
      <c r="D46" s="1272"/>
      <c r="E46" s="1272"/>
      <c r="F46" s="1253"/>
      <c r="G46" s="671" t="s">
        <v>147</v>
      </c>
      <c r="H46" s="62" t="s">
        <v>107</v>
      </c>
      <c r="I46" s="62" t="s">
        <v>108</v>
      </c>
      <c r="J46" s="62" t="s">
        <v>102</v>
      </c>
      <c r="K46" s="62">
        <v>0.6</v>
      </c>
      <c r="L46" s="768">
        <v>1</v>
      </c>
      <c r="M46" s="62" t="s">
        <v>135</v>
      </c>
      <c r="N46" s="176" t="s">
        <v>261</v>
      </c>
      <c r="O46" s="12"/>
      <c r="P46" s="12"/>
      <c r="Q46" s="12"/>
    </row>
    <row r="47" spans="1:17" ht="15" customHeight="1">
      <c r="A47" s="1207"/>
      <c r="B47" s="359" t="s">
        <v>262</v>
      </c>
      <c r="C47" s="1247"/>
      <c r="D47" s="1272"/>
      <c r="E47" s="1272"/>
      <c r="F47" s="1253"/>
      <c r="G47" s="183" t="s">
        <v>146</v>
      </c>
      <c r="H47" s="176" t="s">
        <v>107</v>
      </c>
      <c r="I47" s="176" t="s">
        <v>108</v>
      </c>
      <c r="J47" s="176" t="s">
        <v>102</v>
      </c>
      <c r="K47" s="176">
        <v>0.6</v>
      </c>
      <c r="L47" s="218">
        <v>1</v>
      </c>
      <c r="M47" s="176" t="s">
        <v>135</v>
      </c>
      <c r="N47" s="62" t="s">
        <v>261</v>
      </c>
      <c r="O47" s="12"/>
      <c r="P47" s="12"/>
      <c r="Q47" s="12"/>
    </row>
    <row r="48" spans="1:17" ht="15" customHeight="1">
      <c r="A48" s="1207"/>
      <c r="B48" s="359"/>
      <c r="C48" s="1248"/>
      <c r="D48" s="1273"/>
      <c r="E48" s="1273"/>
      <c r="F48" s="1254"/>
      <c r="G48" s="447"/>
      <c r="H48" s="216"/>
      <c r="I48" s="62"/>
      <c r="J48" s="62"/>
      <c r="K48" s="214"/>
      <c r="L48" s="214"/>
      <c r="M48" s="216"/>
      <c r="N48" s="216"/>
      <c r="O48" s="12"/>
      <c r="P48" s="12"/>
      <c r="Q48" s="12"/>
    </row>
    <row r="49" spans="1:17" ht="15" customHeight="1">
      <c r="A49" s="1207"/>
      <c r="B49" s="146"/>
      <c r="C49" s="1246"/>
      <c r="D49" s="1249"/>
      <c r="E49" s="1249"/>
      <c r="F49" s="1252">
        <v>5</v>
      </c>
      <c r="G49" s="451"/>
      <c r="H49" s="618"/>
      <c r="I49" s="618"/>
      <c r="J49" s="618"/>
      <c r="K49" s="618"/>
      <c r="L49" s="618"/>
      <c r="M49" s="618"/>
      <c r="N49" s="618"/>
      <c r="O49" s="12"/>
      <c r="P49" s="12"/>
      <c r="Q49" s="12"/>
    </row>
    <row r="50" spans="1:17" ht="15" customHeight="1">
      <c r="A50" s="1207"/>
      <c r="B50" s="147" t="s">
        <v>63</v>
      </c>
      <c r="C50" s="1247"/>
      <c r="D50" s="1250"/>
      <c r="E50" s="1250"/>
      <c r="F50" s="1253"/>
      <c r="G50" s="237" t="s">
        <v>64</v>
      </c>
      <c r="H50" s="167" t="s">
        <v>107</v>
      </c>
      <c r="I50" s="62"/>
      <c r="J50" s="62" t="s">
        <v>102</v>
      </c>
      <c r="K50" s="178"/>
      <c r="L50" s="178">
        <v>1.5</v>
      </c>
      <c r="M50" s="62" t="s">
        <v>135</v>
      </c>
      <c r="N50" s="62" t="s">
        <v>201</v>
      </c>
      <c r="O50" s="12"/>
      <c r="P50" s="12"/>
      <c r="Q50" s="12"/>
    </row>
    <row r="51" spans="1:17" ht="15" customHeight="1">
      <c r="A51" s="1207"/>
      <c r="B51" s="147"/>
      <c r="C51" s="1247"/>
      <c r="D51" s="1250"/>
      <c r="E51" s="1250"/>
      <c r="F51" s="1253"/>
      <c r="G51" s="237" t="s">
        <v>65</v>
      </c>
      <c r="H51" s="167" t="s">
        <v>107</v>
      </c>
      <c r="I51" s="62"/>
      <c r="J51" s="364" t="s">
        <v>102</v>
      </c>
      <c r="K51" s="178"/>
      <c r="L51" s="178">
        <v>1</v>
      </c>
      <c r="M51" s="62" t="s">
        <v>135</v>
      </c>
      <c r="N51" s="62" t="s">
        <v>201</v>
      </c>
      <c r="O51" s="12"/>
      <c r="P51" s="12"/>
      <c r="Q51" s="12"/>
    </row>
    <row r="52" spans="1:17" ht="15" customHeight="1">
      <c r="A52" s="1207"/>
      <c r="B52" s="147"/>
      <c r="C52" s="1247"/>
      <c r="D52" s="1250"/>
      <c r="E52" s="1250"/>
      <c r="F52" s="1253"/>
      <c r="G52" s="307" t="s">
        <v>66</v>
      </c>
      <c r="H52" s="167" t="s">
        <v>107</v>
      </c>
      <c r="I52" s="62"/>
      <c r="J52" s="62" t="s">
        <v>102</v>
      </c>
      <c r="K52" s="232"/>
      <c r="L52" s="232">
        <v>1.5</v>
      </c>
      <c r="M52" s="62" t="s">
        <v>135</v>
      </c>
      <c r="N52" s="62" t="s">
        <v>201</v>
      </c>
      <c r="O52" s="11"/>
      <c r="P52" s="12"/>
      <c r="Q52" s="12"/>
    </row>
    <row r="53" spans="1:17" ht="15" customHeight="1">
      <c r="A53" s="1207"/>
      <c r="B53" s="147"/>
      <c r="C53" s="1247"/>
      <c r="D53" s="1250"/>
      <c r="E53" s="1250"/>
      <c r="F53" s="1253"/>
      <c r="G53" s="237"/>
      <c r="H53" s="178"/>
      <c r="I53" s="178"/>
      <c r="J53" s="178"/>
      <c r="K53" s="178"/>
      <c r="L53" s="178"/>
      <c r="M53" s="178"/>
      <c r="N53" s="178"/>
      <c r="O53" s="482"/>
      <c r="P53" s="483"/>
      <c r="Q53" s="12"/>
    </row>
    <row r="54" spans="1:17" ht="15" customHeight="1">
      <c r="A54" s="1207"/>
      <c r="B54" s="33"/>
      <c r="C54" s="1247"/>
      <c r="D54" s="1250"/>
      <c r="E54" s="1250"/>
      <c r="F54" s="1253"/>
      <c r="G54" s="237"/>
      <c r="H54" s="178"/>
      <c r="I54" s="178"/>
      <c r="J54" s="178"/>
      <c r="K54" s="178"/>
      <c r="L54" s="178"/>
      <c r="M54" s="178"/>
      <c r="N54" s="178"/>
      <c r="O54" s="482"/>
      <c r="P54" s="483"/>
      <c r="Q54" s="12"/>
    </row>
    <row r="55" spans="1:17" ht="15" customHeight="1">
      <c r="A55" s="1207"/>
      <c r="B55" s="34"/>
      <c r="C55" s="1248"/>
      <c r="D55" s="1251"/>
      <c r="E55" s="1251"/>
      <c r="F55" s="1254"/>
      <c r="G55" s="389"/>
      <c r="H55" s="599"/>
      <c r="I55" s="599"/>
      <c r="J55" s="599"/>
      <c r="K55" s="599"/>
      <c r="L55" s="599"/>
      <c r="M55" s="599"/>
      <c r="N55" s="599"/>
      <c r="O55" s="482"/>
      <c r="P55" s="483"/>
      <c r="Q55" s="12"/>
    </row>
    <row r="56" spans="1:17" ht="30" customHeight="1">
      <c r="A56" s="1225" t="s">
        <v>34</v>
      </c>
      <c r="B56" s="1226"/>
      <c r="C56" s="1192" t="s">
        <v>41</v>
      </c>
      <c r="D56" s="1192"/>
      <c r="E56" s="1192"/>
      <c r="F56" s="1192"/>
      <c r="G56" s="1336" t="s">
        <v>38</v>
      </c>
      <c r="H56" s="1336" t="s">
        <v>67</v>
      </c>
      <c r="I56" s="1336" t="s">
        <v>46</v>
      </c>
      <c r="J56" s="1336" t="s">
        <v>39</v>
      </c>
      <c r="K56" s="1321" t="s">
        <v>93</v>
      </c>
      <c r="L56" s="1321" t="s">
        <v>96</v>
      </c>
      <c r="M56" s="1321" t="s">
        <v>55</v>
      </c>
      <c r="N56" s="1343" t="s">
        <v>40</v>
      </c>
      <c r="O56" s="1335"/>
      <c r="P56" s="483"/>
      <c r="Q56" s="12"/>
    </row>
    <row r="57" spans="1:17" ht="30" customHeight="1">
      <c r="A57" s="1226"/>
      <c r="B57" s="1226"/>
      <c r="C57" s="481" t="s">
        <v>31</v>
      </c>
      <c r="D57" s="481" t="s">
        <v>32</v>
      </c>
      <c r="E57" s="1192"/>
      <c r="F57" s="1192"/>
      <c r="G57" s="1336"/>
      <c r="H57" s="1337"/>
      <c r="I57" s="1336"/>
      <c r="J57" s="1336"/>
      <c r="K57" s="1322"/>
      <c r="L57" s="1322"/>
      <c r="M57" s="1322"/>
      <c r="N57" s="1343"/>
      <c r="O57" s="1335"/>
      <c r="P57" s="483"/>
      <c r="Q57" s="12"/>
    </row>
    <row r="58" spans="1:17" ht="15" customHeight="1">
      <c r="A58" s="1236" t="s">
        <v>8</v>
      </c>
      <c r="B58" s="1238" t="s">
        <v>68</v>
      </c>
      <c r="C58" s="1298">
        <f>IF(C13&gt;5000,100/3,(C15*0.5)*0.5)</f>
        <v>33.333333333333336</v>
      </c>
      <c r="D58" s="1300">
        <v>40</v>
      </c>
      <c r="E58" s="1229"/>
      <c r="F58" s="1230"/>
      <c r="G58" s="49"/>
      <c r="H58" s="168"/>
      <c r="I58" s="168"/>
      <c r="J58" s="168"/>
      <c r="K58" s="168"/>
      <c r="L58" s="168"/>
      <c r="M58" s="168"/>
      <c r="N58" s="171"/>
      <c r="O58" s="15"/>
      <c r="P58" s="483"/>
      <c r="Q58" s="12"/>
    </row>
    <row r="59" spans="1:17" ht="15" customHeight="1">
      <c r="A59" s="1237"/>
      <c r="B59" s="1239"/>
      <c r="C59" s="1299"/>
      <c r="D59" s="1244"/>
      <c r="E59" s="971"/>
      <c r="F59" s="972"/>
      <c r="G59" s="50" t="s">
        <v>217</v>
      </c>
      <c r="H59" s="167" t="s">
        <v>107</v>
      </c>
      <c r="I59" s="62"/>
      <c r="J59" s="167" t="s">
        <v>102</v>
      </c>
      <c r="K59" s="167"/>
      <c r="L59" s="167">
        <v>57.49</v>
      </c>
      <c r="M59" s="167">
        <v>50</v>
      </c>
      <c r="N59" s="62" t="s">
        <v>201</v>
      </c>
      <c r="O59" s="15"/>
      <c r="P59" s="483"/>
      <c r="Q59" s="12"/>
    </row>
    <row r="60" spans="1:17" ht="15" customHeight="1">
      <c r="A60" s="1237"/>
      <c r="B60" s="1239"/>
      <c r="C60" s="1299"/>
      <c r="D60" s="1244"/>
      <c r="E60" s="971"/>
      <c r="F60" s="972"/>
      <c r="G60" s="50"/>
      <c r="H60" s="167"/>
      <c r="I60" s="167"/>
      <c r="J60" s="167"/>
      <c r="K60" s="167"/>
      <c r="L60" s="167"/>
      <c r="M60" s="167"/>
      <c r="N60" s="62"/>
      <c r="O60" s="11"/>
      <c r="P60" s="12"/>
      <c r="Q60" s="12"/>
    </row>
    <row r="61" spans="1:17" ht="15" customHeight="1">
      <c r="A61" s="1237"/>
      <c r="B61" s="1239"/>
      <c r="C61" s="1299"/>
      <c r="D61" s="1244"/>
      <c r="E61" s="969"/>
      <c r="F61" s="966"/>
      <c r="G61" s="50"/>
      <c r="H61" s="167"/>
      <c r="I61" s="167"/>
      <c r="J61" s="167"/>
      <c r="K61" s="167"/>
      <c r="L61" s="167"/>
      <c r="M61" s="167"/>
      <c r="N61" s="62"/>
      <c r="O61" s="11"/>
      <c r="P61" s="12"/>
      <c r="Q61" s="12"/>
    </row>
    <row r="62" spans="1:17" ht="15" customHeight="1">
      <c r="A62" s="1237"/>
      <c r="B62" s="1239"/>
      <c r="C62" s="1299"/>
      <c r="D62" s="1244"/>
      <c r="E62" s="969"/>
      <c r="F62" s="966"/>
      <c r="G62" s="50" t="s">
        <v>113</v>
      </c>
      <c r="H62" s="167" t="s">
        <v>107</v>
      </c>
      <c r="I62" s="62"/>
      <c r="J62" s="148" t="s">
        <v>102</v>
      </c>
      <c r="K62" s="148"/>
      <c r="L62" s="148">
        <v>109.65</v>
      </c>
      <c r="M62" s="167">
        <v>100</v>
      </c>
      <c r="N62" s="62" t="s">
        <v>201</v>
      </c>
      <c r="O62" s="11"/>
      <c r="P62" s="12"/>
      <c r="Q62" s="12"/>
    </row>
    <row r="63" spans="1:17" ht="15" customHeight="1">
      <c r="A63" s="1237"/>
      <c r="B63" s="1239"/>
      <c r="C63" s="1299"/>
      <c r="D63" s="1244"/>
      <c r="E63" s="969"/>
      <c r="F63" s="966"/>
      <c r="G63" s="50" t="s">
        <v>114</v>
      </c>
      <c r="H63" s="167" t="s">
        <v>107</v>
      </c>
      <c r="I63" s="62"/>
      <c r="J63" s="148" t="s">
        <v>102</v>
      </c>
      <c r="K63" s="148"/>
      <c r="L63" s="148">
        <v>114.88</v>
      </c>
      <c r="M63" s="167">
        <v>100</v>
      </c>
      <c r="N63" s="62" t="s">
        <v>201</v>
      </c>
      <c r="O63" s="11"/>
      <c r="P63" s="12"/>
      <c r="Q63" s="12"/>
    </row>
    <row r="64" spans="1:17" ht="15" customHeight="1">
      <c r="A64" s="1237"/>
      <c r="B64" s="1239"/>
      <c r="C64" s="1299"/>
      <c r="D64" s="1244"/>
      <c r="E64" s="969"/>
      <c r="F64" s="966"/>
      <c r="G64" s="50" t="s">
        <v>204</v>
      </c>
      <c r="H64" s="167" t="s">
        <v>107</v>
      </c>
      <c r="I64" s="62"/>
      <c r="J64" s="148" t="s">
        <v>102</v>
      </c>
      <c r="K64" s="148"/>
      <c r="L64" s="148">
        <v>108.6</v>
      </c>
      <c r="M64" s="167">
        <v>100</v>
      </c>
      <c r="N64" s="62" t="s">
        <v>201</v>
      </c>
      <c r="O64" s="11"/>
      <c r="P64" s="12"/>
      <c r="Q64" s="12"/>
    </row>
    <row r="65" spans="1:17" ht="15" customHeight="1">
      <c r="A65" s="1237"/>
      <c r="B65" s="1239"/>
      <c r="C65" s="1299"/>
      <c r="D65" s="1244"/>
      <c r="E65" s="969"/>
      <c r="F65" s="966"/>
      <c r="G65" s="50" t="s">
        <v>218</v>
      </c>
      <c r="H65" s="167" t="s">
        <v>107</v>
      </c>
      <c r="I65" s="62"/>
      <c r="J65" s="148" t="s">
        <v>102</v>
      </c>
      <c r="K65" s="148"/>
      <c r="L65" s="148">
        <v>108.04</v>
      </c>
      <c r="M65" s="167">
        <v>100</v>
      </c>
      <c r="N65" s="62" t="s">
        <v>201</v>
      </c>
      <c r="O65" s="11"/>
      <c r="P65" s="12"/>
      <c r="Q65" s="12"/>
    </row>
    <row r="66" spans="1:17" ht="15" customHeight="1">
      <c r="A66" s="1237"/>
      <c r="B66" s="1239"/>
      <c r="C66" s="1299"/>
      <c r="D66" s="1244"/>
      <c r="E66" s="969"/>
      <c r="F66" s="966"/>
      <c r="G66" s="50"/>
      <c r="H66" s="167"/>
      <c r="I66" s="167"/>
      <c r="J66" s="148"/>
      <c r="K66" s="148"/>
      <c r="L66" s="148"/>
      <c r="M66" s="167"/>
      <c r="N66" s="62"/>
      <c r="O66" s="11"/>
      <c r="P66" s="12"/>
      <c r="Q66" s="12"/>
    </row>
    <row r="67" spans="1:17" ht="15" customHeight="1">
      <c r="A67" s="1237"/>
      <c r="B67" s="1239"/>
      <c r="C67" s="1299"/>
      <c r="D67" s="1244"/>
      <c r="E67" s="971"/>
      <c r="F67" s="972"/>
      <c r="G67" s="50" t="s">
        <v>112</v>
      </c>
      <c r="H67" s="167" t="s">
        <v>107</v>
      </c>
      <c r="I67" s="62" t="s">
        <v>108</v>
      </c>
      <c r="J67" s="148" t="s">
        <v>102</v>
      </c>
      <c r="K67" s="167">
        <v>15</v>
      </c>
      <c r="L67" s="167">
        <v>118.59</v>
      </c>
      <c r="M67" s="167">
        <v>100</v>
      </c>
      <c r="N67" s="62" t="s">
        <v>276</v>
      </c>
      <c r="O67" s="11"/>
      <c r="P67" s="12"/>
      <c r="Q67" s="12"/>
    </row>
    <row r="68" spans="1:17" ht="15" customHeight="1">
      <c r="A68" s="1237"/>
      <c r="B68" s="1239"/>
      <c r="C68" s="1299"/>
      <c r="D68" s="1244"/>
      <c r="E68" s="971"/>
      <c r="F68" s="972"/>
      <c r="G68" s="50" t="s">
        <v>263</v>
      </c>
      <c r="H68" s="167" t="s">
        <v>107</v>
      </c>
      <c r="I68" s="62" t="s">
        <v>108</v>
      </c>
      <c r="J68" s="148" t="s">
        <v>102</v>
      </c>
      <c r="K68" s="167">
        <v>15</v>
      </c>
      <c r="L68" s="167">
        <v>13.35</v>
      </c>
      <c r="M68" s="167" t="s">
        <v>135</v>
      </c>
      <c r="N68" s="62" t="s">
        <v>276</v>
      </c>
      <c r="O68" s="11"/>
      <c r="P68" s="12"/>
      <c r="Q68" s="12"/>
    </row>
    <row r="69" spans="1:17" ht="15" customHeight="1">
      <c r="A69" s="1237"/>
      <c r="B69" s="1239"/>
      <c r="C69" s="1299"/>
      <c r="D69" s="1244"/>
      <c r="E69" s="969"/>
      <c r="F69" s="966"/>
      <c r="G69" s="220"/>
      <c r="H69" s="220"/>
      <c r="I69" s="220"/>
      <c r="J69" s="220"/>
      <c r="K69" s="220"/>
      <c r="L69" s="220"/>
      <c r="M69" s="220"/>
      <c r="N69" s="220"/>
      <c r="O69" s="11"/>
      <c r="P69" s="12"/>
      <c r="Q69" s="12"/>
    </row>
    <row r="70" spans="1:17" ht="15" customHeight="1">
      <c r="A70" s="1237"/>
      <c r="B70" s="1239"/>
      <c r="C70" s="1299"/>
      <c r="D70" s="1244"/>
      <c r="E70" s="969"/>
      <c r="F70" s="966"/>
      <c r="G70" s="592"/>
      <c r="H70" s="167"/>
      <c r="I70" s="62"/>
      <c r="J70" s="148"/>
      <c r="K70" s="600"/>
      <c r="L70" s="148"/>
      <c r="M70" s="167"/>
      <c r="N70" s="62"/>
      <c r="O70" s="11"/>
      <c r="P70" s="12"/>
      <c r="Q70" s="12"/>
    </row>
    <row r="71" spans="1:17" ht="15" customHeight="1">
      <c r="A71" s="1237"/>
      <c r="B71" s="1239"/>
      <c r="C71" s="1299"/>
      <c r="D71" s="1244"/>
      <c r="E71" s="969"/>
      <c r="F71" s="966"/>
      <c r="G71" s="201" t="s">
        <v>210</v>
      </c>
      <c r="H71" s="410" t="s">
        <v>107</v>
      </c>
      <c r="I71" s="62" t="s">
        <v>108</v>
      </c>
      <c r="J71" s="148" t="s">
        <v>102</v>
      </c>
      <c r="K71" s="222">
        <v>50</v>
      </c>
      <c r="L71" s="222">
        <v>131.82</v>
      </c>
      <c r="M71" s="221">
        <v>100</v>
      </c>
      <c r="N71" s="62" t="s">
        <v>201</v>
      </c>
      <c r="O71" s="11"/>
      <c r="P71" s="12"/>
      <c r="Q71" s="12"/>
    </row>
    <row r="72" spans="1:17" ht="15" customHeight="1">
      <c r="A72" s="1237"/>
      <c r="B72" s="1239"/>
      <c r="C72" s="1299"/>
      <c r="D72" s="1244"/>
      <c r="E72" s="971"/>
      <c r="F72" s="972"/>
      <c r="G72" s="201" t="s">
        <v>242</v>
      </c>
      <c r="H72" s="410" t="s">
        <v>107</v>
      </c>
      <c r="I72" s="62"/>
      <c r="J72" s="148" t="s">
        <v>102</v>
      </c>
      <c r="K72" s="222"/>
      <c r="L72" s="222">
        <v>238.17</v>
      </c>
      <c r="M72" s="221">
        <v>200</v>
      </c>
      <c r="N72" s="62" t="s">
        <v>201</v>
      </c>
      <c r="O72" s="11"/>
      <c r="P72" s="12"/>
      <c r="Q72" s="12"/>
    </row>
    <row r="73" spans="1:17" ht="15" customHeight="1">
      <c r="A73" s="1237"/>
      <c r="B73" s="1239"/>
      <c r="C73" s="1299"/>
      <c r="D73" s="1244"/>
      <c r="E73" s="971"/>
      <c r="F73" s="972"/>
      <c r="G73" s="50"/>
      <c r="H73" s="167"/>
      <c r="I73" s="167"/>
      <c r="J73" s="148"/>
      <c r="K73" s="167"/>
      <c r="L73" s="167"/>
      <c r="M73" s="167"/>
      <c r="N73" s="62"/>
      <c r="O73" s="11"/>
      <c r="P73" s="12"/>
      <c r="Q73" s="12"/>
    </row>
    <row r="74" spans="1:17" ht="15" customHeight="1">
      <c r="A74" s="1237"/>
      <c r="B74" s="1239"/>
      <c r="C74" s="1299"/>
      <c r="D74" s="1244"/>
      <c r="E74" s="971"/>
      <c r="F74" s="972"/>
      <c r="G74" s="50" t="s">
        <v>115</v>
      </c>
      <c r="H74" s="167" t="s">
        <v>107</v>
      </c>
      <c r="I74" s="167" t="s">
        <v>111</v>
      </c>
      <c r="J74" s="148" t="s">
        <v>102</v>
      </c>
      <c r="K74" s="148">
        <v>132.16</v>
      </c>
      <c r="L74" s="148">
        <v>121.22</v>
      </c>
      <c r="M74" s="167">
        <v>100</v>
      </c>
      <c r="N74" s="62" t="s">
        <v>261</v>
      </c>
      <c r="O74" s="11"/>
      <c r="P74" s="12"/>
      <c r="Q74" s="12"/>
    </row>
    <row r="75" spans="1:17" ht="15" customHeight="1">
      <c r="A75" s="1237"/>
      <c r="B75" s="1239"/>
      <c r="C75" s="1299"/>
      <c r="D75" s="1244"/>
      <c r="E75" s="971"/>
      <c r="F75" s="972"/>
      <c r="G75" s="50" t="s">
        <v>116</v>
      </c>
      <c r="H75" s="167" t="s">
        <v>107</v>
      </c>
      <c r="I75" s="167" t="s">
        <v>111</v>
      </c>
      <c r="J75" s="148" t="s">
        <v>102</v>
      </c>
      <c r="K75" s="148">
        <v>128</v>
      </c>
      <c r="L75" s="148">
        <v>119.54</v>
      </c>
      <c r="M75" s="167">
        <v>100</v>
      </c>
      <c r="N75" s="62" t="s">
        <v>261</v>
      </c>
      <c r="O75" s="11"/>
      <c r="P75" s="12"/>
      <c r="Q75" s="12"/>
    </row>
    <row r="76" spans="1:17" ht="15" customHeight="1">
      <c r="A76" s="1237"/>
      <c r="B76" s="1239"/>
      <c r="C76" s="1299"/>
      <c r="D76" s="1244"/>
      <c r="E76" s="971"/>
      <c r="F76" s="972"/>
      <c r="G76" s="50" t="s">
        <v>207</v>
      </c>
      <c r="H76" s="167" t="s">
        <v>107</v>
      </c>
      <c r="I76" s="167" t="s">
        <v>111</v>
      </c>
      <c r="J76" s="148" t="s">
        <v>102</v>
      </c>
      <c r="K76" s="148">
        <v>130</v>
      </c>
      <c r="L76" s="148">
        <v>117.78</v>
      </c>
      <c r="M76" s="167">
        <v>100</v>
      </c>
      <c r="N76" s="62" t="s">
        <v>261</v>
      </c>
      <c r="O76" s="11"/>
      <c r="P76" s="12"/>
      <c r="Q76" s="12"/>
    </row>
    <row r="77" spans="1:17" ht="15" customHeight="1">
      <c r="A77" s="1237"/>
      <c r="B77" s="1239"/>
      <c r="C77" s="1299"/>
      <c r="D77" s="1244"/>
      <c r="E77" s="971"/>
      <c r="F77" s="972"/>
      <c r="G77" s="50" t="s">
        <v>117</v>
      </c>
      <c r="H77" s="167" t="s">
        <v>107</v>
      </c>
      <c r="I77" s="167" t="s">
        <v>111</v>
      </c>
      <c r="J77" s="148" t="s">
        <v>102</v>
      </c>
      <c r="K77" s="148">
        <v>131.2</v>
      </c>
      <c r="L77" s="148">
        <v>113.86</v>
      </c>
      <c r="M77" s="167">
        <v>100</v>
      </c>
      <c r="N77" s="62" t="s">
        <v>261</v>
      </c>
      <c r="O77" s="12"/>
      <c r="P77" s="12"/>
      <c r="Q77" s="12"/>
    </row>
    <row r="78" spans="1:17" ht="15" customHeight="1">
      <c r="A78" s="1237"/>
      <c r="B78" s="1239"/>
      <c r="C78" s="1299"/>
      <c r="D78" s="1244"/>
      <c r="E78" s="971"/>
      <c r="F78" s="972"/>
      <c r="G78" s="50" t="s">
        <v>118</v>
      </c>
      <c r="H78" s="167" t="s">
        <v>107</v>
      </c>
      <c r="I78" s="167" t="s">
        <v>111</v>
      </c>
      <c r="J78" s="148" t="s">
        <v>102</v>
      </c>
      <c r="K78" s="148">
        <v>132.2</v>
      </c>
      <c r="L78" s="148">
        <v>113.28</v>
      </c>
      <c r="M78" s="167">
        <v>100</v>
      </c>
      <c r="N78" s="62" t="s">
        <v>261</v>
      </c>
      <c r="O78" s="12"/>
      <c r="P78" s="12"/>
      <c r="Q78" s="12"/>
    </row>
    <row r="79" spans="1:17" ht="35.25" customHeight="1">
      <c r="A79" s="1237"/>
      <c r="B79" s="1239"/>
      <c r="C79" s="1299"/>
      <c r="D79" s="1244"/>
      <c r="E79" s="971"/>
      <c r="F79" s="972"/>
      <c r="G79" s="50" t="s">
        <v>208</v>
      </c>
      <c r="H79" s="166" t="s">
        <v>107</v>
      </c>
      <c r="I79" s="167" t="s">
        <v>111</v>
      </c>
      <c r="J79" s="148" t="s">
        <v>102</v>
      </c>
      <c r="K79" s="151">
        <v>124.2</v>
      </c>
      <c r="L79" s="151">
        <v>112.61</v>
      </c>
      <c r="M79" s="166">
        <v>100</v>
      </c>
      <c r="N79" s="62" t="s">
        <v>261</v>
      </c>
      <c r="O79" s="12"/>
      <c r="P79" s="12"/>
      <c r="Q79" s="12"/>
    </row>
    <row r="80" spans="1:17" ht="15" customHeight="1">
      <c r="A80" s="1237"/>
      <c r="B80" s="1239"/>
      <c r="C80" s="1299"/>
      <c r="D80" s="1244"/>
      <c r="E80" s="971"/>
      <c r="F80" s="972"/>
      <c r="G80" s="50" t="s">
        <v>209</v>
      </c>
      <c r="H80" s="167" t="s">
        <v>107</v>
      </c>
      <c r="I80" s="167" t="s">
        <v>111</v>
      </c>
      <c r="J80" s="148" t="s">
        <v>102</v>
      </c>
      <c r="K80" s="148">
        <v>125.1</v>
      </c>
      <c r="L80" s="148">
        <v>110.75</v>
      </c>
      <c r="M80" s="167">
        <v>100</v>
      </c>
      <c r="N80" s="62" t="s">
        <v>261</v>
      </c>
      <c r="O80" s="12"/>
      <c r="P80" s="12"/>
      <c r="Q80" s="12"/>
    </row>
    <row r="81" spans="1:17" ht="15" customHeight="1">
      <c r="A81" s="1237"/>
      <c r="B81" s="1239"/>
      <c r="C81" s="1299"/>
      <c r="D81" s="1244"/>
      <c r="E81" s="971"/>
      <c r="F81" s="972"/>
      <c r="G81" s="50" t="s">
        <v>119</v>
      </c>
      <c r="H81" s="167" t="s">
        <v>107</v>
      </c>
      <c r="I81" s="167" t="s">
        <v>111</v>
      </c>
      <c r="J81" s="148" t="s">
        <v>102</v>
      </c>
      <c r="K81" s="148">
        <v>127.6</v>
      </c>
      <c r="L81" s="148">
        <v>113.79</v>
      </c>
      <c r="M81" s="167">
        <v>100</v>
      </c>
      <c r="N81" s="62" t="s">
        <v>261</v>
      </c>
      <c r="O81" s="12"/>
      <c r="P81" s="12"/>
      <c r="Q81" s="12"/>
    </row>
    <row r="82" spans="1:17" ht="15" customHeight="1">
      <c r="A82" s="1237"/>
      <c r="B82" s="1239"/>
      <c r="C82" s="1299"/>
      <c r="D82" s="1244"/>
      <c r="E82" s="1231"/>
      <c r="F82" s="1232"/>
      <c r="G82" s="51" t="s">
        <v>120</v>
      </c>
      <c r="H82" s="167" t="s">
        <v>107</v>
      </c>
      <c r="I82" s="167" t="s">
        <v>111</v>
      </c>
      <c r="J82" s="148" t="s">
        <v>102</v>
      </c>
      <c r="K82" s="148">
        <v>131</v>
      </c>
      <c r="L82" s="148">
        <v>114.8</v>
      </c>
      <c r="M82" s="167">
        <v>100</v>
      </c>
      <c r="N82" s="62" t="s">
        <v>261</v>
      </c>
      <c r="O82" s="12"/>
      <c r="P82" s="12"/>
      <c r="Q82" s="12"/>
    </row>
    <row r="83" spans="1:17" ht="15" customHeight="1">
      <c r="A83" s="1237"/>
      <c r="B83" s="1239"/>
      <c r="C83" s="1299"/>
      <c r="D83" s="1244"/>
      <c r="E83" s="1180"/>
      <c r="F83" s="1181"/>
      <c r="G83" s="178"/>
      <c r="H83" s="167"/>
      <c r="I83" s="167"/>
      <c r="J83" s="148"/>
      <c r="K83" s="167"/>
      <c r="L83" s="167"/>
      <c r="M83" s="62"/>
      <c r="N83" s="178"/>
      <c r="O83" s="12"/>
      <c r="P83" s="12"/>
      <c r="Q83" s="12"/>
    </row>
    <row r="84" spans="1:17" ht="15" customHeight="1">
      <c r="A84" s="1237"/>
      <c r="B84" s="1239"/>
      <c r="C84" s="1299"/>
      <c r="D84" s="1244"/>
      <c r="E84" s="1231"/>
      <c r="F84" s="1232"/>
      <c r="G84" s="470"/>
      <c r="H84" s="216"/>
      <c r="I84" s="238"/>
      <c r="J84" s="471"/>
      <c r="K84" s="471"/>
      <c r="L84" s="219"/>
      <c r="M84" s="216"/>
      <c r="N84" s="599"/>
      <c r="O84" s="12"/>
      <c r="P84" s="12"/>
      <c r="Q84" s="12"/>
    </row>
    <row r="85" spans="1:17" ht="15" customHeight="1">
      <c r="A85" s="1227" t="s">
        <v>23</v>
      </c>
      <c r="B85" s="1228"/>
      <c r="C85" s="30">
        <f>IF(C13&gt;5000,100/3,(C15*0.5)*0.4)</f>
        <v>33.333333333333336</v>
      </c>
      <c r="D85" s="32">
        <f>SUM(D86+D93+D99+D104+D109+D114)</f>
        <v>38</v>
      </c>
      <c r="E85" s="1307"/>
      <c r="F85" s="1308"/>
      <c r="G85" s="186"/>
      <c r="H85" s="186"/>
      <c r="I85" s="186"/>
      <c r="J85" s="186"/>
      <c r="K85" s="186"/>
      <c r="L85" s="186"/>
      <c r="M85" s="384"/>
      <c r="N85" s="751"/>
      <c r="O85" s="12"/>
      <c r="P85" s="12"/>
      <c r="Q85" s="12"/>
    </row>
    <row r="86" spans="1:17" ht="15" customHeight="1">
      <c r="A86" s="1207" t="s">
        <v>10</v>
      </c>
      <c r="B86" s="1209" t="s">
        <v>69</v>
      </c>
      <c r="C86" s="1234"/>
      <c r="D86" s="1178">
        <v>10</v>
      </c>
      <c r="E86" s="1309"/>
      <c r="F86" s="1310"/>
      <c r="G86" s="205" t="s">
        <v>121</v>
      </c>
      <c r="H86" s="168" t="s">
        <v>107</v>
      </c>
      <c r="I86" s="171"/>
      <c r="J86" s="48" t="s">
        <v>102</v>
      </c>
      <c r="K86" s="48"/>
      <c r="L86" s="601">
        <v>15.94</v>
      </c>
      <c r="M86" s="168" t="s">
        <v>135</v>
      </c>
      <c r="N86" s="171" t="s">
        <v>250</v>
      </c>
      <c r="O86" s="12"/>
      <c r="P86" s="12"/>
      <c r="Q86" s="12"/>
    </row>
    <row r="87" spans="1:17" ht="15" customHeight="1">
      <c r="A87" s="1207"/>
      <c r="B87" s="1209"/>
      <c r="C87" s="1234"/>
      <c r="D87" s="1178"/>
      <c r="E87" s="1184"/>
      <c r="F87" s="1185"/>
      <c r="G87" s="565" t="s">
        <v>211</v>
      </c>
      <c r="H87" s="178" t="s">
        <v>107</v>
      </c>
      <c r="I87" s="62"/>
      <c r="J87" s="148" t="s">
        <v>102</v>
      </c>
      <c r="K87" s="615"/>
      <c r="L87" s="644">
        <v>8.45</v>
      </c>
      <c r="M87" s="178" t="s">
        <v>135</v>
      </c>
      <c r="N87" s="62" t="s">
        <v>250</v>
      </c>
      <c r="O87" s="12"/>
      <c r="P87" s="12"/>
      <c r="Q87" s="12"/>
    </row>
    <row r="88" spans="1:17" ht="15" customHeight="1">
      <c r="A88" s="1207"/>
      <c r="B88" s="1209"/>
      <c r="C88" s="1234"/>
      <c r="D88" s="1178"/>
      <c r="E88" s="1184"/>
      <c r="F88" s="1185"/>
      <c r="G88" s="201" t="s">
        <v>235</v>
      </c>
      <c r="H88" s="178" t="s">
        <v>107</v>
      </c>
      <c r="I88" s="62"/>
      <c r="J88" s="151" t="s">
        <v>102</v>
      </c>
      <c r="K88" s="237"/>
      <c r="L88" s="148">
        <v>11.28</v>
      </c>
      <c r="M88" s="178">
        <v>10</v>
      </c>
      <c r="N88" s="62" t="s">
        <v>202</v>
      </c>
      <c r="O88" s="12"/>
      <c r="P88" s="12"/>
      <c r="Q88" s="12"/>
    </row>
    <row r="89" spans="1:17" ht="15" customHeight="1">
      <c r="A89" s="1207"/>
      <c r="B89" s="1209"/>
      <c r="C89" s="1234"/>
      <c r="D89" s="1178"/>
      <c r="E89" s="1184"/>
      <c r="F89" s="1185"/>
      <c r="G89" s="201"/>
      <c r="H89" s="220"/>
      <c r="I89" s="220"/>
      <c r="J89" s="220"/>
      <c r="K89" s="220"/>
      <c r="L89" s="220"/>
      <c r="M89" s="220"/>
      <c r="N89" s="220"/>
      <c r="O89" s="12"/>
      <c r="P89" s="12"/>
      <c r="Q89" s="12"/>
    </row>
    <row r="90" spans="1:17" ht="15" customHeight="1">
      <c r="A90" s="1207"/>
      <c r="B90" s="1209"/>
      <c r="C90" s="1234"/>
      <c r="D90" s="1178"/>
      <c r="E90" s="1184"/>
      <c r="F90" s="1185"/>
      <c r="G90" s="220" t="s">
        <v>122</v>
      </c>
      <c r="H90" s="178" t="s">
        <v>100</v>
      </c>
      <c r="I90" s="62"/>
      <c r="J90" s="167" t="s">
        <v>102</v>
      </c>
      <c r="K90" s="167"/>
      <c r="L90" s="645">
        <v>114.71</v>
      </c>
      <c r="M90" s="178">
        <v>100</v>
      </c>
      <c r="N90" s="62" t="s">
        <v>202</v>
      </c>
      <c r="O90" s="12"/>
      <c r="P90" s="12"/>
      <c r="Q90" s="12"/>
    </row>
    <row r="91" spans="1:17" ht="15" customHeight="1">
      <c r="A91" s="1207"/>
      <c r="B91" s="1209"/>
      <c r="C91" s="1234"/>
      <c r="D91" s="1178"/>
      <c r="E91" s="1184"/>
      <c r="F91" s="1185"/>
      <c r="G91" s="229" t="s">
        <v>253</v>
      </c>
      <c r="H91" s="221" t="s">
        <v>100</v>
      </c>
      <c r="I91" s="62"/>
      <c r="J91" s="221" t="s">
        <v>102</v>
      </c>
      <c r="K91" s="237"/>
      <c r="L91" s="221">
        <v>24.19</v>
      </c>
      <c r="M91" s="221">
        <v>20</v>
      </c>
      <c r="N91" s="221" t="s">
        <v>201</v>
      </c>
      <c r="O91" s="12"/>
      <c r="P91" s="12"/>
      <c r="Q91" s="12"/>
    </row>
    <row r="92" spans="1:17" ht="15" customHeight="1">
      <c r="A92" s="1208"/>
      <c r="B92" s="1210"/>
      <c r="C92" s="1235"/>
      <c r="D92" s="1179"/>
      <c r="E92" s="1182"/>
      <c r="F92" s="1183"/>
      <c r="G92" s="388"/>
      <c r="H92" s="389"/>
      <c r="I92" s="389"/>
      <c r="J92" s="389"/>
      <c r="K92" s="389"/>
      <c r="L92" s="389"/>
      <c r="M92" s="389"/>
      <c r="N92" s="238"/>
      <c r="O92" s="12"/>
      <c r="P92" s="12"/>
      <c r="Q92" s="12"/>
    </row>
    <row r="93" spans="1:17" ht="15" customHeight="1">
      <c r="A93" s="1216" t="s">
        <v>11</v>
      </c>
      <c r="B93" s="1217" t="s">
        <v>70</v>
      </c>
      <c r="C93" s="1233"/>
      <c r="D93" s="1177">
        <v>10</v>
      </c>
      <c r="E93" s="1188"/>
      <c r="F93" s="1188"/>
      <c r="G93" s="182" t="s">
        <v>123</v>
      </c>
      <c r="H93" s="167" t="s">
        <v>107</v>
      </c>
      <c r="I93" s="62"/>
      <c r="J93" s="48" t="s">
        <v>124</v>
      </c>
      <c r="K93" s="48"/>
      <c r="L93" s="48">
        <v>6.56</v>
      </c>
      <c r="M93" s="48" t="s">
        <v>135</v>
      </c>
      <c r="N93" s="171" t="s">
        <v>202</v>
      </c>
      <c r="O93" s="12"/>
      <c r="P93" s="12"/>
      <c r="Q93" s="12"/>
    </row>
    <row r="94" spans="1:17" ht="15" customHeight="1">
      <c r="A94" s="1207"/>
      <c r="B94" s="1209"/>
      <c r="C94" s="1234"/>
      <c r="D94" s="1178"/>
      <c r="E94" s="1315"/>
      <c r="F94" s="1316"/>
      <c r="G94" s="193" t="s">
        <v>149</v>
      </c>
      <c r="H94" s="167" t="s">
        <v>107</v>
      </c>
      <c r="I94" s="62"/>
      <c r="J94" s="148" t="s">
        <v>124</v>
      </c>
      <c r="K94" s="148"/>
      <c r="L94" s="148">
        <v>7.62</v>
      </c>
      <c r="M94" s="148" t="s">
        <v>135</v>
      </c>
      <c r="N94" s="62" t="s">
        <v>202</v>
      </c>
      <c r="O94" s="12"/>
      <c r="P94" s="12"/>
      <c r="Q94" s="12"/>
    </row>
    <row r="95" spans="1:17" ht="15" customHeight="1">
      <c r="A95" s="1207"/>
      <c r="B95" s="1218"/>
      <c r="C95" s="1234"/>
      <c r="D95" s="1178"/>
      <c r="E95" s="1313"/>
      <c r="F95" s="1314"/>
      <c r="G95" s="211" t="s">
        <v>212</v>
      </c>
      <c r="H95" s="167" t="s">
        <v>107</v>
      </c>
      <c r="I95" s="62"/>
      <c r="J95" s="148" t="s">
        <v>124</v>
      </c>
      <c r="K95" s="237"/>
      <c r="L95" s="221">
        <v>6.71</v>
      </c>
      <c r="M95" s="148" t="s">
        <v>135</v>
      </c>
      <c r="N95" s="62" t="s">
        <v>202</v>
      </c>
      <c r="O95" s="12"/>
      <c r="P95" s="12"/>
      <c r="Q95" s="12"/>
    </row>
    <row r="96" spans="1:17" ht="15" customHeight="1">
      <c r="A96" s="1207"/>
      <c r="B96" s="1218"/>
      <c r="C96" s="1234"/>
      <c r="D96" s="1178"/>
      <c r="E96" s="1313"/>
      <c r="F96" s="1314"/>
      <c r="G96" s="211" t="s">
        <v>215</v>
      </c>
      <c r="H96" s="167" t="s">
        <v>107</v>
      </c>
      <c r="I96" s="62"/>
      <c r="J96" s="148" t="s">
        <v>124</v>
      </c>
      <c r="K96" s="237"/>
      <c r="L96" s="178">
        <v>6.14</v>
      </c>
      <c r="M96" s="148" t="s">
        <v>135</v>
      </c>
      <c r="N96" s="62" t="s">
        <v>202</v>
      </c>
      <c r="O96" s="12"/>
      <c r="P96" s="12"/>
      <c r="Q96" s="12"/>
    </row>
    <row r="97" spans="1:17" ht="15" customHeight="1">
      <c r="A97" s="1207"/>
      <c r="B97" s="1218"/>
      <c r="C97" s="1234"/>
      <c r="D97" s="1178"/>
      <c r="E97" s="1313"/>
      <c r="F97" s="1314"/>
      <c r="G97" s="211" t="s">
        <v>216</v>
      </c>
      <c r="H97" s="167" t="s">
        <v>107</v>
      </c>
      <c r="I97" s="62"/>
      <c r="J97" s="148" t="s">
        <v>124</v>
      </c>
      <c r="K97" s="237"/>
      <c r="L97" s="178">
        <v>7.29</v>
      </c>
      <c r="M97" s="148" t="s">
        <v>135</v>
      </c>
      <c r="N97" s="62" t="s">
        <v>202</v>
      </c>
      <c r="O97" s="12"/>
      <c r="P97" s="12"/>
      <c r="Q97" s="12"/>
    </row>
    <row r="98" spans="1:17" ht="15" customHeight="1">
      <c r="A98" s="1208"/>
      <c r="B98" s="1210"/>
      <c r="C98" s="1235"/>
      <c r="D98" s="1179"/>
      <c r="E98" s="1180"/>
      <c r="F98" s="1181"/>
      <c r="G98" s="492"/>
      <c r="H98" s="492"/>
      <c r="I98" s="389"/>
      <c r="J98" s="389"/>
      <c r="K98" s="389"/>
      <c r="L98" s="389"/>
      <c r="M98" s="389"/>
      <c r="N98" s="389"/>
      <c r="O98" s="12"/>
      <c r="P98" s="12"/>
      <c r="Q98" s="12"/>
    </row>
    <row r="99" spans="1:17" ht="34.5" customHeight="1">
      <c r="A99" s="1216" t="s">
        <v>12</v>
      </c>
      <c r="B99" s="1217" t="s">
        <v>71</v>
      </c>
      <c r="C99" s="1233"/>
      <c r="D99" s="1177">
        <v>6</v>
      </c>
      <c r="E99" s="1317"/>
      <c r="F99" s="1318"/>
      <c r="G99" s="673" t="s">
        <v>290</v>
      </c>
      <c r="H99" s="166" t="s">
        <v>107</v>
      </c>
      <c r="I99" s="371" t="s">
        <v>289</v>
      </c>
      <c r="J99" s="74" t="s">
        <v>99</v>
      </c>
      <c r="K99" s="651">
        <v>10</v>
      </c>
      <c r="L99" s="651">
        <v>10</v>
      </c>
      <c r="M99" s="152" t="s">
        <v>135</v>
      </c>
      <c r="N99" s="169" t="s">
        <v>261</v>
      </c>
      <c r="O99" s="12"/>
      <c r="P99" s="12"/>
      <c r="Q99" s="12"/>
    </row>
    <row r="100" spans="1:17" ht="15" customHeight="1">
      <c r="A100" s="1207"/>
      <c r="B100" s="1209"/>
      <c r="C100" s="1234"/>
      <c r="D100" s="1178"/>
      <c r="E100" s="1319"/>
      <c r="F100" s="1320"/>
      <c r="G100" s="220" t="s">
        <v>292</v>
      </c>
      <c r="H100" s="166" t="s">
        <v>107</v>
      </c>
      <c r="I100" s="371" t="s">
        <v>289</v>
      </c>
      <c r="J100" s="166" t="s">
        <v>99</v>
      </c>
      <c r="K100" s="652">
        <v>10</v>
      </c>
      <c r="L100" s="652">
        <v>10</v>
      </c>
      <c r="M100" s="166" t="s">
        <v>135</v>
      </c>
      <c r="N100" s="170" t="s">
        <v>261</v>
      </c>
      <c r="O100" s="12"/>
      <c r="P100" s="12"/>
      <c r="Q100" s="12"/>
    </row>
    <row r="101" spans="1:17" ht="15" customHeight="1">
      <c r="A101" s="1207"/>
      <c r="B101" s="1209"/>
      <c r="C101" s="1234"/>
      <c r="D101" s="1178"/>
      <c r="E101" s="1180"/>
      <c r="F101" s="1181"/>
      <c r="G101" s="488"/>
      <c r="H101" s="488"/>
      <c r="I101" s="237"/>
      <c r="J101" s="237"/>
      <c r="K101" s="237"/>
      <c r="L101" s="237"/>
      <c r="M101" s="237"/>
      <c r="N101" s="237"/>
      <c r="O101" s="12"/>
      <c r="P101" s="12"/>
      <c r="Q101" s="12"/>
    </row>
    <row r="102" spans="1:17" ht="15" customHeight="1">
      <c r="A102" s="1207"/>
      <c r="B102" s="1209"/>
      <c r="C102" s="1234"/>
      <c r="D102" s="1178"/>
      <c r="E102" s="1180"/>
      <c r="F102" s="1181"/>
      <c r="G102" s="488"/>
      <c r="H102" s="488"/>
      <c r="I102" s="237"/>
      <c r="J102" s="237"/>
      <c r="K102" s="237"/>
      <c r="L102" s="237"/>
      <c r="M102" s="237"/>
      <c r="N102" s="62"/>
      <c r="O102" s="12"/>
      <c r="P102" s="12"/>
      <c r="Q102" s="12"/>
    </row>
    <row r="103" spans="1:17" ht="15" customHeight="1">
      <c r="A103" s="1207"/>
      <c r="B103" s="1210"/>
      <c r="C103" s="1235"/>
      <c r="D103" s="1179"/>
      <c r="E103" s="1189"/>
      <c r="F103" s="1190"/>
      <c r="G103" s="492"/>
      <c r="H103" s="492"/>
      <c r="I103" s="389"/>
      <c r="J103" s="389"/>
      <c r="K103" s="389"/>
      <c r="L103" s="389"/>
      <c r="M103" s="389"/>
      <c r="N103" s="389"/>
      <c r="O103" s="12"/>
      <c r="P103" s="12"/>
      <c r="Q103" s="12"/>
    </row>
    <row r="104" spans="1:17" ht="15" customHeight="1">
      <c r="A104" s="1207"/>
      <c r="B104" s="1217" t="s">
        <v>72</v>
      </c>
      <c r="C104" s="1233"/>
      <c r="D104" s="1177">
        <v>6</v>
      </c>
      <c r="E104" s="1062"/>
      <c r="F104" s="1062"/>
      <c r="G104" s="491" t="s">
        <v>125</v>
      </c>
      <c r="H104" s="167" t="s">
        <v>107</v>
      </c>
      <c r="I104" s="169" t="s">
        <v>206</v>
      </c>
      <c r="J104" s="74" t="s">
        <v>99</v>
      </c>
      <c r="K104" s="74">
        <v>10</v>
      </c>
      <c r="L104" s="74">
        <v>10</v>
      </c>
      <c r="M104" s="168" t="s">
        <v>135</v>
      </c>
      <c r="N104" s="171" t="s">
        <v>261</v>
      </c>
      <c r="O104" s="12"/>
      <c r="P104" s="12"/>
      <c r="Q104" s="12"/>
    </row>
    <row r="105" spans="1:17" ht="15" customHeight="1">
      <c r="A105" s="1207"/>
      <c r="B105" s="1209"/>
      <c r="C105" s="1234"/>
      <c r="D105" s="1178"/>
      <c r="E105" s="1313"/>
      <c r="F105" s="1314"/>
      <c r="G105" s="211" t="s">
        <v>213</v>
      </c>
      <c r="H105" s="167" t="s">
        <v>107</v>
      </c>
      <c r="I105" s="151" t="s">
        <v>206</v>
      </c>
      <c r="J105" s="151" t="s">
        <v>99</v>
      </c>
      <c r="K105" s="178">
        <v>10</v>
      </c>
      <c r="L105" s="178">
        <v>10</v>
      </c>
      <c r="M105" s="148" t="s">
        <v>135</v>
      </c>
      <c r="N105" s="62" t="s">
        <v>261</v>
      </c>
      <c r="O105" s="12"/>
      <c r="P105" s="12"/>
      <c r="Q105" s="12"/>
    </row>
    <row r="106" spans="1:17" ht="15" customHeight="1">
      <c r="A106" s="1207"/>
      <c r="B106" s="1209"/>
      <c r="C106" s="1234"/>
      <c r="D106" s="1178"/>
      <c r="E106" s="1180"/>
      <c r="F106" s="1181"/>
      <c r="G106" s="488"/>
      <c r="H106" s="488"/>
      <c r="I106" s="237"/>
      <c r="J106" s="237"/>
      <c r="K106" s="237"/>
      <c r="L106" s="237"/>
      <c r="M106" s="237"/>
      <c r="N106" s="237"/>
      <c r="O106" s="12"/>
      <c r="P106" s="12"/>
      <c r="Q106" s="12"/>
    </row>
    <row r="107" spans="1:17" ht="15" customHeight="1">
      <c r="A107" s="1207"/>
      <c r="B107" s="1209"/>
      <c r="C107" s="1234"/>
      <c r="D107" s="1178"/>
      <c r="E107" s="1180"/>
      <c r="F107" s="1181"/>
      <c r="G107" s="488"/>
      <c r="H107" s="488"/>
      <c r="I107" s="237"/>
      <c r="J107" s="237"/>
      <c r="K107" s="237"/>
      <c r="L107" s="237"/>
      <c r="M107" s="237"/>
      <c r="N107" s="167"/>
      <c r="O107" s="12"/>
      <c r="P107" s="12"/>
      <c r="Q107" s="12"/>
    </row>
    <row r="108" spans="1:17" ht="15" customHeight="1">
      <c r="A108" s="1208"/>
      <c r="B108" s="1210"/>
      <c r="C108" s="1235"/>
      <c r="D108" s="1179"/>
      <c r="E108" s="1189"/>
      <c r="F108" s="1190"/>
      <c r="G108" s="492"/>
      <c r="H108" s="492"/>
      <c r="I108" s="389"/>
      <c r="J108" s="389"/>
      <c r="K108" s="389"/>
      <c r="L108" s="389"/>
      <c r="M108" s="389"/>
      <c r="N108" s="389"/>
      <c r="O108" s="12"/>
      <c r="P108" s="12"/>
      <c r="Q108" s="12"/>
    </row>
    <row r="109" spans="1:17" ht="15" customHeight="1">
      <c r="A109" s="1211" t="s">
        <v>14</v>
      </c>
      <c r="B109" s="1219" t="s">
        <v>243</v>
      </c>
      <c r="C109" s="1233"/>
      <c r="D109" s="1177">
        <v>6</v>
      </c>
      <c r="E109" s="1188"/>
      <c r="F109" s="1188"/>
      <c r="G109" s="182" t="s">
        <v>126</v>
      </c>
      <c r="H109" s="167" t="s">
        <v>107</v>
      </c>
      <c r="I109" s="171"/>
      <c r="J109" s="48" t="s">
        <v>102</v>
      </c>
      <c r="K109" s="48"/>
      <c r="L109" s="48">
        <v>7.25</v>
      </c>
      <c r="M109" s="48" t="s">
        <v>135</v>
      </c>
      <c r="N109" s="197" t="s">
        <v>202</v>
      </c>
      <c r="O109" s="12"/>
      <c r="P109" s="12"/>
      <c r="Q109" s="12"/>
    </row>
    <row r="110" spans="1:17" ht="15" customHeight="1">
      <c r="A110" s="1212"/>
      <c r="B110" s="1220"/>
      <c r="C110" s="1234"/>
      <c r="D110" s="1178"/>
      <c r="E110" s="1313"/>
      <c r="F110" s="1314"/>
      <c r="G110" s="211" t="s">
        <v>233</v>
      </c>
      <c r="H110" s="167" t="s">
        <v>107</v>
      </c>
      <c r="I110" s="62"/>
      <c r="J110" s="148" t="s">
        <v>102</v>
      </c>
      <c r="K110" s="148"/>
      <c r="L110" s="148">
        <v>23.38</v>
      </c>
      <c r="M110" s="148" t="s">
        <v>135</v>
      </c>
      <c r="N110" s="62" t="s">
        <v>202</v>
      </c>
      <c r="O110" s="12"/>
      <c r="P110" s="12"/>
      <c r="Q110" s="12"/>
    </row>
    <row r="111" spans="1:17" ht="15" customHeight="1">
      <c r="A111" s="1212"/>
      <c r="B111" s="1220"/>
      <c r="C111" s="1234"/>
      <c r="D111" s="1178"/>
      <c r="E111" s="1186"/>
      <c r="F111" s="1187"/>
      <c r="G111" s="148"/>
      <c r="H111" s="237"/>
      <c r="I111" s="148"/>
      <c r="J111" s="237"/>
      <c r="K111" s="386"/>
      <c r="L111" s="148"/>
      <c r="M111" s="62"/>
      <c r="N111" s="178"/>
      <c r="O111" s="12"/>
      <c r="P111" s="12"/>
      <c r="Q111" s="12"/>
    </row>
    <row r="112" spans="1:17" ht="15" customHeight="1">
      <c r="A112" s="1212"/>
      <c r="B112" s="1220"/>
      <c r="C112" s="1234"/>
      <c r="D112" s="1178"/>
      <c r="E112" s="1186"/>
      <c r="F112" s="1187"/>
      <c r="G112" s="237"/>
      <c r="H112" s="237"/>
      <c r="I112" s="237"/>
      <c r="J112" s="237"/>
      <c r="K112" s="237"/>
      <c r="L112" s="237"/>
      <c r="M112" s="386"/>
      <c r="N112" s="178"/>
      <c r="O112" s="12"/>
      <c r="P112" s="12"/>
      <c r="Q112" s="12"/>
    </row>
    <row r="113" spans="1:17" ht="15" customHeight="1">
      <c r="A113" s="1212"/>
      <c r="B113" s="1221"/>
      <c r="C113" s="1235"/>
      <c r="D113" s="1179"/>
      <c r="E113" s="1311"/>
      <c r="F113" s="1312"/>
      <c r="G113" s="389"/>
      <c r="H113" s="389"/>
      <c r="I113" s="389"/>
      <c r="J113" s="389"/>
      <c r="K113" s="389"/>
      <c r="L113" s="389"/>
      <c r="M113" s="387"/>
      <c r="N113" s="599"/>
      <c r="O113" s="12"/>
      <c r="P113" s="12"/>
      <c r="Q113" s="12"/>
    </row>
    <row r="114" spans="1:17" ht="15" customHeight="1">
      <c r="A114" s="1211" t="s">
        <v>15</v>
      </c>
      <c r="B114" s="1223" t="s">
        <v>73</v>
      </c>
      <c r="C114" s="1193"/>
      <c r="D114" s="1177"/>
      <c r="E114" s="1199"/>
      <c r="F114" s="1200"/>
      <c r="G114" s="438"/>
      <c r="H114" s="439"/>
      <c r="I114" s="168"/>
      <c r="J114" s="451"/>
      <c r="K114" s="616"/>
      <c r="L114" s="168"/>
      <c r="M114" s="171"/>
      <c r="N114" s="618"/>
      <c r="O114" s="12"/>
      <c r="P114" s="12"/>
      <c r="Q114" s="12"/>
    </row>
    <row r="115" spans="1:17" ht="15" customHeight="1">
      <c r="A115" s="1212"/>
      <c r="B115" s="1214"/>
      <c r="C115" s="1194"/>
      <c r="D115" s="1178"/>
      <c r="E115" s="1202"/>
      <c r="F115" s="1202"/>
      <c r="G115" s="386"/>
      <c r="H115" s="386"/>
      <c r="I115" s="386"/>
      <c r="J115" s="386"/>
      <c r="K115" s="386"/>
      <c r="L115" s="386"/>
      <c r="M115" s="386"/>
      <c r="N115" s="178"/>
      <c r="O115" s="12"/>
      <c r="P115" s="12"/>
      <c r="Q115" s="12"/>
    </row>
    <row r="116" spans="1:17" ht="15" customHeight="1">
      <c r="A116" s="1212"/>
      <c r="B116" s="1214"/>
      <c r="C116" s="1194"/>
      <c r="D116" s="1178"/>
      <c r="E116" s="1202"/>
      <c r="F116" s="1202"/>
      <c r="G116" s="386"/>
      <c r="H116" s="386"/>
      <c r="I116" s="386"/>
      <c r="J116" s="386"/>
      <c r="K116" s="386"/>
      <c r="L116" s="386"/>
      <c r="M116" s="220"/>
      <c r="N116" s="752"/>
      <c r="O116" s="494"/>
      <c r="P116" s="483"/>
      <c r="Q116" s="12"/>
    </row>
    <row r="117" spans="1:17" ht="15" customHeight="1">
      <c r="A117" s="1213"/>
      <c r="B117" s="1224"/>
      <c r="C117" s="1195"/>
      <c r="D117" s="1179"/>
      <c r="E117" s="1201"/>
      <c r="F117" s="1201"/>
      <c r="G117" s="387"/>
      <c r="H117" s="387"/>
      <c r="I117" s="387"/>
      <c r="J117" s="387"/>
      <c r="K117" s="387"/>
      <c r="L117" s="387"/>
      <c r="M117" s="388"/>
      <c r="N117" s="753"/>
      <c r="O117" s="494"/>
      <c r="P117" s="483"/>
      <c r="Q117" s="12"/>
    </row>
    <row r="118" spans="1:17" ht="15.75" customHeight="1">
      <c r="A118" s="1225" t="s">
        <v>34</v>
      </c>
      <c r="B118" s="1226"/>
      <c r="C118" s="1192" t="s">
        <v>41</v>
      </c>
      <c r="D118" s="1192"/>
      <c r="E118" s="1336"/>
      <c r="F118" s="1336"/>
      <c r="G118" s="1332" t="s">
        <v>38</v>
      </c>
      <c r="H118" s="1321" t="s">
        <v>67</v>
      </c>
      <c r="I118" s="1321" t="s">
        <v>46</v>
      </c>
      <c r="J118" s="1321" t="s">
        <v>39</v>
      </c>
      <c r="K118" s="1321" t="s">
        <v>93</v>
      </c>
      <c r="L118" s="1321" t="s">
        <v>96</v>
      </c>
      <c r="M118" s="1321" t="s">
        <v>55</v>
      </c>
      <c r="N118" s="1330" t="s">
        <v>40</v>
      </c>
      <c r="O118" s="495"/>
      <c r="P118" s="483"/>
      <c r="Q118" s="12"/>
    </row>
    <row r="119" spans="1:17" ht="51" customHeight="1">
      <c r="A119" s="1226"/>
      <c r="B119" s="1226"/>
      <c r="C119" s="185" t="s">
        <v>31</v>
      </c>
      <c r="D119" s="185" t="s">
        <v>52</v>
      </c>
      <c r="E119" s="1336"/>
      <c r="F119" s="1336"/>
      <c r="G119" s="1333"/>
      <c r="H119" s="1322"/>
      <c r="I119" s="1322"/>
      <c r="J119" s="1322"/>
      <c r="K119" s="1322"/>
      <c r="L119" s="1322"/>
      <c r="M119" s="1322"/>
      <c r="N119" s="1331"/>
      <c r="O119" s="495"/>
      <c r="P119" s="483"/>
      <c r="Q119" s="12"/>
    </row>
    <row r="120" spans="1:17" ht="16.5" customHeight="1">
      <c r="A120" s="1227" t="s">
        <v>22</v>
      </c>
      <c r="B120" s="1228"/>
      <c r="C120" s="29">
        <f>IF(C13&gt;5000,100/3,(C15*0.5)*0.1)</f>
        <v>33.333333333333336</v>
      </c>
      <c r="D120" s="32">
        <f>SUM(D121+D127+D134)</f>
        <v>33</v>
      </c>
      <c r="E120" s="1340"/>
      <c r="F120" s="1340"/>
      <c r="G120" s="489"/>
      <c r="H120" s="489"/>
      <c r="I120" s="489"/>
      <c r="J120" s="489"/>
      <c r="K120" s="489"/>
      <c r="L120" s="489"/>
      <c r="M120" s="490"/>
      <c r="N120" s="754"/>
      <c r="O120" s="494"/>
      <c r="P120" s="483"/>
      <c r="Q120" s="12"/>
    </row>
    <row r="121" spans="1:17" ht="15" customHeight="1">
      <c r="A121" s="1207" t="s">
        <v>17</v>
      </c>
      <c r="B121" s="1214" t="s">
        <v>74</v>
      </c>
      <c r="C121" s="1222"/>
      <c r="D121" s="1178">
        <v>11</v>
      </c>
      <c r="E121" s="1339"/>
      <c r="F121" s="1339"/>
      <c r="G121" s="491" t="s">
        <v>128</v>
      </c>
      <c r="H121" s="168" t="s">
        <v>107</v>
      </c>
      <c r="I121" s="169" t="s">
        <v>206</v>
      </c>
      <c r="J121" s="197" t="s">
        <v>99</v>
      </c>
      <c r="K121" s="171">
        <v>1</v>
      </c>
      <c r="L121" s="171">
        <v>1</v>
      </c>
      <c r="M121" s="168">
        <v>100</v>
      </c>
      <c r="N121" s="171" t="s">
        <v>261</v>
      </c>
      <c r="O121" s="12"/>
      <c r="P121" s="12"/>
      <c r="Q121" s="12"/>
    </row>
    <row r="122" spans="1:17" ht="15" customHeight="1">
      <c r="A122" s="1207"/>
      <c r="B122" s="1214"/>
      <c r="C122" s="1222"/>
      <c r="D122" s="1178"/>
      <c r="E122" s="1196"/>
      <c r="F122" s="1196"/>
      <c r="G122" s="202" t="s">
        <v>129</v>
      </c>
      <c r="H122" s="167" t="s">
        <v>107</v>
      </c>
      <c r="I122" s="170" t="s">
        <v>206</v>
      </c>
      <c r="J122" s="75" t="s">
        <v>99</v>
      </c>
      <c r="K122" s="62">
        <v>1</v>
      </c>
      <c r="L122" s="62">
        <v>1</v>
      </c>
      <c r="M122" s="167">
        <v>100</v>
      </c>
      <c r="N122" s="62" t="s">
        <v>261</v>
      </c>
      <c r="O122" s="12"/>
      <c r="P122" s="12"/>
      <c r="Q122" s="12"/>
    </row>
    <row r="123" spans="1:17" ht="15" customHeight="1">
      <c r="A123" s="1207"/>
      <c r="B123" s="1214"/>
      <c r="C123" s="1222"/>
      <c r="D123" s="1178"/>
      <c r="E123" s="1196"/>
      <c r="F123" s="1196"/>
      <c r="G123" s="202" t="s">
        <v>130</v>
      </c>
      <c r="H123" s="167" t="s">
        <v>107</v>
      </c>
      <c r="I123" s="170" t="s">
        <v>206</v>
      </c>
      <c r="J123" s="75" t="s">
        <v>99</v>
      </c>
      <c r="K123" s="62">
        <v>1</v>
      </c>
      <c r="L123" s="62">
        <v>1</v>
      </c>
      <c r="M123" s="167">
        <v>100</v>
      </c>
      <c r="N123" s="62" t="s">
        <v>261</v>
      </c>
      <c r="O123" s="12"/>
      <c r="P123" s="12"/>
      <c r="Q123" s="12"/>
    </row>
    <row r="124" spans="1:17" ht="15" customHeight="1">
      <c r="A124" s="1207"/>
      <c r="B124" s="1215"/>
      <c r="C124" s="1222"/>
      <c r="D124" s="1178"/>
      <c r="E124" s="1196"/>
      <c r="F124" s="1196"/>
      <c r="G124" s="202" t="s">
        <v>131</v>
      </c>
      <c r="H124" s="167" t="s">
        <v>107</v>
      </c>
      <c r="I124" s="170" t="s">
        <v>206</v>
      </c>
      <c r="J124" s="177" t="s">
        <v>99</v>
      </c>
      <c r="K124" s="62">
        <v>1</v>
      </c>
      <c r="L124" s="62">
        <v>1</v>
      </c>
      <c r="M124" s="167" t="s">
        <v>135</v>
      </c>
      <c r="N124" s="62" t="s">
        <v>261</v>
      </c>
      <c r="O124" s="12"/>
      <c r="P124" s="12"/>
      <c r="Q124" s="12"/>
    </row>
    <row r="125" spans="1:17" ht="15" customHeight="1">
      <c r="A125" s="1207"/>
      <c r="B125" s="1215"/>
      <c r="C125" s="1222"/>
      <c r="D125" s="1178"/>
      <c r="E125" s="1186"/>
      <c r="F125" s="1187"/>
      <c r="G125" s="488"/>
      <c r="H125" s="178"/>
      <c r="I125" s="178"/>
      <c r="J125" s="178"/>
      <c r="K125" s="178"/>
      <c r="L125" s="178"/>
      <c r="M125" s="178"/>
      <c r="N125" s="178"/>
      <c r="O125" s="12"/>
      <c r="P125" s="12"/>
      <c r="Q125" s="12"/>
    </row>
    <row r="126" spans="1:17" ht="15" customHeight="1">
      <c r="A126" s="1207"/>
      <c r="B126" s="1214"/>
      <c r="C126" s="1222"/>
      <c r="D126" s="1178"/>
      <c r="E126" s="1180"/>
      <c r="F126" s="1181"/>
      <c r="G126" s="492"/>
      <c r="H126" s="599"/>
      <c r="I126" s="599"/>
      <c r="J126" s="599"/>
      <c r="K126" s="599"/>
      <c r="L126" s="599"/>
      <c r="M126" s="599"/>
      <c r="N126" s="388"/>
      <c r="O126" s="12"/>
      <c r="P126" s="12"/>
      <c r="Q126" s="12"/>
    </row>
    <row r="127" spans="1:17" ht="15" customHeight="1">
      <c r="A127" s="1216" t="s">
        <v>19</v>
      </c>
      <c r="B127" s="1217" t="s">
        <v>75</v>
      </c>
      <c r="C127" s="1328"/>
      <c r="D127" s="1177">
        <v>11</v>
      </c>
      <c r="E127" s="1064"/>
      <c r="F127" s="1064"/>
      <c r="G127" s="755" t="s">
        <v>138</v>
      </c>
      <c r="H127" s="168" t="s">
        <v>107</v>
      </c>
      <c r="I127" s="167"/>
      <c r="J127" s="168" t="s">
        <v>136</v>
      </c>
      <c r="K127" s="168"/>
      <c r="L127" s="168">
        <v>10</v>
      </c>
      <c r="M127" s="168">
        <v>100</v>
      </c>
      <c r="N127" s="171" t="s">
        <v>261</v>
      </c>
      <c r="O127" s="12"/>
      <c r="P127" s="12"/>
      <c r="Q127" s="12"/>
    </row>
    <row r="128" spans="1:17" ht="15" customHeight="1">
      <c r="A128" s="1207"/>
      <c r="B128" s="1209"/>
      <c r="C128" s="1222"/>
      <c r="D128" s="1178"/>
      <c r="E128" s="981"/>
      <c r="F128" s="981"/>
      <c r="G128" s="756" t="s">
        <v>139</v>
      </c>
      <c r="H128" s="167" t="s">
        <v>107</v>
      </c>
      <c r="I128" s="167"/>
      <c r="J128" s="167" t="s">
        <v>136</v>
      </c>
      <c r="K128" s="167"/>
      <c r="L128" s="167">
        <v>5</v>
      </c>
      <c r="M128" s="167">
        <v>50</v>
      </c>
      <c r="N128" s="62" t="s">
        <v>261</v>
      </c>
      <c r="O128" s="12"/>
      <c r="P128" s="12"/>
      <c r="Q128" s="12"/>
    </row>
    <row r="129" spans="1:17" ht="15" customHeight="1">
      <c r="A129" s="1207"/>
      <c r="B129" s="1209"/>
      <c r="C129" s="1222"/>
      <c r="D129" s="1178"/>
      <c r="E129" s="1341"/>
      <c r="F129" s="1342"/>
      <c r="G129" s="756"/>
      <c r="H129" s="167"/>
      <c r="I129" s="167"/>
      <c r="J129" s="167"/>
      <c r="K129" s="167"/>
      <c r="L129" s="167"/>
      <c r="M129" s="167"/>
      <c r="N129" s="62"/>
      <c r="O129" s="12"/>
      <c r="P129" s="12"/>
      <c r="Q129" s="12"/>
    </row>
    <row r="130" spans="1:17" ht="15" customHeight="1">
      <c r="A130" s="1207"/>
      <c r="B130" s="1209"/>
      <c r="C130" s="1222"/>
      <c r="D130" s="1178"/>
      <c r="E130" s="981"/>
      <c r="F130" s="981"/>
      <c r="G130" s="756" t="s">
        <v>140</v>
      </c>
      <c r="H130" s="167" t="s">
        <v>107</v>
      </c>
      <c r="I130" s="167"/>
      <c r="J130" s="167" t="s">
        <v>239</v>
      </c>
      <c r="K130" s="167"/>
      <c r="L130" s="167">
        <v>5</v>
      </c>
      <c r="M130" s="167">
        <v>10</v>
      </c>
      <c r="N130" s="62" t="s">
        <v>261</v>
      </c>
      <c r="O130" s="12"/>
      <c r="P130" s="12"/>
      <c r="Q130" s="12"/>
    </row>
    <row r="131" spans="1:17" ht="15" customHeight="1">
      <c r="A131" s="1207"/>
      <c r="B131" s="1209"/>
      <c r="C131" s="1222"/>
      <c r="D131" s="1178"/>
      <c r="E131" s="1205"/>
      <c r="F131" s="1205"/>
      <c r="G131" s="488"/>
      <c r="H131" s="178"/>
      <c r="I131" s="178"/>
      <c r="J131" s="178"/>
      <c r="K131" s="178"/>
      <c r="L131" s="178"/>
      <c r="M131" s="178"/>
      <c r="N131" s="178"/>
      <c r="O131" s="12"/>
      <c r="P131" s="12"/>
      <c r="Q131" s="12"/>
    </row>
    <row r="132" spans="1:17" ht="15" customHeight="1">
      <c r="A132" s="1207"/>
      <c r="B132" s="1209"/>
      <c r="C132" s="1222"/>
      <c r="D132" s="1178"/>
      <c r="E132" s="1205"/>
      <c r="F132" s="1205"/>
      <c r="G132" s="488"/>
      <c r="H132" s="178"/>
      <c r="I132" s="178"/>
      <c r="J132" s="178"/>
      <c r="K132" s="178"/>
      <c r="L132" s="178"/>
      <c r="M132" s="178"/>
      <c r="N132" s="220"/>
      <c r="O132" s="12"/>
      <c r="P132" s="12"/>
      <c r="Q132" s="12"/>
    </row>
    <row r="133" spans="1:17" ht="15" customHeight="1">
      <c r="A133" s="1208"/>
      <c r="B133" s="1210"/>
      <c r="C133" s="1329"/>
      <c r="D133" s="1179"/>
      <c r="E133" s="1206"/>
      <c r="F133" s="1206"/>
      <c r="G133" s="492"/>
      <c r="H133" s="599"/>
      <c r="I133" s="599"/>
      <c r="J133" s="599"/>
      <c r="K133" s="599"/>
      <c r="L133" s="599"/>
      <c r="M133" s="599"/>
      <c r="N133" s="638"/>
      <c r="O133" s="12"/>
      <c r="P133" s="12"/>
      <c r="Q133" s="12"/>
    </row>
    <row r="134" spans="1:17" ht="15" customHeight="1">
      <c r="A134" s="1216" t="s">
        <v>20</v>
      </c>
      <c r="B134" s="1217" t="s">
        <v>76</v>
      </c>
      <c r="C134" s="1328"/>
      <c r="D134" s="1177">
        <v>11</v>
      </c>
      <c r="E134" s="1064"/>
      <c r="F134" s="1064"/>
      <c r="G134" s="755" t="s">
        <v>141</v>
      </c>
      <c r="H134" s="168" t="s">
        <v>107</v>
      </c>
      <c r="I134" s="167"/>
      <c r="J134" s="197" t="s">
        <v>111</v>
      </c>
      <c r="K134" s="171"/>
      <c r="L134" s="171">
        <v>5.3</v>
      </c>
      <c r="M134" s="197">
        <v>5</v>
      </c>
      <c r="N134" s="171" t="s">
        <v>261</v>
      </c>
      <c r="O134" s="12"/>
      <c r="P134" s="12"/>
      <c r="Q134" s="12"/>
    </row>
    <row r="135" spans="1:17" ht="15" customHeight="1">
      <c r="A135" s="1207"/>
      <c r="B135" s="1209"/>
      <c r="C135" s="1222"/>
      <c r="D135" s="1178"/>
      <c r="E135" s="1196"/>
      <c r="F135" s="1196"/>
      <c r="G135" s="202"/>
      <c r="H135" s="202"/>
      <c r="I135" s="166"/>
      <c r="J135" s="166"/>
      <c r="K135" s="166"/>
      <c r="L135" s="166"/>
      <c r="M135" s="166"/>
      <c r="N135" s="166"/>
      <c r="O135" s="12"/>
      <c r="P135" s="12"/>
      <c r="Q135" s="12"/>
    </row>
    <row r="136" spans="1:17" ht="15" customHeight="1">
      <c r="A136" s="1207"/>
      <c r="B136" s="1209"/>
      <c r="C136" s="1222"/>
      <c r="D136" s="1178"/>
      <c r="E136" s="1196"/>
      <c r="F136" s="1196"/>
      <c r="G136" s="202"/>
      <c r="H136" s="202"/>
      <c r="I136" s="166"/>
      <c r="J136" s="166"/>
      <c r="K136" s="166"/>
      <c r="L136" s="166"/>
      <c r="M136" s="166"/>
      <c r="N136" s="220"/>
      <c r="O136" s="12"/>
      <c r="P136" s="12"/>
      <c r="Q136" s="12"/>
    </row>
    <row r="137" spans="1:17" ht="15" customHeight="1">
      <c r="A137" s="1208"/>
      <c r="B137" s="1210"/>
      <c r="C137" s="1329"/>
      <c r="D137" s="1179"/>
      <c r="E137" s="1338"/>
      <c r="F137" s="1338"/>
      <c r="G137" s="493"/>
      <c r="H137" s="493"/>
      <c r="I137" s="638"/>
      <c r="J137" s="638"/>
      <c r="K137" s="638"/>
      <c r="L137" s="638"/>
      <c r="M137" s="638"/>
      <c r="N137" s="388"/>
      <c r="O137" s="12"/>
      <c r="P137" s="12"/>
      <c r="Q137" s="12"/>
    </row>
    <row r="138" spans="1:17" ht="15" customHeight="1">
      <c r="A138" s="997" t="s">
        <v>77</v>
      </c>
      <c r="B138" s="1324" t="s">
        <v>78</v>
      </c>
      <c r="C138" s="1326"/>
      <c r="D138" s="1197">
        <v>20</v>
      </c>
      <c r="E138" s="1204"/>
      <c r="F138" s="1204"/>
      <c r="G138" s="757" t="s">
        <v>144</v>
      </c>
      <c r="H138" s="168" t="s">
        <v>107</v>
      </c>
      <c r="I138" s="617"/>
      <c r="J138" s="617" t="s">
        <v>142</v>
      </c>
      <c r="K138" s="168"/>
      <c r="L138" s="168">
        <v>3</v>
      </c>
      <c r="M138" s="48">
        <v>100</v>
      </c>
      <c r="N138" s="171" t="s">
        <v>261</v>
      </c>
      <c r="O138" s="12"/>
      <c r="P138" s="12"/>
      <c r="Q138" s="12"/>
    </row>
    <row r="139" spans="1:17" ht="15" customHeight="1">
      <c r="A139" s="1323"/>
      <c r="B139" s="1325"/>
      <c r="C139" s="1327"/>
      <c r="D139" s="1198"/>
      <c r="E139" s="1203"/>
      <c r="F139" s="1203"/>
      <c r="G139" s="758" t="s">
        <v>145</v>
      </c>
      <c r="H139" s="391" t="s">
        <v>107</v>
      </c>
      <c r="I139" s="238"/>
      <c r="J139" s="238" t="s">
        <v>142</v>
      </c>
      <c r="K139" s="391"/>
      <c r="L139" s="391" t="s">
        <v>143</v>
      </c>
      <c r="M139" s="238">
        <v>20</v>
      </c>
      <c r="N139" s="216" t="s">
        <v>261</v>
      </c>
      <c r="O139" s="12"/>
      <c r="P139" s="12"/>
      <c r="Q139" s="12"/>
    </row>
    <row r="140" spans="1:17" ht="15">
      <c r="A140" s="11"/>
      <c r="B140" s="11"/>
      <c r="C140" s="35"/>
      <c r="D140" s="21"/>
      <c r="E140" s="11"/>
      <c r="F140" s="11"/>
      <c r="G140" s="11"/>
      <c r="H140" s="11"/>
      <c r="I140" s="11"/>
      <c r="J140" s="11"/>
      <c r="K140" s="11"/>
      <c r="L140" s="11"/>
      <c r="M140" s="11"/>
      <c r="N140" s="11"/>
      <c r="O140" s="12"/>
      <c r="P140" s="12"/>
      <c r="Q140" s="12"/>
    </row>
    <row r="141" spans="1:17" ht="15">
      <c r="A141" s="11"/>
      <c r="B141" s="11"/>
      <c r="C141" s="35"/>
      <c r="D141" s="21"/>
      <c r="E141" s="11"/>
      <c r="F141" s="11"/>
      <c r="G141" s="11"/>
      <c r="H141" s="11"/>
      <c r="I141" s="11"/>
      <c r="J141" s="11"/>
      <c r="K141" s="11"/>
      <c r="L141" s="11"/>
      <c r="M141" s="11"/>
      <c r="N141" s="11"/>
      <c r="O141" s="12"/>
      <c r="P141" s="12"/>
      <c r="Q141" s="12"/>
    </row>
    <row r="142" spans="1:17" ht="15.75">
      <c r="A142" s="11"/>
      <c r="B142" s="132"/>
      <c r="C142" s="132"/>
      <c r="D142" s="132"/>
      <c r="E142" s="11"/>
      <c r="F142" s="11"/>
      <c r="G142" s="11"/>
      <c r="H142" s="11"/>
      <c r="I142" s="11"/>
      <c r="J142" s="11"/>
      <c r="L142" s="11"/>
      <c r="M142" s="11"/>
      <c r="N142" s="11"/>
      <c r="O142" s="12"/>
      <c r="P142" s="12"/>
      <c r="Q142" s="12"/>
    </row>
    <row r="143" spans="1:17" ht="30.75" customHeight="1">
      <c r="A143" s="11"/>
      <c r="B143" s="1191" t="s">
        <v>79</v>
      </c>
      <c r="C143" s="1191"/>
      <c r="D143" s="821">
        <f>C15</f>
        <v>200</v>
      </c>
      <c r="E143" s="11"/>
      <c r="F143" s="11"/>
      <c r="G143" s="11"/>
      <c r="H143" s="11"/>
      <c r="I143" s="11"/>
      <c r="J143" s="11"/>
      <c r="L143" s="11"/>
      <c r="M143" s="11"/>
      <c r="N143" s="11"/>
      <c r="O143" s="12"/>
      <c r="P143" s="12"/>
      <c r="Q143" s="12"/>
    </row>
    <row r="144" spans="1:17" ht="15">
      <c r="A144" s="11"/>
      <c r="B144" s="819"/>
      <c r="C144" s="820"/>
      <c r="D144" s="818"/>
      <c r="E144" s="11"/>
      <c r="F144" s="11"/>
      <c r="G144" s="11"/>
      <c r="H144" s="11"/>
      <c r="I144" s="11"/>
      <c r="J144" s="11"/>
      <c r="L144" s="11"/>
      <c r="M144" s="11"/>
      <c r="N144" s="11"/>
      <c r="O144" s="12"/>
      <c r="P144" s="12"/>
      <c r="Q144" s="12"/>
    </row>
    <row r="145" spans="1:17" ht="15">
      <c r="A145" s="11"/>
      <c r="B145" s="1083" t="s">
        <v>224</v>
      </c>
      <c r="C145" s="1083"/>
      <c r="D145" s="797">
        <f>C16</f>
        <v>266</v>
      </c>
      <c r="E145" s="36"/>
      <c r="F145" s="36"/>
      <c r="G145" s="36"/>
      <c r="H145" s="36"/>
      <c r="I145" s="36"/>
      <c r="J145" s="36"/>
      <c r="L145" s="11"/>
      <c r="M145" s="11"/>
      <c r="N145" s="11"/>
      <c r="O145" s="12"/>
      <c r="P145" s="12"/>
      <c r="Q145" s="12"/>
    </row>
    <row r="146" spans="1:17" ht="15.75">
      <c r="A146" s="11"/>
      <c r="B146" s="36"/>
      <c r="C146" s="44"/>
      <c r="D146" s="36"/>
      <c r="E146" s="36"/>
      <c r="F146" s="36"/>
      <c r="G146" s="36"/>
      <c r="H146" s="36"/>
      <c r="I146" s="36"/>
      <c r="J146" s="36"/>
      <c r="L146" s="11"/>
      <c r="M146" s="11"/>
      <c r="N146" s="11"/>
      <c r="O146" s="12"/>
      <c r="P146" s="12"/>
      <c r="Q146" s="12"/>
    </row>
    <row r="147" spans="1:17" ht="15">
      <c r="A147" s="11"/>
      <c r="B147" s="46" t="s">
        <v>192</v>
      </c>
      <c r="C147" s="134"/>
      <c r="D147" s="136"/>
      <c r="E147" s="136"/>
      <c r="F147" s="136"/>
      <c r="G147" s="136"/>
      <c r="H147" s="136"/>
      <c r="I147" s="36"/>
      <c r="J147" s="36"/>
      <c r="L147" s="11"/>
      <c r="M147" s="11"/>
      <c r="N147" s="11"/>
      <c r="O147" s="12"/>
      <c r="P147" s="12"/>
      <c r="Q147" s="12"/>
    </row>
    <row r="148" spans="1:17" ht="15">
      <c r="A148" s="11"/>
      <c r="B148" s="46"/>
      <c r="C148" s="134" t="s">
        <v>194</v>
      </c>
      <c r="D148" s="43"/>
      <c r="E148" s="43"/>
      <c r="F148" s="43"/>
      <c r="G148" s="43"/>
      <c r="H148" s="43"/>
      <c r="I148" s="36"/>
      <c r="J148" s="36"/>
      <c r="L148" s="11"/>
      <c r="M148" s="11"/>
      <c r="N148" s="11"/>
      <c r="O148" s="12"/>
      <c r="P148" s="12"/>
      <c r="Q148" s="12"/>
    </row>
    <row r="149" spans="1:17" ht="15">
      <c r="A149" s="11"/>
      <c r="B149" s="78"/>
      <c r="C149" s="134" t="s">
        <v>191</v>
      </c>
      <c r="D149" s="43"/>
      <c r="E149" s="43"/>
      <c r="F149" s="43"/>
      <c r="G149" s="43"/>
      <c r="H149" s="43"/>
      <c r="I149" s="36"/>
      <c r="J149" s="36"/>
      <c r="L149" s="11"/>
      <c r="M149" s="11"/>
      <c r="N149" s="11"/>
      <c r="O149" s="12"/>
      <c r="P149" s="12"/>
      <c r="Q149" s="12"/>
    </row>
    <row r="150" spans="1:17" ht="15">
      <c r="A150" s="11"/>
      <c r="B150" s="78"/>
      <c r="C150" s="134" t="s">
        <v>268</v>
      </c>
      <c r="D150" s="136"/>
      <c r="E150" s="136"/>
      <c r="F150" s="136"/>
      <c r="G150" s="136"/>
      <c r="H150" s="136"/>
      <c r="I150" s="36"/>
      <c r="J150" s="36"/>
      <c r="L150" s="11"/>
      <c r="M150" s="11"/>
      <c r="N150" s="11"/>
      <c r="O150" s="12"/>
      <c r="P150" s="12"/>
      <c r="Q150" s="12"/>
    </row>
    <row r="151" spans="1:17" ht="15">
      <c r="A151" s="11"/>
      <c r="B151" s="36"/>
      <c r="C151" s="1170"/>
      <c r="D151" s="1171"/>
      <c r="E151" s="1171"/>
      <c r="F151" s="1171"/>
      <c r="G151" s="1171"/>
      <c r="H151" s="1171"/>
      <c r="I151" s="1171"/>
      <c r="J151" s="1171"/>
      <c r="K151" s="1171"/>
      <c r="L151" s="1171"/>
      <c r="M151" s="1171"/>
      <c r="N151" s="1171"/>
      <c r="O151" s="1171"/>
      <c r="P151" s="11"/>
      <c r="Q151" s="11"/>
    </row>
    <row r="152" spans="1:17" ht="24.75" customHeight="1">
      <c r="A152" s="11"/>
      <c r="B152" s="1088"/>
      <c r="C152" s="1173"/>
      <c r="D152" s="1173"/>
      <c r="E152" s="1173"/>
      <c r="F152" s="1173"/>
      <c r="G152" s="1173"/>
      <c r="H152" s="1173"/>
      <c r="I152" s="1173"/>
      <c r="J152" s="1173"/>
      <c r="K152" s="1173"/>
      <c r="L152" s="1173"/>
      <c r="M152" s="1173"/>
      <c r="N152" s="1173"/>
      <c r="O152" s="194"/>
      <c r="P152" s="11"/>
      <c r="Q152" s="11"/>
    </row>
    <row r="153" spans="1:17" ht="15.75" customHeight="1">
      <c r="A153" s="453"/>
      <c r="B153" s="453"/>
      <c r="C153" s="1079"/>
      <c r="D153" s="1081"/>
      <c r="E153" s="1081"/>
      <c r="F153" s="1081"/>
      <c r="G153" s="1081"/>
      <c r="H153" s="1081"/>
      <c r="I153" s="1081"/>
      <c r="J153" s="1081"/>
      <c r="K153" s="1081"/>
      <c r="L153" s="1081"/>
      <c r="M153" s="194"/>
      <c r="N153" s="194"/>
      <c r="O153" s="194"/>
      <c r="P153" s="11"/>
      <c r="Q153" s="11"/>
    </row>
    <row r="154" spans="1:17" ht="15.75" customHeight="1">
      <c r="A154" s="453"/>
      <c r="B154" s="453"/>
      <c r="C154" s="1079"/>
      <c r="D154" s="1081"/>
      <c r="E154" s="1081"/>
      <c r="F154" s="1081"/>
      <c r="G154" s="1081"/>
      <c r="H154" s="1081"/>
      <c r="I154" s="1081"/>
      <c r="J154" s="1081"/>
      <c r="K154" s="1081"/>
      <c r="L154" s="1081"/>
      <c r="M154" s="194"/>
      <c r="N154" s="194"/>
      <c r="O154" s="194"/>
      <c r="P154" s="11"/>
      <c r="Q154" s="11"/>
    </row>
    <row r="155" spans="1:17" ht="15.75" customHeight="1">
      <c r="A155" s="453"/>
      <c r="B155" s="453"/>
      <c r="C155" s="1079"/>
      <c r="D155" s="1081"/>
      <c r="E155" s="1081"/>
      <c r="F155" s="1081"/>
      <c r="G155" s="1081"/>
      <c r="H155" s="1081"/>
      <c r="I155" s="1081"/>
      <c r="J155" s="1081"/>
      <c r="K155" s="1081"/>
      <c r="L155" s="1081"/>
      <c r="M155" s="1081"/>
      <c r="N155" s="1081"/>
      <c r="O155" s="194"/>
      <c r="P155" s="11"/>
      <c r="Q155" s="11"/>
    </row>
    <row r="156" spans="1:17" ht="18">
      <c r="A156" s="12"/>
      <c r="B156" s="36"/>
      <c r="C156" s="1079"/>
      <c r="D156" s="1080"/>
      <c r="E156" s="1080"/>
      <c r="F156" s="1080"/>
      <c r="G156" s="1080"/>
      <c r="H156" s="1080"/>
      <c r="I156" s="1080"/>
      <c r="J156" s="1080"/>
      <c r="K156" s="595"/>
      <c r="L156" s="596"/>
      <c r="M156" s="596"/>
      <c r="N156" s="597"/>
      <c r="O156" s="194"/>
      <c r="P156" s="11"/>
      <c r="Q156" s="11"/>
    </row>
    <row r="157" spans="1:17" ht="29.25" customHeight="1">
      <c r="A157" s="12"/>
      <c r="B157" s="1334"/>
      <c r="C157" s="1334"/>
      <c r="D157" s="1334"/>
      <c r="E157" s="318"/>
      <c r="F157" s="318"/>
      <c r="G157" s="318"/>
      <c r="H157" s="318"/>
      <c r="I157" s="150"/>
      <c r="J157" s="149"/>
      <c r="L157" s="11"/>
      <c r="M157" s="11"/>
      <c r="N157" s="11"/>
      <c r="O157" s="11"/>
      <c r="P157" s="11"/>
      <c r="Q157" s="11"/>
    </row>
    <row r="158" spans="1:17" ht="15">
      <c r="A158" s="12"/>
      <c r="B158" s="12"/>
      <c r="C158" s="11"/>
      <c r="D158" s="11"/>
      <c r="E158" s="11"/>
      <c r="F158" s="11"/>
      <c r="G158" s="11"/>
      <c r="H158" s="11"/>
      <c r="I158" s="11"/>
      <c r="J158" s="15"/>
      <c r="K158" s="55"/>
      <c r="L158" s="15"/>
      <c r="M158" s="15"/>
      <c r="N158" s="15"/>
      <c r="O158" s="15"/>
      <c r="P158" s="11"/>
      <c r="Q158" s="11"/>
    </row>
    <row r="159" spans="1:17" ht="15">
      <c r="A159" s="12"/>
      <c r="B159" s="12"/>
      <c r="C159" s="11"/>
      <c r="D159" s="11"/>
      <c r="E159" s="11"/>
      <c r="F159" s="11"/>
      <c r="G159" s="11"/>
      <c r="H159" s="11"/>
      <c r="I159" s="11"/>
      <c r="J159" s="15"/>
      <c r="K159" s="55"/>
      <c r="L159" s="15"/>
      <c r="M159" s="15"/>
      <c r="N159" s="15"/>
      <c r="O159" s="15"/>
      <c r="P159" s="11"/>
      <c r="Q159" s="11"/>
    </row>
    <row r="160" spans="1:17" ht="15">
      <c r="A160" s="12"/>
      <c r="B160" s="12"/>
      <c r="C160" s="11"/>
      <c r="D160" s="11"/>
      <c r="E160" s="11"/>
      <c r="F160" s="11"/>
      <c r="G160" s="11"/>
      <c r="H160" s="11"/>
      <c r="I160" s="11"/>
      <c r="J160" s="15"/>
      <c r="K160" s="55"/>
      <c r="L160" s="15"/>
      <c r="M160" s="15"/>
      <c r="N160" s="15"/>
      <c r="O160" s="15"/>
      <c r="P160" s="11"/>
      <c r="Q160" s="11"/>
    </row>
    <row r="161" spans="1:17" ht="15">
      <c r="A161" s="12"/>
      <c r="B161" s="12"/>
      <c r="C161" s="11"/>
      <c r="D161" s="11"/>
      <c r="E161" s="11"/>
      <c r="F161" s="11"/>
      <c r="G161" s="11"/>
      <c r="H161" s="11"/>
      <c r="I161" s="11"/>
      <c r="J161" s="15"/>
      <c r="K161" s="55"/>
      <c r="L161" s="15"/>
      <c r="M161" s="15"/>
      <c r="N161" s="15"/>
      <c r="O161" s="15"/>
      <c r="P161" s="15"/>
      <c r="Q161" s="15"/>
    </row>
    <row r="162" spans="1:17" ht="15">
      <c r="A162" s="12"/>
      <c r="B162" s="12"/>
      <c r="C162" s="11"/>
      <c r="D162" s="11"/>
      <c r="E162" s="11"/>
      <c r="F162" s="11"/>
      <c r="G162" s="11"/>
      <c r="H162" s="11"/>
      <c r="I162" s="11"/>
      <c r="J162" s="15"/>
      <c r="K162" s="53"/>
      <c r="L162" s="15"/>
      <c r="M162" s="15"/>
      <c r="N162" s="15"/>
      <c r="O162" s="15"/>
      <c r="P162" s="11"/>
      <c r="Q162" s="11"/>
    </row>
    <row r="163" spans="1:17" ht="15">
      <c r="A163" s="12"/>
      <c r="B163" s="12"/>
      <c r="C163" s="11"/>
      <c r="D163" s="11"/>
      <c r="E163" s="11"/>
      <c r="F163" s="11"/>
      <c r="G163" s="11"/>
      <c r="H163" s="11"/>
      <c r="I163" s="11"/>
      <c r="J163" s="15"/>
      <c r="K163" s="53"/>
      <c r="L163" s="15"/>
      <c r="M163" s="15"/>
      <c r="N163" s="15"/>
      <c r="O163" s="15"/>
      <c r="P163" s="11"/>
      <c r="Q163" s="11"/>
    </row>
    <row r="164" spans="1:17" ht="15">
      <c r="A164" s="12"/>
      <c r="B164" s="12"/>
      <c r="C164" s="11"/>
      <c r="D164" s="11"/>
      <c r="E164" s="11"/>
      <c r="F164" s="11"/>
      <c r="G164" s="11"/>
      <c r="H164" s="11"/>
      <c r="I164" s="11"/>
      <c r="J164" s="15"/>
      <c r="K164" s="15"/>
      <c r="L164" s="15"/>
      <c r="M164" s="15"/>
      <c r="N164" s="15"/>
      <c r="O164" s="15"/>
      <c r="P164" s="11"/>
      <c r="Q164" s="11"/>
    </row>
    <row r="165" spans="1:17" ht="15">
      <c r="A165" s="12"/>
      <c r="B165" s="12"/>
      <c r="C165" s="11"/>
      <c r="D165" s="11"/>
      <c r="E165" s="11"/>
      <c r="F165" s="11"/>
      <c r="G165" s="11"/>
      <c r="H165" s="11"/>
      <c r="I165" s="11"/>
      <c r="J165" s="15"/>
      <c r="K165" s="15"/>
      <c r="L165" s="15"/>
      <c r="M165" s="15"/>
      <c r="N165" s="15"/>
      <c r="O165" s="15"/>
      <c r="P165" s="11"/>
      <c r="Q165" s="11"/>
    </row>
    <row r="166" spans="1:17" ht="15">
      <c r="A166" s="12"/>
      <c r="B166" s="12"/>
      <c r="C166" s="11"/>
      <c r="D166" s="11"/>
      <c r="E166" s="11"/>
      <c r="F166" s="11"/>
      <c r="G166" s="11"/>
      <c r="H166" s="11"/>
      <c r="I166" s="11"/>
      <c r="J166" s="15"/>
      <c r="K166" s="15"/>
      <c r="L166" s="15"/>
      <c r="M166" s="483"/>
      <c r="N166" s="483"/>
      <c r="O166" s="483"/>
      <c r="P166" s="12"/>
      <c r="Q166" s="12"/>
    </row>
    <row r="167" spans="1:17" ht="15">
      <c r="A167" s="12"/>
      <c r="B167" s="12"/>
      <c r="C167" s="11"/>
      <c r="D167" s="11"/>
      <c r="E167" s="11"/>
      <c r="F167" s="11"/>
      <c r="G167" s="11"/>
      <c r="H167" s="11"/>
      <c r="I167" s="11"/>
      <c r="J167" s="15"/>
      <c r="K167" s="15"/>
      <c r="L167" s="15"/>
      <c r="M167" s="483"/>
      <c r="N167" s="483"/>
      <c r="O167" s="483"/>
      <c r="P167" s="12"/>
      <c r="Q167" s="12"/>
    </row>
    <row r="168" spans="1:17" ht="15">
      <c r="A168" s="12"/>
      <c r="B168" s="12"/>
      <c r="C168" s="12"/>
      <c r="D168" s="12"/>
      <c r="E168" s="12"/>
      <c r="F168" s="12"/>
      <c r="G168" s="12"/>
      <c r="H168" s="12"/>
      <c r="I168" s="12"/>
      <c r="J168" s="483"/>
      <c r="K168" s="483"/>
      <c r="L168" s="483"/>
      <c r="M168" s="483"/>
      <c r="N168" s="483"/>
      <c r="O168" s="483"/>
      <c r="P168" s="12"/>
      <c r="Q168" s="12"/>
    </row>
    <row r="169" spans="1:17" ht="15">
      <c r="A169" s="12"/>
      <c r="B169" s="12"/>
      <c r="C169" s="12"/>
      <c r="D169" s="12"/>
      <c r="E169" s="12"/>
      <c r="F169" s="12"/>
      <c r="G169" s="12"/>
      <c r="H169" s="12"/>
      <c r="I169" s="12"/>
      <c r="J169" s="12"/>
      <c r="K169" s="12"/>
      <c r="L169" s="12"/>
      <c r="M169" s="12"/>
      <c r="N169" s="12"/>
      <c r="O169" s="12"/>
      <c r="P169" s="12"/>
      <c r="Q169" s="12"/>
    </row>
    <row r="170" spans="1:17" ht="15">
      <c r="A170" s="12"/>
      <c r="B170" s="12"/>
      <c r="C170" s="12"/>
      <c r="D170" s="12"/>
      <c r="E170" s="12"/>
      <c r="F170" s="12"/>
      <c r="G170" s="12"/>
      <c r="H170" s="12"/>
      <c r="I170" s="12"/>
      <c r="J170" s="12"/>
      <c r="K170" s="12"/>
      <c r="L170" s="12"/>
      <c r="M170" s="12"/>
      <c r="N170" s="12"/>
      <c r="O170" s="12"/>
      <c r="P170" s="12"/>
      <c r="Q170" s="12"/>
    </row>
    <row r="171" spans="1:17" ht="15">
      <c r="A171" s="12"/>
      <c r="B171" s="12"/>
      <c r="C171" s="12"/>
      <c r="D171" s="12"/>
      <c r="E171" s="12"/>
      <c r="F171" s="12"/>
      <c r="G171" s="12"/>
      <c r="H171" s="12"/>
      <c r="I171" s="12"/>
      <c r="J171" s="12"/>
      <c r="K171" s="12"/>
      <c r="L171" s="12"/>
      <c r="M171" s="12"/>
      <c r="N171" s="12"/>
      <c r="O171" s="12"/>
      <c r="P171" s="12"/>
      <c r="Q171" s="12"/>
    </row>
    <row r="172" spans="1:17" ht="15">
      <c r="A172" s="12"/>
      <c r="B172" s="12"/>
      <c r="C172" s="12"/>
      <c r="D172" s="12"/>
      <c r="E172" s="12"/>
      <c r="F172" s="12"/>
      <c r="G172" s="12"/>
      <c r="H172" s="12"/>
      <c r="I172" s="12"/>
      <c r="J172" s="12"/>
      <c r="K172" s="12"/>
      <c r="L172" s="12"/>
      <c r="M172" s="12"/>
      <c r="N172" s="12"/>
      <c r="O172" s="12"/>
      <c r="P172" s="12"/>
      <c r="Q172" s="12"/>
    </row>
    <row r="173" spans="1:17" ht="15">
      <c r="A173" s="12"/>
      <c r="B173" s="12"/>
      <c r="C173" s="12"/>
      <c r="D173" s="12"/>
      <c r="E173" s="12"/>
      <c r="F173" s="12"/>
      <c r="G173" s="12"/>
      <c r="H173" s="12"/>
      <c r="I173" s="12"/>
      <c r="J173" s="12"/>
      <c r="K173" s="12"/>
      <c r="L173" s="12"/>
      <c r="M173" s="12"/>
      <c r="N173" s="12"/>
      <c r="O173" s="12"/>
      <c r="P173" s="12"/>
      <c r="Q173" s="12"/>
    </row>
    <row r="174" spans="1:17" ht="15">
      <c r="A174" s="12"/>
      <c r="B174" s="12"/>
      <c r="C174" s="12"/>
      <c r="D174" s="12"/>
      <c r="E174" s="12"/>
      <c r="F174" s="12"/>
      <c r="G174" s="12"/>
      <c r="H174" s="12"/>
      <c r="I174" s="12"/>
      <c r="J174" s="12"/>
      <c r="K174" s="12"/>
      <c r="L174" s="12"/>
      <c r="M174" s="12"/>
      <c r="N174" s="12"/>
      <c r="O174" s="12"/>
      <c r="P174" s="12"/>
      <c r="Q174" s="12"/>
    </row>
    <row r="175" spans="1:17" ht="15">
      <c r="A175" s="12"/>
      <c r="B175" s="12"/>
      <c r="C175" s="12"/>
      <c r="D175" s="12"/>
      <c r="E175" s="12"/>
      <c r="F175" s="12"/>
      <c r="G175" s="12"/>
      <c r="H175" s="12"/>
      <c r="I175" s="12"/>
      <c r="J175" s="12"/>
      <c r="K175" s="12"/>
      <c r="L175" s="12"/>
      <c r="M175" s="12"/>
      <c r="N175" s="12"/>
      <c r="O175" s="12"/>
      <c r="P175" s="12"/>
      <c r="Q175" s="12"/>
    </row>
    <row r="176" spans="1:17" ht="15">
      <c r="A176" s="12"/>
      <c r="B176" s="12"/>
      <c r="C176" s="12"/>
      <c r="D176" s="12"/>
      <c r="E176" s="12"/>
      <c r="F176" s="12"/>
      <c r="G176" s="12"/>
      <c r="H176" s="12"/>
      <c r="I176" s="12"/>
      <c r="J176" s="12"/>
      <c r="K176" s="12"/>
      <c r="L176" s="12"/>
      <c r="M176" s="12"/>
      <c r="N176" s="12"/>
      <c r="O176" s="12"/>
      <c r="P176" s="12"/>
      <c r="Q176" s="12"/>
    </row>
    <row r="177" spans="1:17" ht="15">
      <c r="A177" s="12"/>
      <c r="B177" s="12"/>
      <c r="C177" s="12"/>
      <c r="D177" s="12"/>
      <c r="E177" s="12"/>
      <c r="F177" s="12"/>
      <c r="G177" s="12"/>
      <c r="H177" s="12"/>
      <c r="I177" s="12"/>
      <c r="J177" s="12"/>
      <c r="K177" s="12"/>
      <c r="L177" s="12"/>
      <c r="M177" s="12"/>
      <c r="N177" s="12"/>
      <c r="O177" s="12"/>
      <c r="P177" s="12"/>
      <c r="Q177" s="12"/>
    </row>
    <row r="178" spans="1:17" ht="15">
      <c r="A178" s="12"/>
      <c r="B178" s="12"/>
      <c r="C178" s="12"/>
      <c r="D178" s="12"/>
      <c r="E178" s="12"/>
      <c r="F178" s="12"/>
      <c r="G178" s="12"/>
      <c r="H178" s="12"/>
      <c r="I178" s="12"/>
      <c r="J178" s="12"/>
      <c r="K178" s="12"/>
      <c r="L178" s="12"/>
      <c r="M178" s="12"/>
      <c r="N178" s="12"/>
      <c r="O178" s="12"/>
      <c r="P178" s="12"/>
      <c r="Q178" s="12"/>
    </row>
    <row r="179" spans="1:17" ht="15">
      <c r="A179" s="12"/>
      <c r="B179" s="12"/>
      <c r="C179" s="12"/>
      <c r="D179" s="12"/>
      <c r="E179" s="12"/>
      <c r="F179" s="12"/>
      <c r="G179" s="12"/>
      <c r="H179" s="12"/>
      <c r="I179" s="12"/>
      <c r="J179" s="12"/>
      <c r="K179" s="12"/>
      <c r="L179" s="12"/>
      <c r="M179" s="12"/>
      <c r="N179" s="12"/>
      <c r="O179" s="12"/>
      <c r="P179" s="12"/>
      <c r="Q179" s="12"/>
    </row>
    <row r="180" spans="1:17" ht="15">
      <c r="A180" s="12"/>
      <c r="B180" s="12"/>
      <c r="C180" s="12"/>
      <c r="D180" s="12"/>
      <c r="E180" s="12"/>
      <c r="F180" s="12"/>
      <c r="G180" s="12"/>
      <c r="H180" s="12"/>
      <c r="I180" s="12"/>
      <c r="J180" s="12"/>
      <c r="K180" s="12"/>
      <c r="L180" s="12"/>
      <c r="M180" s="12"/>
      <c r="N180" s="12"/>
      <c r="O180" s="12"/>
      <c r="P180" s="12"/>
      <c r="Q180" s="12"/>
    </row>
    <row r="181" spans="1:17" ht="15">
      <c r="A181" s="12"/>
      <c r="B181" s="12"/>
      <c r="C181" s="12"/>
      <c r="D181" s="12"/>
      <c r="E181" s="12"/>
      <c r="F181" s="12"/>
      <c r="G181" s="12"/>
      <c r="H181" s="12"/>
      <c r="I181" s="12"/>
      <c r="J181" s="12"/>
      <c r="K181" s="12"/>
      <c r="L181" s="12"/>
      <c r="M181" s="12"/>
      <c r="N181" s="12"/>
      <c r="O181" s="12"/>
      <c r="P181" s="12"/>
      <c r="Q181" s="12"/>
    </row>
    <row r="182" spans="1:17" ht="15">
      <c r="A182" s="12"/>
      <c r="B182" s="12"/>
      <c r="C182" s="12"/>
      <c r="D182" s="12"/>
      <c r="E182" s="12"/>
      <c r="F182" s="12"/>
      <c r="G182" s="12"/>
      <c r="H182" s="12"/>
      <c r="I182" s="12"/>
      <c r="J182" s="12"/>
      <c r="K182" s="12"/>
      <c r="L182" s="12"/>
      <c r="M182" s="12"/>
      <c r="N182" s="12"/>
      <c r="O182" s="12"/>
      <c r="P182" s="12"/>
      <c r="Q182" s="12"/>
    </row>
    <row r="183" spans="1:17" ht="15">
      <c r="A183" s="12"/>
      <c r="B183" s="12"/>
      <c r="C183" s="12"/>
      <c r="D183" s="12"/>
      <c r="E183" s="12"/>
      <c r="F183" s="12"/>
      <c r="G183" s="12"/>
      <c r="H183" s="12"/>
      <c r="I183" s="12"/>
      <c r="J183" s="12"/>
      <c r="K183" s="12"/>
      <c r="L183" s="12"/>
      <c r="M183" s="12"/>
      <c r="N183" s="12"/>
      <c r="O183" s="12"/>
      <c r="P183" s="12"/>
      <c r="Q183" s="12"/>
    </row>
    <row r="184" spans="1:17" ht="15">
      <c r="A184" s="12"/>
      <c r="B184" s="12"/>
      <c r="C184" s="12"/>
      <c r="D184" s="12"/>
      <c r="E184" s="12"/>
      <c r="F184" s="12"/>
      <c r="G184" s="12"/>
      <c r="H184" s="12"/>
      <c r="I184" s="12"/>
      <c r="J184" s="12"/>
      <c r="K184" s="12"/>
      <c r="L184" s="12"/>
      <c r="M184" s="12"/>
      <c r="N184" s="12"/>
      <c r="O184" s="12"/>
      <c r="P184" s="12"/>
      <c r="Q184" s="12"/>
    </row>
    <row r="185" spans="1:17" ht="15">
      <c r="A185" s="12"/>
      <c r="B185" s="12"/>
      <c r="C185" s="12"/>
      <c r="D185" s="12"/>
      <c r="E185" s="12"/>
      <c r="F185" s="12"/>
      <c r="G185" s="12"/>
      <c r="H185" s="12"/>
      <c r="I185" s="12"/>
      <c r="J185" s="12"/>
      <c r="K185" s="12"/>
      <c r="L185" s="12"/>
      <c r="M185" s="12"/>
      <c r="N185" s="12"/>
      <c r="O185" s="12"/>
      <c r="P185" s="12"/>
      <c r="Q185" s="12"/>
    </row>
    <row r="186" spans="1:17" ht="15">
      <c r="A186" s="12"/>
      <c r="B186" s="12"/>
      <c r="C186" s="12"/>
      <c r="D186" s="12"/>
      <c r="E186" s="12"/>
      <c r="F186" s="12"/>
      <c r="G186" s="12"/>
      <c r="H186" s="12"/>
      <c r="I186" s="12"/>
      <c r="J186" s="12"/>
      <c r="K186" s="12"/>
      <c r="L186" s="12"/>
      <c r="M186" s="12"/>
      <c r="N186" s="12"/>
      <c r="O186" s="12"/>
      <c r="P186" s="12"/>
      <c r="Q186" s="12"/>
    </row>
    <row r="187" spans="1:17" ht="15">
      <c r="A187" s="12"/>
      <c r="B187" s="12"/>
      <c r="C187" s="12"/>
      <c r="D187" s="12"/>
      <c r="E187" s="12"/>
      <c r="F187" s="12"/>
      <c r="G187" s="12"/>
      <c r="H187" s="12"/>
      <c r="I187" s="12"/>
      <c r="J187" s="12"/>
      <c r="K187" s="12"/>
      <c r="L187" s="12"/>
      <c r="M187" s="12"/>
      <c r="N187" s="12"/>
      <c r="O187" s="12"/>
      <c r="P187" s="12"/>
      <c r="Q187" s="12"/>
    </row>
    <row r="188" spans="1:17" ht="15">
      <c r="A188" s="12"/>
      <c r="B188" s="12"/>
      <c r="C188" s="12"/>
      <c r="D188" s="12"/>
      <c r="E188" s="12"/>
      <c r="F188" s="12"/>
      <c r="G188" s="12"/>
      <c r="H188" s="12"/>
      <c r="I188" s="12"/>
      <c r="J188" s="12"/>
      <c r="K188" s="12"/>
      <c r="L188" s="12"/>
      <c r="M188" s="12"/>
      <c r="N188" s="12"/>
      <c r="O188" s="12"/>
      <c r="P188" s="12"/>
      <c r="Q188" s="12"/>
    </row>
    <row r="189" spans="1:17" ht="15">
      <c r="A189" s="12"/>
      <c r="B189" s="12"/>
      <c r="C189" s="12"/>
      <c r="D189" s="12"/>
      <c r="E189" s="12"/>
      <c r="F189" s="12"/>
      <c r="G189" s="12"/>
      <c r="H189" s="12"/>
      <c r="I189" s="12"/>
      <c r="J189" s="12"/>
      <c r="K189" s="12"/>
      <c r="L189" s="12"/>
      <c r="M189" s="12"/>
      <c r="N189" s="12"/>
      <c r="O189" s="12"/>
      <c r="P189" s="12"/>
      <c r="Q189" s="12"/>
    </row>
    <row r="190" spans="1:17" ht="15">
      <c r="A190" s="12"/>
      <c r="B190" s="12"/>
      <c r="C190" s="12"/>
      <c r="D190" s="12"/>
      <c r="E190" s="12"/>
      <c r="F190" s="12"/>
      <c r="G190" s="12"/>
      <c r="H190" s="12"/>
      <c r="I190" s="12"/>
      <c r="J190" s="12"/>
      <c r="K190" s="12"/>
      <c r="L190" s="12"/>
      <c r="M190" s="12"/>
      <c r="N190" s="12"/>
      <c r="O190" s="12"/>
      <c r="P190" s="12"/>
      <c r="Q190" s="12"/>
    </row>
    <row r="191" spans="1:17" ht="15">
      <c r="A191" s="12"/>
      <c r="B191" s="12"/>
      <c r="C191" s="12"/>
      <c r="D191" s="12"/>
      <c r="E191" s="12"/>
      <c r="F191" s="12"/>
      <c r="G191" s="12"/>
      <c r="H191" s="12"/>
      <c r="I191" s="12"/>
      <c r="J191" s="12"/>
      <c r="K191" s="12"/>
      <c r="L191" s="12"/>
      <c r="M191" s="12"/>
      <c r="N191" s="12"/>
      <c r="O191" s="12"/>
      <c r="P191" s="12"/>
      <c r="Q191" s="12"/>
    </row>
    <row r="192" spans="1:17" ht="15">
      <c r="A192" s="12"/>
      <c r="B192" s="12"/>
      <c r="C192" s="12"/>
      <c r="D192" s="12"/>
      <c r="E192" s="12"/>
      <c r="F192" s="12"/>
      <c r="G192" s="12"/>
      <c r="H192" s="12"/>
      <c r="I192" s="12"/>
      <c r="J192" s="12"/>
      <c r="K192" s="12"/>
      <c r="L192" s="12"/>
      <c r="M192" s="12"/>
      <c r="N192" s="12"/>
      <c r="O192" s="12"/>
      <c r="P192" s="12"/>
      <c r="Q192" s="12"/>
    </row>
    <row r="193" spans="1:17" ht="15">
      <c r="A193" s="12"/>
      <c r="B193" s="12"/>
      <c r="C193" s="12"/>
      <c r="D193" s="12"/>
      <c r="E193" s="12"/>
      <c r="F193" s="12"/>
      <c r="G193" s="12"/>
      <c r="H193" s="12"/>
      <c r="I193" s="12"/>
      <c r="J193" s="12"/>
      <c r="K193" s="12"/>
      <c r="L193" s="12"/>
      <c r="M193" s="12"/>
      <c r="N193" s="12"/>
      <c r="O193" s="12"/>
      <c r="P193" s="12"/>
      <c r="Q193" s="12"/>
    </row>
    <row r="194" spans="1:17" ht="15">
      <c r="A194" s="12"/>
      <c r="B194" s="12"/>
      <c r="C194" s="12"/>
      <c r="D194" s="12"/>
      <c r="E194" s="12"/>
      <c r="F194" s="12"/>
      <c r="G194" s="12"/>
      <c r="H194" s="12"/>
      <c r="I194" s="12"/>
      <c r="J194" s="12"/>
      <c r="K194" s="12"/>
      <c r="L194" s="12"/>
      <c r="M194" s="12"/>
      <c r="N194" s="12"/>
      <c r="O194" s="12"/>
      <c r="P194" s="12"/>
      <c r="Q194" s="12"/>
    </row>
    <row r="195" spans="1:12" ht="15">
      <c r="A195" s="12"/>
      <c r="B195" s="12"/>
      <c r="C195" s="11"/>
      <c r="D195" s="12"/>
      <c r="E195" s="12"/>
      <c r="F195" s="12"/>
      <c r="G195" s="12"/>
      <c r="H195" s="12"/>
      <c r="I195" s="12"/>
      <c r="J195" s="12"/>
      <c r="K195" s="12"/>
      <c r="L195" s="12"/>
    </row>
    <row r="196" spans="1:12" ht="15">
      <c r="A196" s="12"/>
      <c r="B196" s="12"/>
      <c r="C196" s="11"/>
      <c r="D196" s="12"/>
      <c r="E196" s="12"/>
      <c r="F196" s="12"/>
      <c r="G196" s="12"/>
      <c r="H196" s="12"/>
      <c r="I196" s="12"/>
      <c r="J196" s="12"/>
      <c r="K196" s="12"/>
      <c r="L196" s="12"/>
    </row>
  </sheetData>
  <sheetProtection/>
  <protectedRanges>
    <protectedRange password="CDC0" sqref="H30" name="Range1_8_1_1"/>
    <protectedRange password="CDC0" sqref="G30 I30 K30:M30" name="Range1_9"/>
    <protectedRange password="CDC0" sqref="G34 J34 M34 J30" name="Range1_10_1"/>
    <protectedRange password="CDC0" sqref="M41:M42" name="Range1_15"/>
    <protectedRange password="CDC0" sqref="H41:J42" name="Range1_11_2"/>
    <protectedRange password="CDC0" sqref="G48" name="Range1_6_1"/>
    <protectedRange password="CDC0" sqref="H26 H48" name="Range1_7_1"/>
    <protectedRange password="CDC0" sqref="M48" name="Range1_11_2_2"/>
    <protectedRange password="CDC0" sqref="H84 J90:K90 K83:L83 I83" name="Range1_12_1"/>
    <protectedRange password="CDC0" sqref="E84:F84 E58:F82" name="Range1_12_1_1"/>
    <protectedRange sqref="M86 H86 E86:F86" name="Range1_11"/>
    <protectedRange password="CDC0" sqref="G111 N92 G114 J93:L94 J95:J97 E93:G93" name="Range1_3_1"/>
    <protectedRange password="CDC0" sqref="L111 L114 M93:M97 M105 M100 M110" name="Range1_5_2"/>
    <protectedRange sqref="I114 I111 N107 J109:L110 M109" name="Range1_14"/>
    <protectedRange sqref="H138:H139 E127:M130" name="Range1_16"/>
    <protectedRange sqref="K158:K161 N133 E136:M137 E135:N135" name="Range1"/>
    <protectedRange sqref="E134:H134" name="Range1_17"/>
    <protectedRange password="CDC0" sqref="F138" name="Range1_1_1_1_1"/>
    <protectedRange password="CDC0" sqref="N86:N87 N93:N97" name="Range1_12_1_4"/>
    <protectedRange password="CDC0" sqref="M50:M52" name="Range1_15_1_1"/>
    <protectedRange password="CDC0" sqref="H50:H52" name="Range1_12_13_1_1_2"/>
    <protectedRange password="CDC0" sqref="H23" name="Range1_6"/>
    <protectedRange password="CDC0" sqref="J88 J105" name="Range1_5_1_1"/>
    <protectedRange password="CDC0" sqref="M114 N88 N90 M111 N110" name="Range1_6_5"/>
    <protectedRange password="CDC0" sqref="M83" name="Range1_7_1_1"/>
    <protectedRange password="CDC0" sqref="H83" name="Range1_12_13_1_1_3"/>
    <protectedRange password="CDC0" sqref="J50" name="Range1_1_4"/>
    <protectedRange password="CDC0" sqref="I48:J48" name="Range1_1_5"/>
    <protectedRange password="CDC0" sqref="G35 K35" name="Range1_8"/>
    <protectedRange password="CDC0" sqref="H35" name="Range1_8_2_1_1"/>
    <protectedRange password="CDC0" sqref="J35 M35" name="Range1_10"/>
    <protectedRange password="CDC0" sqref="J83" name="Range1_12_1_7"/>
    <protectedRange password="CDC0" sqref="G24" name="Range1_4"/>
    <protectedRange password="CDC0" sqref="G23" name="Range1_12"/>
    <protectedRange password="CDC0" sqref="J21:J23" name="Range1_7_1_2_1"/>
    <protectedRange password="CDC0" sqref="I21:I23 I25:I26 I34:I35 I109:I110 I50:I52 I59 I62:I65 I72 I86:I88 I90:I91 I93:I97" name="Range1_6_2_1"/>
    <protectedRange password="CDC0" sqref="N50:N52 N25:N26 M21:N23 K23:L23" name="Range1_6_5_1"/>
    <protectedRange password="CDC0" sqref="K34" name="Range1_10_2"/>
    <protectedRange password="CDC0" sqref="K41:K42" name="Range1_10_2_1"/>
    <protectedRange password="CDC0" sqref="L48" name="Range1_7_2"/>
    <protectedRange password="CDC0" sqref="K48" name="Range1_7_2_1"/>
    <protectedRange password="CDC0" sqref="G22:H22" name="Range1_6_8"/>
    <protectedRange password="CDC0" sqref="K21:L22" name="Range1_6_4"/>
    <protectedRange password="CDC0" sqref="H91 J91" name="Range1_2_1"/>
    <protectedRange password="CDC0" sqref="M91:N91" name="Range1_2_2"/>
    <protectedRange password="CDC0" sqref="K84:L84" name="Range1_3_7"/>
    <protectedRange password="CDC0" sqref="M84" name="Range1_7_2_4"/>
    <protectedRange password="CDC0" sqref="I84" name="Range1_12_1_5_3"/>
    <protectedRange password="CDC0" sqref="J84" name="Range1_3_1_3"/>
    <protectedRange password="CDC0" sqref="N34:N35 N30 N41:N42 N104:N105 N48 N138:N139 N121:N124 N127:N129" name="Range1_6_10"/>
    <protectedRange password="CDC0" sqref="L46:L47" name="Range1_1"/>
    <protectedRange password="CDC0" sqref="L71:M72 G71:G72" name="Range1_14_2"/>
    <protectedRange password="CDC0" sqref="N73:N82 N62:N68" name="Range1_6_10_2"/>
    <protectedRange password="CDC0" sqref="N58:N61 N70:N72" name="Range1_7_3_1"/>
    <protectedRange password="CDC0" sqref="I70:I71" name="Range1_1_2_1"/>
    <protectedRange password="CDC0" sqref="M62:M64 M74:M78 J67:M68 I66 L70:M70 I60:I61 M81:M82 J62:J66 G73:M73 G70:H70 J70:J72 J58:M61 I58 G58:H68 I134 H93:H97 H99:H100 H104:H105 H109:H110 G74:J82" name="Range1_12_1_5_1"/>
    <protectedRange password="CDC0" sqref="K62:L66" name="Range1_12_1_1_3_1"/>
    <protectedRange password="CDC0" sqref="K71:K72" name="Range1_3_2_1"/>
    <protectedRange password="CDC0" sqref="K70" name="Range1_12_2_1"/>
    <protectedRange password="CDC0" sqref="G91 G88:G89" name="Range1_3"/>
    <protectedRange password="CDC0" sqref="L91" name="Range1_2"/>
    <protectedRange password="CDC0" sqref="L90" name="Range1_2_3"/>
    <protectedRange password="CDC0" sqref="L74:L82" name="Range1_12_1_3"/>
    <protectedRange password="CDC0" sqref="L34" name="Range1_10_1_1"/>
    <protectedRange password="CDC0" sqref="I99:I100" name="Range1_5"/>
    <protectedRange password="CDC0" sqref="G99" name="Range1_16_1"/>
    <protectedRange password="CDC0" sqref="N130" name="Range1_6_7_7_1"/>
    <protectedRange password="CDC0" sqref="L35" name="Range1_8_2"/>
    <protectedRange password="CDC0" sqref="K74:K82" name="Range1_12_1_2_1"/>
  </protectedRanges>
  <mergeCells count="223">
    <mergeCell ref="M3:N3"/>
    <mergeCell ref="M118:M119"/>
    <mergeCell ref="E130:F130"/>
    <mergeCell ref="E97:F97"/>
    <mergeCell ref="E101:F101"/>
    <mergeCell ref="E110:F110"/>
    <mergeCell ref="E112:F112"/>
    <mergeCell ref="N56:N57"/>
    <mergeCell ref="E96:F96"/>
    <mergeCell ref="E128:F128"/>
    <mergeCell ref="E137:F137"/>
    <mergeCell ref="E121:F121"/>
    <mergeCell ref="C109:C113"/>
    <mergeCell ref="E118:F119"/>
    <mergeCell ref="E120:F120"/>
    <mergeCell ref="E126:F126"/>
    <mergeCell ref="E129:F129"/>
    <mergeCell ref="E124:F124"/>
    <mergeCell ref="E122:F122"/>
    <mergeCell ref="D121:D126"/>
    <mergeCell ref="O56:O57"/>
    <mergeCell ref="E61:F61"/>
    <mergeCell ref="E62:F62"/>
    <mergeCell ref="E63:F63"/>
    <mergeCell ref="G56:G57"/>
    <mergeCell ref="M56:M57"/>
    <mergeCell ref="H56:H57"/>
    <mergeCell ref="I56:I57"/>
    <mergeCell ref="J56:J57"/>
    <mergeCell ref="K56:K57"/>
    <mergeCell ref="B157:D157"/>
    <mergeCell ref="C127:C133"/>
    <mergeCell ref="B145:C145"/>
    <mergeCell ref="E127:F127"/>
    <mergeCell ref="E131:F131"/>
    <mergeCell ref="C156:J156"/>
    <mergeCell ref="C155:N155"/>
    <mergeCell ref="C151:O151"/>
    <mergeCell ref="C153:L153"/>
    <mergeCell ref="D127:D133"/>
    <mergeCell ref="C154:L154"/>
    <mergeCell ref="N118:N119"/>
    <mergeCell ref="G118:G119"/>
    <mergeCell ref="H118:H119"/>
    <mergeCell ref="I118:I119"/>
    <mergeCell ref="J118:J119"/>
    <mergeCell ref="B152:N152"/>
    <mergeCell ref="D134:D137"/>
    <mergeCell ref="K118:K119"/>
    <mergeCell ref="E125:F125"/>
    <mergeCell ref="L56:L57"/>
    <mergeCell ref="L118:L119"/>
    <mergeCell ref="A138:A139"/>
    <mergeCell ref="B138:B139"/>
    <mergeCell ref="C138:C139"/>
    <mergeCell ref="A134:A137"/>
    <mergeCell ref="B134:B137"/>
    <mergeCell ref="C134:C137"/>
    <mergeCell ref="A127:A133"/>
    <mergeCell ref="B127:B133"/>
    <mergeCell ref="C99:C103"/>
    <mergeCell ref="B99:B103"/>
    <mergeCell ref="C104:C108"/>
    <mergeCell ref="E103:F103"/>
    <mergeCell ref="D99:D103"/>
    <mergeCell ref="E104:F104"/>
    <mergeCell ref="E99:F99"/>
    <mergeCell ref="E100:F100"/>
    <mergeCell ref="E115:F115"/>
    <mergeCell ref="E113:F113"/>
    <mergeCell ref="E105:F105"/>
    <mergeCell ref="E80:F80"/>
    <mergeCell ref="E93:F93"/>
    <mergeCell ref="E95:F95"/>
    <mergeCell ref="E94:F94"/>
    <mergeCell ref="E98:F98"/>
    <mergeCell ref="E73:F73"/>
    <mergeCell ref="E90:F90"/>
    <mergeCell ref="E87:F87"/>
    <mergeCell ref="E85:F85"/>
    <mergeCell ref="E86:F86"/>
    <mergeCell ref="G13:K13"/>
    <mergeCell ref="I39:N39"/>
    <mergeCell ref="F43:F48"/>
    <mergeCell ref="E43:E48"/>
    <mergeCell ref="G18:G20"/>
    <mergeCell ref="E34:E38"/>
    <mergeCell ref="E21:E24"/>
    <mergeCell ref="F21:F24"/>
    <mergeCell ref="F34:F38"/>
    <mergeCell ref="F41:F42"/>
    <mergeCell ref="C9:D9"/>
    <mergeCell ref="A10:B10"/>
    <mergeCell ref="C10:D10"/>
    <mergeCell ref="E68:F68"/>
    <mergeCell ref="C34:C38"/>
    <mergeCell ref="C21:C24"/>
    <mergeCell ref="D21:D24"/>
    <mergeCell ref="C58:C84"/>
    <mergeCell ref="D58:D84"/>
    <mergeCell ref="E59:F59"/>
    <mergeCell ref="K18:K20"/>
    <mergeCell ref="L18:L20"/>
    <mergeCell ref="M18:M20"/>
    <mergeCell ref="C15:F15"/>
    <mergeCell ref="C16:F16"/>
    <mergeCell ref="C11:D11"/>
    <mergeCell ref="A12:B12"/>
    <mergeCell ref="C12:D12"/>
    <mergeCell ref="A13:B13"/>
    <mergeCell ref="C13:D13"/>
    <mergeCell ref="A11:B11"/>
    <mergeCell ref="C14:F14"/>
    <mergeCell ref="A16:B16"/>
    <mergeCell ref="D30:D33"/>
    <mergeCell ref="C18:F18"/>
    <mergeCell ref="B21:B24"/>
    <mergeCell ref="F25:F29"/>
    <mergeCell ref="C25:C29"/>
    <mergeCell ref="A25:A29"/>
    <mergeCell ref="A30:A33"/>
    <mergeCell ref="B25:B29"/>
    <mergeCell ref="A5:N5"/>
    <mergeCell ref="A9:B9"/>
    <mergeCell ref="A6:N6"/>
    <mergeCell ref="A39:A55"/>
    <mergeCell ref="C43:C48"/>
    <mergeCell ref="D43:D48"/>
    <mergeCell ref="N18:N20"/>
    <mergeCell ref="H18:H20"/>
    <mergeCell ref="I18:I20"/>
    <mergeCell ref="J18:J20"/>
    <mergeCell ref="E56:F57"/>
    <mergeCell ref="A34:A38"/>
    <mergeCell ref="A14:B14"/>
    <mergeCell ref="A15:B15"/>
    <mergeCell ref="A18:B20"/>
    <mergeCell ref="B34:B38"/>
    <mergeCell ref="A21:A24"/>
    <mergeCell ref="D34:D38"/>
    <mergeCell ref="B30:B33"/>
    <mergeCell ref="C30:C33"/>
    <mergeCell ref="D25:D29"/>
    <mergeCell ref="E25:E29"/>
    <mergeCell ref="A85:B85"/>
    <mergeCell ref="E83:F83"/>
    <mergeCell ref="E84:F84"/>
    <mergeCell ref="A56:B57"/>
    <mergeCell ref="C56:D56"/>
    <mergeCell ref="E77:F77"/>
    <mergeCell ref="E78:F78"/>
    <mergeCell ref="E79:F79"/>
    <mergeCell ref="E30:E33"/>
    <mergeCell ref="F30:F33"/>
    <mergeCell ref="C49:C55"/>
    <mergeCell ref="D49:D55"/>
    <mergeCell ref="F49:F55"/>
    <mergeCell ref="E49:E55"/>
    <mergeCell ref="C93:C98"/>
    <mergeCell ref="A58:A84"/>
    <mergeCell ref="E81:F81"/>
    <mergeCell ref="B58:B84"/>
    <mergeCell ref="E69:F69"/>
    <mergeCell ref="E60:F60"/>
    <mergeCell ref="C86:C92"/>
    <mergeCell ref="E89:F89"/>
    <mergeCell ref="E88:F88"/>
    <mergeCell ref="E64:F64"/>
    <mergeCell ref="E67:F67"/>
    <mergeCell ref="E58:F58"/>
    <mergeCell ref="D93:D98"/>
    <mergeCell ref="E76:F76"/>
    <mergeCell ref="E65:F65"/>
    <mergeCell ref="E66:F66"/>
    <mergeCell ref="E70:F70"/>
    <mergeCell ref="E71:F71"/>
    <mergeCell ref="E72:F72"/>
    <mergeCell ref="E82:F82"/>
    <mergeCell ref="C121:C126"/>
    <mergeCell ref="B114:B117"/>
    <mergeCell ref="A121:A126"/>
    <mergeCell ref="A118:B119"/>
    <mergeCell ref="A120:B120"/>
    <mergeCell ref="A86:A92"/>
    <mergeCell ref="B86:B92"/>
    <mergeCell ref="A114:A117"/>
    <mergeCell ref="B121:B126"/>
    <mergeCell ref="A93:A98"/>
    <mergeCell ref="B93:B98"/>
    <mergeCell ref="A99:A108"/>
    <mergeCell ref="B104:B108"/>
    <mergeCell ref="A109:A113"/>
    <mergeCell ref="B109:B113"/>
    <mergeCell ref="D138:D139"/>
    <mergeCell ref="E114:F114"/>
    <mergeCell ref="E117:F117"/>
    <mergeCell ref="E116:F116"/>
    <mergeCell ref="E123:F123"/>
    <mergeCell ref="E139:F139"/>
    <mergeCell ref="E138:F138"/>
    <mergeCell ref="E135:F135"/>
    <mergeCell ref="E132:F132"/>
    <mergeCell ref="E133:F133"/>
    <mergeCell ref="B143:C143"/>
    <mergeCell ref="M1:N1"/>
    <mergeCell ref="D114:D117"/>
    <mergeCell ref="C118:D118"/>
    <mergeCell ref="E74:F74"/>
    <mergeCell ref="E75:F75"/>
    <mergeCell ref="C114:C117"/>
    <mergeCell ref="D104:D108"/>
    <mergeCell ref="E134:F134"/>
    <mergeCell ref="E136:F136"/>
    <mergeCell ref="D109:D113"/>
    <mergeCell ref="D86:D92"/>
    <mergeCell ref="E107:F107"/>
    <mergeCell ref="E102:F102"/>
    <mergeCell ref="E92:F92"/>
    <mergeCell ref="E91:F91"/>
    <mergeCell ref="E111:F111"/>
    <mergeCell ref="E109:F109"/>
    <mergeCell ref="E106:F106"/>
    <mergeCell ref="E108:F108"/>
  </mergeCells>
  <printOptions/>
  <pageMargins left="0.6" right="0.19" top="0.38" bottom="0.51" header="0.17" footer="0.27"/>
  <pageSetup fitToHeight="3" horizontalDpi="600" verticalDpi="600" orientation="landscape" paperSize="9" scale="41" r:id="rId1"/>
  <rowBreaks count="2" manualBreakCount="2">
    <brk id="55" max="255" man="1"/>
    <brk id="117" max="255" man="1"/>
  </rowBreaks>
</worksheet>
</file>

<file path=xl/worksheets/sheet4.xml><?xml version="1.0" encoding="utf-8"?>
<worksheet xmlns="http://schemas.openxmlformats.org/spreadsheetml/2006/main" xmlns:r="http://schemas.openxmlformats.org/officeDocument/2006/relationships">
  <dimension ref="A1:Q196"/>
  <sheetViews>
    <sheetView view="pageBreakPreview" zoomScale="75" zoomScaleNormal="75" zoomScaleSheetLayoutView="75" workbookViewId="0" topLeftCell="A1">
      <selection activeCell="C15" sqref="C15:F15"/>
    </sheetView>
  </sheetViews>
  <sheetFormatPr defaultColWidth="9.00390625" defaultRowHeight="12.75"/>
  <cols>
    <col min="1" max="1" width="5.75390625" style="9" customWidth="1"/>
    <col min="2" max="2" width="40.75390625" style="9" customWidth="1"/>
    <col min="3" max="3" width="11.375" style="9" customWidth="1"/>
    <col min="4" max="4" width="11.25390625" style="9" customWidth="1"/>
    <col min="5" max="5" width="10.75390625" style="9" customWidth="1"/>
    <col min="6" max="6" width="16.75390625" style="9" customWidth="1"/>
    <col min="7" max="7" width="30.75390625" style="9" customWidth="1"/>
    <col min="8" max="8" width="23.625" style="9" customWidth="1"/>
    <col min="9" max="9" width="25.75390625" style="9" customWidth="1"/>
    <col min="10" max="12" width="30.75390625" style="9" customWidth="1"/>
    <col min="13" max="13" width="30.625" style="9" customWidth="1"/>
    <col min="14" max="14" width="41.625" style="9" customWidth="1"/>
    <col min="15" max="16384" width="9.125" style="9" customWidth="1"/>
  </cols>
  <sheetData>
    <row r="1" spans="12:14" ht="18">
      <c r="L1" s="252"/>
      <c r="M1" s="1344" t="s">
        <v>256</v>
      </c>
      <c r="N1" s="1344"/>
    </row>
    <row r="2" spans="11:14" ht="18">
      <c r="K2" s="252"/>
      <c r="L2" s="252"/>
      <c r="M2" s="444" t="s">
        <v>249</v>
      </c>
      <c r="N2" s="445"/>
    </row>
    <row r="3" spans="11:14" ht="18">
      <c r="K3" s="252"/>
      <c r="L3" s="252"/>
      <c r="M3" s="1076" t="s">
        <v>301</v>
      </c>
      <c r="N3" s="1076"/>
    </row>
    <row r="4" spans="11:14" ht="15">
      <c r="K4" s="10"/>
      <c r="L4" s="10"/>
      <c r="M4" s="10"/>
      <c r="N4" s="10"/>
    </row>
    <row r="5" spans="1:14" ht="15.75">
      <c r="A5" s="951" t="s">
        <v>52</v>
      </c>
      <c r="B5" s="951"/>
      <c r="C5" s="951"/>
      <c r="D5" s="951"/>
      <c r="E5" s="951"/>
      <c r="F5" s="951"/>
      <c r="G5" s="951"/>
      <c r="H5" s="951"/>
      <c r="I5" s="951"/>
      <c r="J5" s="951"/>
      <c r="K5" s="951"/>
      <c r="L5" s="951"/>
      <c r="M5" s="951"/>
      <c r="N5" s="951"/>
    </row>
    <row r="6" spans="1:14" ht="15.75">
      <c r="A6" s="951" t="s">
        <v>283</v>
      </c>
      <c r="B6" s="951"/>
      <c r="C6" s="951"/>
      <c r="D6" s="951"/>
      <c r="E6" s="951"/>
      <c r="F6" s="951"/>
      <c r="G6" s="951"/>
      <c r="H6" s="951"/>
      <c r="I6" s="951"/>
      <c r="J6" s="951"/>
      <c r="K6" s="951"/>
      <c r="L6" s="951"/>
      <c r="M6" s="951"/>
      <c r="N6" s="951"/>
    </row>
    <row r="8" spans="1:17" ht="15">
      <c r="A8" s="11"/>
      <c r="B8" s="11"/>
      <c r="C8" s="13"/>
      <c r="D8" s="11"/>
      <c r="E8" s="11"/>
      <c r="F8" s="11"/>
      <c r="G8" s="11"/>
      <c r="H8" s="13"/>
      <c r="I8" s="13"/>
      <c r="J8" s="11"/>
      <c r="K8" s="11"/>
      <c r="L8" s="11"/>
      <c r="M8" s="11"/>
      <c r="N8" s="11"/>
      <c r="O8" s="12"/>
      <c r="P8" s="12"/>
      <c r="Q8" s="12"/>
    </row>
    <row r="9" spans="1:17" ht="15.75">
      <c r="A9" s="1029" t="s">
        <v>27</v>
      </c>
      <c r="B9" s="1270"/>
      <c r="C9" s="1295" t="s">
        <v>44</v>
      </c>
      <c r="D9" s="1296"/>
      <c r="E9" s="14"/>
      <c r="F9" s="15"/>
      <c r="G9" s="11"/>
      <c r="H9" s="47" t="s">
        <v>33</v>
      </c>
      <c r="I9" s="256">
        <v>42342</v>
      </c>
      <c r="J9" s="11"/>
      <c r="K9" s="11"/>
      <c r="L9" s="11"/>
      <c r="M9" s="11"/>
      <c r="N9" s="11"/>
      <c r="O9" s="12"/>
      <c r="P9" s="12"/>
      <c r="Q9" s="12"/>
    </row>
    <row r="10" spans="1:17" ht="15.75">
      <c r="A10" s="1031" t="s">
        <v>29</v>
      </c>
      <c r="B10" s="1297"/>
      <c r="C10" s="1295">
        <v>2016</v>
      </c>
      <c r="D10" s="1296"/>
      <c r="E10" s="14"/>
      <c r="F10" s="15"/>
      <c r="G10" s="15"/>
      <c r="H10" s="11"/>
      <c r="I10" s="11"/>
      <c r="J10" s="11"/>
      <c r="K10" s="11"/>
      <c r="L10" s="11"/>
      <c r="M10" s="11"/>
      <c r="N10" s="11"/>
      <c r="O10" s="12"/>
      <c r="P10" s="12"/>
      <c r="Q10" s="12"/>
    </row>
    <row r="11" spans="1:17" ht="29.25" customHeight="1" thickBot="1">
      <c r="A11" s="1029" t="s">
        <v>28</v>
      </c>
      <c r="B11" s="1255"/>
      <c r="C11" s="1345" t="s">
        <v>264</v>
      </c>
      <c r="D11" s="1346"/>
      <c r="E11" s="16"/>
      <c r="F11" s="15"/>
      <c r="G11" s="15"/>
      <c r="H11" s="11"/>
      <c r="I11" s="11"/>
      <c r="J11" s="11"/>
      <c r="K11" s="11"/>
      <c r="L11" s="11"/>
      <c r="M11" s="11"/>
      <c r="N11" s="11"/>
      <c r="O11" s="12"/>
      <c r="P11" s="12"/>
      <c r="Q11" s="12"/>
    </row>
    <row r="12" spans="1:17" ht="64.5" customHeight="1" thickBot="1">
      <c r="A12" s="1016" t="s">
        <v>53</v>
      </c>
      <c r="B12" s="1285"/>
      <c r="C12" s="1286">
        <v>925815</v>
      </c>
      <c r="D12" s="1287"/>
      <c r="E12" s="17"/>
      <c r="F12" s="15"/>
      <c r="G12" s="18" t="s">
        <v>42</v>
      </c>
      <c r="H12" s="19"/>
      <c r="I12" s="20"/>
      <c r="J12" s="11"/>
      <c r="K12" s="11"/>
      <c r="L12" s="11"/>
      <c r="M12" s="11"/>
      <c r="N12" s="11"/>
      <c r="O12" s="12"/>
      <c r="P12" s="12"/>
      <c r="Q12" s="12"/>
    </row>
    <row r="13" spans="1:17" ht="66" customHeight="1" thickBot="1">
      <c r="A13" s="1016" t="s">
        <v>90</v>
      </c>
      <c r="B13" s="1288"/>
      <c r="C13" s="1286">
        <v>925815</v>
      </c>
      <c r="D13" s="1287"/>
      <c r="E13" s="21"/>
      <c r="F13" s="21"/>
      <c r="G13" s="1301" t="s">
        <v>199</v>
      </c>
      <c r="H13" s="1302"/>
      <c r="I13" s="1302"/>
      <c r="J13" s="1302"/>
      <c r="K13" s="1303"/>
      <c r="L13" s="11"/>
      <c r="M13" s="11"/>
      <c r="N13" s="11"/>
      <c r="O13" s="12"/>
      <c r="P13" s="12"/>
      <c r="Q13" s="12"/>
    </row>
    <row r="14" spans="1:17" ht="21.75" customHeight="1" thickBot="1">
      <c r="A14" s="1016" t="s">
        <v>30</v>
      </c>
      <c r="B14" s="1255"/>
      <c r="C14" s="1274" t="s">
        <v>35</v>
      </c>
      <c r="D14" s="1275"/>
      <c r="E14" s="1276"/>
      <c r="F14" s="1277"/>
      <c r="G14" s="3" t="s">
        <v>36</v>
      </c>
      <c r="H14" s="4" t="s">
        <v>37</v>
      </c>
      <c r="I14" s="11"/>
      <c r="J14" s="11"/>
      <c r="K14" s="11"/>
      <c r="L14" s="11"/>
      <c r="M14" s="11"/>
      <c r="N14" s="11"/>
      <c r="O14" s="12"/>
      <c r="P14" s="12"/>
      <c r="Q14" s="12"/>
    </row>
    <row r="15" spans="1:17" ht="33" customHeight="1" thickBot="1">
      <c r="A15" s="1256" t="s">
        <v>54</v>
      </c>
      <c r="B15" s="1257"/>
      <c r="C15" s="1347">
        <f>IF(C13&gt;5000,(200),(C13*0.5%))</f>
        <v>200</v>
      </c>
      <c r="D15" s="1348"/>
      <c r="E15" s="1348"/>
      <c r="F15" s="1349"/>
      <c r="G15" s="22"/>
      <c r="H15" s="23"/>
      <c r="I15" s="11"/>
      <c r="J15" s="11"/>
      <c r="K15" s="11"/>
      <c r="L15" s="11"/>
      <c r="M15" s="11"/>
      <c r="N15" s="11"/>
      <c r="O15" s="12"/>
      <c r="P15" s="12"/>
      <c r="Q15" s="12"/>
    </row>
    <row r="16" spans="1:17" ht="18.75" customHeight="1" thickBot="1">
      <c r="A16" s="1016" t="s">
        <v>32</v>
      </c>
      <c r="B16" s="1278"/>
      <c r="C16" s="1292">
        <f>SUM(F21+F25+F30+F34+F39+D58+D85+D120+D139)</f>
        <v>242</v>
      </c>
      <c r="D16" s="1293"/>
      <c r="E16" s="1293"/>
      <c r="F16" s="1294"/>
      <c r="G16" s="24"/>
      <c r="H16" s="25"/>
      <c r="I16" s="11"/>
      <c r="J16" s="11"/>
      <c r="K16" s="11"/>
      <c r="L16" s="11"/>
      <c r="M16" s="11"/>
      <c r="N16" s="11"/>
      <c r="O16" s="12"/>
      <c r="P16" s="12"/>
      <c r="Q16" s="12"/>
    </row>
    <row r="17" spans="1:17" ht="15">
      <c r="A17" s="11"/>
      <c r="B17" s="26"/>
      <c r="C17" s="27"/>
      <c r="D17" s="21"/>
      <c r="E17" s="21"/>
      <c r="F17" s="21"/>
      <c r="G17" s="28"/>
      <c r="H17" s="28"/>
      <c r="I17" s="11"/>
      <c r="J17" s="11"/>
      <c r="K17" s="11"/>
      <c r="L17" s="11"/>
      <c r="M17" s="11"/>
      <c r="N17" s="11"/>
      <c r="O17" s="12"/>
      <c r="P17" s="12"/>
      <c r="Q17" s="12"/>
    </row>
    <row r="18" spans="1:17" ht="15" customHeight="1">
      <c r="A18" s="1258" t="s">
        <v>34</v>
      </c>
      <c r="B18" s="1259"/>
      <c r="C18" s="1279" t="s">
        <v>41</v>
      </c>
      <c r="D18" s="1280"/>
      <c r="E18" s="1280"/>
      <c r="F18" s="1281"/>
      <c r="G18" s="1306" t="s">
        <v>38</v>
      </c>
      <c r="H18" s="1001" t="s">
        <v>49</v>
      </c>
      <c r="I18" s="994" t="s">
        <v>46</v>
      </c>
      <c r="J18" s="994" t="s">
        <v>39</v>
      </c>
      <c r="K18" s="994" t="s">
        <v>93</v>
      </c>
      <c r="L18" s="994" t="s">
        <v>96</v>
      </c>
      <c r="M18" s="994" t="s">
        <v>95</v>
      </c>
      <c r="N18" s="997" t="s">
        <v>40</v>
      </c>
      <c r="O18" s="12"/>
      <c r="P18" s="12"/>
      <c r="Q18" s="12"/>
    </row>
    <row r="19" spans="1:17" ht="34.5" customHeight="1">
      <c r="A19" s="1260"/>
      <c r="B19" s="1261"/>
      <c r="C19" s="484" t="s">
        <v>45</v>
      </c>
      <c r="D19" s="484" t="s">
        <v>43</v>
      </c>
      <c r="E19" s="484" t="s">
        <v>155</v>
      </c>
      <c r="F19" s="484" t="s">
        <v>155</v>
      </c>
      <c r="G19" s="999"/>
      <c r="H19" s="999"/>
      <c r="I19" s="999"/>
      <c r="J19" s="999"/>
      <c r="K19" s="995"/>
      <c r="L19" s="995"/>
      <c r="M19" s="999"/>
      <c r="N19" s="998"/>
      <c r="O19" s="12"/>
      <c r="P19" s="12"/>
      <c r="Q19" s="12"/>
    </row>
    <row r="20" spans="1:17" ht="30" customHeight="1">
      <c r="A20" s="1262"/>
      <c r="B20" s="1263"/>
      <c r="C20" s="485" t="s">
        <v>31</v>
      </c>
      <c r="D20" s="486" t="s">
        <v>31</v>
      </c>
      <c r="E20" s="486" t="s">
        <v>31</v>
      </c>
      <c r="F20" s="487" t="s">
        <v>32</v>
      </c>
      <c r="G20" s="999"/>
      <c r="H20" s="999"/>
      <c r="I20" s="999"/>
      <c r="J20" s="999"/>
      <c r="K20" s="995"/>
      <c r="L20" s="995"/>
      <c r="M20" s="999"/>
      <c r="N20" s="998"/>
      <c r="O20" s="12"/>
      <c r="P20" s="12"/>
      <c r="Q20" s="12"/>
    </row>
    <row r="21" spans="1:17" ht="15" customHeight="1">
      <c r="A21" s="1216" t="s">
        <v>2</v>
      </c>
      <c r="B21" s="1258" t="s">
        <v>50</v>
      </c>
      <c r="C21" s="1266">
        <f>IF(C13&gt;5000,10,(C15*0.5)/5/2)</f>
        <v>10</v>
      </c>
      <c r="D21" s="1240">
        <f>C21</f>
        <v>10</v>
      </c>
      <c r="E21" s="1240">
        <f>SUM(C21:D24)</f>
        <v>20</v>
      </c>
      <c r="F21" s="1243">
        <v>20</v>
      </c>
      <c r="G21" s="180" t="s">
        <v>203</v>
      </c>
      <c r="H21" s="171" t="s">
        <v>100</v>
      </c>
      <c r="I21" s="171"/>
      <c r="J21" s="171" t="s">
        <v>102</v>
      </c>
      <c r="K21" s="197"/>
      <c r="L21" s="197">
        <v>1</v>
      </c>
      <c r="M21" s="171" t="s">
        <v>135</v>
      </c>
      <c r="N21" s="171" t="s">
        <v>201</v>
      </c>
      <c r="O21" s="12"/>
      <c r="P21" s="12"/>
      <c r="Q21" s="12"/>
    </row>
    <row r="22" spans="1:17" ht="15" customHeight="1">
      <c r="A22" s="1207"/>
      <c r="B22" s="1260"/>
      <c r="C22" s="1267"/>
      <c r="D22" s="1241"/>
      <c r="E22" s="1241"/>
      <c r="F22" s="1244"/>
      <c r="G22" s="181" t="s">
        <v>245</v>
      </c>
      <c r="H22" s="62" t="s">
        <v>100</v>
      </c>
      <c r="I22" s="62"/>
      <c r="J22" s="62" t="s">
        <v>102</v>
      </c>
      <c r="K22" s="75"/>
      <c r="L22" s="75">
        <v>1</v>
      </c>
      <c r="M22" s="62" t="s">
        <v>135</v>
      </c>
      <c r="N22" s="62" t="s">
        <v>201</v>
      </c>
      <c r="O22" s="12"/>
      <c r="P22" s="12"/>
      <c r="Q22" s="12"/>
    </row>
    <row r="23" spans="1:17" ht="15" customHeight="1">
      <c r="A23" s="1207"/>
      <c r="B23" s="1260"/>
      <c r="C23" s="1267"/>
      <c r="D23" s="1241"/>
      <c r="E23" s="1241"/>
      <c r="F23" s="1244"/>
      <c r="G23" s="229"/>
      <c r="H23" s="62"/>
      <c r="I23" s="62"/>
      <c r="J23" s="62"/>
      <c r="K23" s="75"/>
      <c r="L23" s="75"/>
      <c r="M23" s="62"/>
      <c r="N23" s="62"/>
      <c r="O23" s="12"/>
      <c r="P23" s="12"/>
      <c r="Q23" s="12"/>
    </row>
    <row r="24" spans="1:17" ht="15" customHeight="1">
      <c r="A24" s="1208"/>
      <c r="B24" s="1282"/>
      <c r="C24" s="1268"/>
      <c r="D24" s="1242"/>
      <c r="E24" s="1242"/>
      <c r="F24" s="1245"/>
      <c r="G24" s="740"/>
      <c r="H24" s="599"/>
      <c r="I24" s="598"/>
      <c r="J24" s="598"/>
      <c r="K24" s="741"/>
      <c r="L24" s="741"/>
      <c r="M24" s="598"/>
      <c r="N24" s="175"/>
      <c r="O24" s="12"/>
      <c r="P24" s="12"/>
      <c r="Q24" s="12"/>
    </row>
    <row r="25" spans="1:17" ht="15" customHeight="1">
      <c r="A25" s="1216" t="s">
        <v>4</v>
      </c>
      <c r="B25" s="1258" t="s">
        <v>57</v>
      </c>
      <c r="C25" s="1266">
        <f>IF(C13&gt;5000,10,(C15*0.5)/5/2)</f>
        <v>10</v>
      </c>
      <c r="D25" s="1240">
        <f>C25</f>
        <v>10</v>
      </c>
      <c r="E25" s="1240">
        <f>SUM(C25:D29)</f>
        <v>20</v>
      </c>
      <c r="F25" s="1243">
        <v>20</v>
      </c>
      <c r="G25" s="180" t="s">
        <v>103</v>
      </c>
      <c r="H25" s="171" t="s">
        <v>100</v>
      </c>
      <c r="I25" s="171"/>
      <c r="J25" s="171" t="s">
        <v>102</v>
      </c>
      <c r="K25" s="197"/>
      <c r="L25" s="197">
        <v>1</v>
      </c>
      <c r="M25" s="171" t="s">
        <v>135</v>
      </c>
      <c r="N25" s="171" t="s">
        <v>201</v>
      </c>
      <c r="O25" s="12"/>
      <c r="P25" s="12"/>
      <c r="Q25" s="12"/>
    </row>
    <row r="26" spans="1:17" ht="15" customHeight="1">
      <c r="A26" s="1207"/>
      <c r="B26" s="1260"/>
      <c r="C26" s="1267"/>
      <c r="D26" s="1241"/>
      <c r="E26" s="1241"/>
      <c r="F26" s="1244"/>
      <c r="G26" s="181" t="s">
        <v>104</v>
      </c>
      <c r="H26" s="62" t="s">
        <v>107</v>
      </c>
      <c r="I26" s="62"/>
      <c r="J26" s="62" t="s">
        <v>102</v>
      </c>
      <c r="K26" s="75"/>
      <c r="L26" s="75">
        <v>0.6</v>
      </c>
      <c r="M26" s="62" t="s">
        <v>135</v>
      </c>
      <c r="N26" s="62" t="s">
        <v>201</v>
      </c>
      <c r="O26" s="12"/>
      <c r="P26" s="12"/>
      <c r="Q26" s="12"/>
    </row>
    <row r="27" spans="1:17" ht="15" customHeight="1">
      <c r="A27" s="1207"/>
      <c r="B27" s="1260"/>
      <c r="C27" s="1267"/>
      <c r="D27" s="1241"/>
      <c r="E27" s="1241"/>
      <c r="F27" s="1244"/>
      <c r="G27" s="237"/>
      <c r="H27" s="178"/>
      <c r="I27" s="742"/>
      <c r="J27" s="742"/>
      <c r="K27" s="743"/>
      <c r="L27" s="743"/>
      <c r="M27" s="742"/>
      <c r="N27" s="173"/>
      <c r="O27" s="12"/>
      <c r="P27" s="12"/>
      <c r="Q27" s="12"/>
    </row>
    <row r="28" spans="1:17" ht="15" customHeight="1">
      <c r="A28" s="1207"/>
      <c r="B28" s="1260"/>
      <c r="C28" s="1267"/>
      <c r="D28" s="1241"/>
      <c r="E28" s="1241"/>
      <c r="F28" s="1244"/>
      <c r="G28" s="237"/>
      <c r="H28" s="178"/>
      <c r="I28" s="742"/>
      <c r="J28" s="742"/>
      <c r="K28" s="743"/>
      <c r="L28" s="743"/>
      <c r="M28" s="742"/>
      <c r="N28" s="173"/>
      <c r="O28" s="12"/>
      <c r="P28" s="12"/>
      <c r="Q28" s="12"/>
    </row>
    <row r="29" spans="1:17" ht="15" customHeight="1">
      <c r="A29" s="1208"/>
      <c r="B29" s="1282"/>
      <c r="C29" s="1268"/>
      <c r="D29" s="1242"/>
      <c r="E29" s="1242"/>
      <c r="F29" s="1245"/>
      <c r="G29" s="389"/>
      <c r="H29" s="599"/>
      <c r="I29" s="598"/>
      <c r="J29" s="598"/>
      <c r="K29" s="741"/>
      <c r="L29" s="741"/>
      <c r="M29" s="598"/>
      <c r="N29" s="175"/>
      <c r="O29" s="12"/>
      <c r="P29" s="12"/>
      <c r="Q29" s="12"/>
    </row>
    <row r="30" spans="1:17" ht="15" customHeight="1">
      <c r="A30" s="1216" t="s">
        <v>5</v>
      </c>
      <c r="B30" s="1258" t="s">
        <v>58</v>
      </c>
      <c r="C30" s="1266">
        <f>IF(C13&gt;5000,10,(C15*0.5)/5/2)</f>
        <v>10</v>
      </c>
      <c r="D30" s="1240">
        <f>C30</f>
        <v>10</v>
      </c>
      <c r="E30" s="1240">
        <f>SUM(C30:D33)</f>
        <v>20</v>
      </c>
      <c r="F30" s="1243">
        <v>20</v>
      </c>
      <c r="G30" s="180" t="s">
        <v>105</v>
      </c>
      <c r="H30" s="171" t="s">
        <v>100</v>
      </c>
      <c r="I30" s="171" t="s">
        <v>98</v>
      </c>
      <c r="J30" s="171" t="s">
        <v>102</v>
      </c>
      <c r="K30" s="197">
        <v>1.5</v>
      </c>
      <c r="L30" s="197">
        <v>0.67</v>
      </c>
      <c r="M30" s="171" t="s">
        <v>135</v>
      </c>
      <c r="N30" s="171" t="s">
        <v>261</v>
      </c>
      <c r="O30" s="12"/>
      <c r="P30" s="12"/>
      <c r="Q30" s="12"/>
    </row>
    <row r="31" spans="1:17" ht="15" customHeight="1">
      <c r="A31" s="1207"/>
      <c r="B31" s="1260"/>
      <c r="C31" s="1267"/>
      <c r="D31" s="1241"/>
      <c r="E31" s="1241"/>
      <c r="F31" s="1244"/>
      <c r="G31" s="237"/>
      <c r="H31" s="178"/>
      <c r="I31" s="742"/>
      <c r="J31" s="742"/>
      <c r="K31" s="743"/>
      <c r="L31" s="743"/>
      <c r="M31" s="742"/>
      <c r="N31" s="173"/>
      <c r="O31" s="12"/>
      <c r="P31" s="12"/>
      <c r="Q31" s="12"/>
    </row>
    <row r="32" spans="1:17" ht="15" customHeight="1">
      <c r="A32" s="1207"/>
      <c r="B32" s="1260"/>
      <c r="C32" s="1267"/>
      <c r="D32" s="1241"/>
      <c r="E32" s="1241"/>
      <c r="F32" s="1244"/>
      <c r="G32" s="237"/>
      <c r="H32" s="178"/>
      <c r="I32" s="742"/>
      <c r="J32" s="742"/>
      <c r="K32" s="743"/>
      <c r="L32" s="743"/>
      <c r="M32" s="742"/>
      <c r="N32" s="173"/>
      <c r="O32" s="12"/>
      <c r="P32" s="12"/>
      <c r="Q32" s="12"/>
    </row>
    <row r="33" spans="1:17" ht="15" customHeight="1">
      <c r="A33" s="1207"/>
      <c r="B33" s="1260"/>
      <c r="C33" s="1268"/>
      <c r="D33" s="1242"/>
      <c r="E33" s="1242"/>
      <c r="F33" s="1245"/>
      <c r="G33" s="389"/>
      <c r="H33" s="599"/>
      <c r="I33" s="598"/>
      <c r="J33" s="598"/>
      <c r="K33" s="741"/>
      <c r="L33" s="741"/>
      <c r="M33" s="598"/>
      <c r="N33" s="175"/>
      <c r="O33" s="12"/>
      <c r="P33" s="12"/>
      <c r="Q33" s="12"/>
    </row>
    <row r="34" spans="1:17" ht="15" customHeight="1">
      <c r="A34" s="1216" t="s">
        <v>6</v>
      </c>
      <c r="B34" s="1264" t="s">
        <v>59</v>
      </c>
      <c r="C34" s="1266">
        <f>IF(C13&gt;5000,10,(C15*0.5)/5/2)</f>
        <v>10</v>
      </c>
      <c r="D34" s="1240">
        <f>C34</f>
        <v>10</v>
      </c>
      <c r="E34" s="1240">
        <f>SUM(C34:D38)</f>
        <v>20</v>
      </c>
      <c r="F34" s="1243">
        <v>20</v>
      </c>
      <c r="G34" s="180" t="s">
        <v>106</v>
      </c>
      <c r="H34" s="171" t="s">
        <v>100</v>
      </c>
      <c r="I34" s="171"/>
      <c r="J34" s="171" t="s">
        <v>102</v>
      </c>
      <c r="K34" s="197"/>
      <c r="L34" s="176">
        <v>0.1</v>
      </c>
      <c r="M34" s="171" t="s">
        <v>135</v>
      </c>
      <c r="N34" s="171" t="s">
        <v>261</v>
      </c>
      <c r="O34" s="12"/>
      <c r="P34" s="12"/>
      <c r="Q34" s="12"/>
    </row>
    <row r="35" spans="1:17" ht="15" customHeight="1">
      <c r="A35" s="1207"/>
      <c r="B35" s="1237"/>
      <c r="C35" s="1267"/>
      <c r="D35" s="1241"/>
      <c r="E35" s="1241"/>
      <c r="F35" s="1244"/>
      <c r="G35" s="229" t="s">
        <v>232</v>
      </c>
      <c r="H35" s="62" t="s">
        <v>100</v>
      </c>
      <c r="I35" s="62"/>
      <c r="J35" s="62" t="s">
        <v>102</v>
      </c>
      <c r="K35" s="222"/>
      <c r="L35" s="222" t="s">
        <v>293</v>
      </c>
      <c r="M35" s="62" t="s">
        <v>135</v>
      </c>
      <c r="N35" s="62" t="s">
        <v>261</v>
      </c>
      <c r="O35" s="12"/>
      <c r="P35" s="12"/>
      <c r="Q35" s="12"/>
    </row>
    <row r="36" spans="1:17" ht="15" customHeight="1">
      <c r="A36" s="1207"/>
      <c r="B36" s="1237"/>
      <c r="C36" s="1267"/>
      <c r="D36" s="1241"/>
      <c r="E36" s="1241"/>
      <c r="F36" s="1244"/>
      <c r="G36" s="237"/>
      <c r="H36" s="178"/>
      <c r="I36" s="742"/>
      <c r="J36" s="742"/>
      <c r="K36" s="743"/>
      <c r="L36" s="743"/>
      <c r="M36" s="742"/>
      <c r="N36" s="742"/>
      <c r="O36" s="12"/>
      <c r="P36" s="12"/>
      <c r="Q36" s="12"/>
    </row>
    <row r="37" spans="1:17" ht="15" customHeight="1">
      <c r="A37" s="1207"/>
      <c r="B37" s="1237"/>
      <c r="C37" s="1267"/>
      <c r="D37" s="1241"/>
      <c r="E37" s="1241"/>
      <c r="F37" s="1244"/>
      <c r="G37" s="237"/>
      <c r="H37" s="178"/>
      <c r="I37" s="742"/>
      <c r="J37" s="742"/>
      <c r="K37" s="743"/>
      <c r="L37" s="743"/>
      <c r="M37" s="742"/>
      <c r="N37" s="742"/>
      <c r="O37" s="12"/>
      <c r="P37" s="12"/>
      <c r="Q37" s="12"/>
    </row>
    <row r="38" spans="1:17" ht="15" customHeight="1">
      <c r="A38" s="1208"/>
      <c r="B38" s="1265"/>
      <c r="C38" s="1268"/>
      <c r="D38" s="1242"/>
      <c r="E38" s="1242"/>
      <c r="F38" s="1245"/>
      <c r="G38" s="389"/>
      <c r="H38" s="599"/>
      <c r="I38" s="598"/>
      <c r="J38" s="598"/>
      <c r="K38" s="741"/>
      <c r="L38" s="741"/>
      <c r="M38" s="598"/>
      <c r="N38" s="598"/>
      <c r="O38" s="12"/>
      <c r="P38" s="12"/>
      <c r="Q38" s="12"/>
    </row>
    <row r="39" spans="1:17" ht="33" customHeight="1">
      <c r="A39" s="1216" t="s">
        <v>7</v>
      </c>
      <c r="B39" s="143" t="s">
        <v>265</v>
      </c>
      <c r="C39" s="29">
        <f>IF(C13&gt;5000,10,(C15*0.5)/5/2)</f>
        <v>10</v>
      </c>
      <c r="D39" s="30">
        <f>C39</f>
        <v>10</v>
      </c>
      <c r="E39" s="30">
        <f>SUM(C39:D39)</f>
        <v>20</v>
      </c>
      <c r="F39" s="31">
        <f>SUM(F41:F55)</f>
        <v>40</v>
      </c>
      <c r="G39" s="450"/>
      <c r="H39" s="744"/>
      <c r="I39" s="1304"/>
      <c r="J39" s="1304"/>
      <c r="K39" s="1304"/>
      <c r="L39" s="1304"/>
      <c r="M39" s="1304"/>
      <c r="N39" s="1305"/>
      <c r="O39" s="12"/>
      <c r="P39" s="12"/>
      <c r="Q39" s="12"/>
    </row>
    <row r="40" spans="1:17" ht="15" customHeight="1">
      <c r="A40" s="1207"/>
      <c r="B40" s="461"/>
      <c r="C40" s="456"/>
      <c r="D40" s="455"/>
      <c r="E40" s="30"/>
      <c r="F40" s="506"/>
      <c r="G40" s="507"/>
      <c r="H40" s="745"/>
      <c r="I40" s="746"/>
      <c r="J40" s="746"/>
      <c r="K40" s="747"/>
      <c r="L40" s="746"/>
      <c r="M40" s="746"/>
      <c r="N40" s="748"/>
      <c r="O40" s="12"/>
      <c r="P40" s="12"/>
      <c r="Q40" s="12"/>
    </row>
    <row r="41" spans="1:17" ht="15" customHeight="1">
      <c r="A41" s="1207"/>
      <c r="B41" s="509" t="s">
        <v>182</v>
      </c>
      <c r="C41" s="1246"/>
      <c r="D41" s="1271"/>
      <c r="E41" s="1271"/>
      <c r="F41" s="1252">
        <v>25</v>
      </c>
      <c r="G41" s="449" t="s">
        <v>84</v>
      </c>
      <c r="H41" s="171" t="s">
        <v>107</v>
      </c>
      <c r="I41" s="171" t="s">
        <v>108</v>
      </c>
      <c r="J41" s="171" t="s">
        <v>102</v>
      </c>
      <c r="K41" s="171">
        <v>0.18</v>
      </c>
      <c r="L41" s="171">
        <v>0.1</v>
      </c>
      <c r="M41" s="171" t="s">
        <v>135</v>
      </c>
      <c r="N41" s="171" t="s">
        <v>261</v>
      </c>
      <c r="O41" s="12"/>
      <c r="P41" s="12"/>
      <c r="Q41" s="12"/>
    </row>
    <row r="42" spans="1:17" ht="15" customHeight="1">
      <c r="A42" s="1207"/>
      <c r="B42" s="510"/>
      <c r="C42" s="1247"/>
      <c r="D42" s="1272"/>
      <c r="E42" s="1272"/>
      <c r="F42" s="1254"/>
      <c r="G42" s="508"/>
      <c r="H42" s="216"/>
      <c r="I42" s="216"/>
      <c r="J42" s="216"/>
      <c r="K42" s="216"/>
      <c r="L42" s="216"/>
      <c r="M42" s="216"/>
      <c r="N42" s="216"/>
      <c r="O42" s="12"/>
      <c r="P42" s="12"/>
      <c r="Q42" s="12"/>
    </row>
    <row r="43" spans="1:17" ht="15" customHeight="1">
      <c r="A43" s="1207"/>
      <c r="B43" s="144" t="s">
        <v>60</v>
      </c>
      <c r="C43" s="1247"/>
      <c r="D43" s="1272"/>
      <c r="E43" s="1272"/>
      <c r="F43" s="1252">
        <v>10</v>
      </c>
      <c r="G43" s="451"/>
      <c r="H43" s="618"/>
      <c r="I43" s="749"/>
      <c r="J43" s="749"/>
      <c r="K43" s="749"/>
      <c r="L43" s="749"/>
      <c r="M43" s="749"/>
      <c r="N43" s="749"/>
      <c r="O43" s="12"/>
      <c r="P43" s="12"/>
      <c r="Q43" s="12"/>
    </row>
    <row r="44" spans="1:17" ht="15" customHeight="1">
      <c r="A44" s="1207"/>
      <c r="B44" s="359" t="s">
        <v>62</v>
      </c>
      <c r="C44" s="1247"/>
      <c r="D44" s="1272"/>
      <c r="E44" s="1272"/>
      <c r="F44" s="1253"/>
      <c r="G44" s="181" t="s">
        <v>110</v>
      </c>
      <c r="H44" s="62" t="s">
        <v>107</v>
      </c>
      <c r="I44" s="62" t="s">
        <v>108</v>
      </c>
      <c r="J44" s="62" t="s">
        <v>102</v>
      </c>
      <c r="K44" s="62">
        <v>0.7</v>
      </c>
      <c r="L44" s="62">
        <v>1</v>
      </c>
      <c r="M44" s="62" t="s">
        <v>135</v>
      </c>
      <c r="N44" s="62" t="s">
        <v>261</v>
      </c>
      <c r="O44" s="12"/>
      <c r="P44" s="12"/>
      <c r="Q44" s="12"/>
    </row>
    <row r="45" spans="1:17" ht="15" customHeight="1">
      <c r="A45" s="1207"/>
      <c r="B45" s="359" t="s">
        <v>61</v>
      </c>
      <c r="C45" s="1247"/>
      <c r="D45" s="1272"/>
      <c r="E45" s="1272"/>
      <c r="F45" s="1253"/>
      <c r="G45" s="181" t="s">
        <v>109</v>
      </c>
      <c r="H45" s="62" t="s">
        <v>107</v>
      </c>
      <c r="I45" s="62" t="s">
        <v>108</v>
      </c>
      <c r="J45" s="62" t="s">
        <v>102</v>
      </c>
      <c r="K45" s="62">
        <v>0.6</v>
      </c>
      <c r="L45" s="62">
        <v>0.5</v>
      </c>
      <c r="M45" s="62" t="s">
        <v>135</v>
      </c>
      <c r="N45" s="62" t="s">
        <v>261</v>
      </c>
      <c r="O45" s="12"/>
      <c r="P45" s="12"/>
      <c r="Q45" s="12"/>
    </row>
    <row r="46" spans="1:17" ht="15" customHeight="1">
      <c r="A46" s="1207"/>
      <c r="B46" s="359" t="s">
        <v>159</v>
      </c>
      <c r="C46" s="1247"/>
      <c r="D46" s="1272"/>
      <c r="E46" s="1272"/>
      <c r="F46" s="1253"/>
      <c r="G46" s="181" t="s">
        <v>147</v>
      </c>
      <c r="H46" s="62" t="s">
        <v>107</v>
      </c>
      <c r="I46" s="62" t="s">
        <v>108</v>
      </c>
      <c r="J46" s="62" t="s">
        <v>102</v>
      </c>
      <c r="K46" s="62">
        <v>0.6</v>
      </c>
      <c r="L46" s="221">
        <v>1</v>
      </c>
      <c r="M46" s="62" t="s">
        <v>135</v>
      </c>
      <c r="N46" s="62" t="s">
        <v>261</v>
      </c>
      <c r="O46" s="12"/>
      <c r="P46" s="12"/>
      <c r="Q46" s="12"/>
    </row>
    <row r="47" spans="1:17" ht="15" customHeight="1">
      <c r="A47" s="1207"/>
      <c r="B47" s="359" t="s">
        <v>262</v>
      </c>
      <c r="C47" s="1247"/>
      <c r="D47" s="1272"/>
      <c r="E47" s="1272"/>
      <c r="F47" s="1253"/>
      <c r="G47" s="181" t="s">
        <v>146</v>
      </c>
      <c r="H47" s="62" t="s">
        <v>107</v>
      </c>
      <c r="I47" s="62" t="s">
        <v>108</v>
      </c>
      <c r="J47" s="62" t="s">
        <v>102</v>
      </c>
      <c r="K47" s="62">
        <v>0.6</v>
      </c>
      <c r="L47" s="221">
        <v>1</v>
      </c>
      <c r="M47" s="62" t="s">
        <v>135</v>
      </c>
      <c r="N47" s="62" t="s">
        <v>261</v>
      </c>
      <c r="O47" s="12"/>
      <c r="P47" s="12"/>
      <c r="Q47" s="12"/>
    </row>
    <row r="48" spans="1:17" ht="15" customHeight="1">
      <c r="A48" s="1207"/>
      <c r="B48" s="359"/>
      <c r="C48" s="1248"/>
      <c r="D48" s="1273"/>
      <c r="E48" s="1273"/>
      <c r="F48" s="1254"/>
      <c r="G48" s="447"/>
      <c r="H48" s="216"/>
      <c r="I48" s="216"/>
      <c r="J48" s="216"/>
      <c r="K48" s="216"/>
      <c r="L48" s="216"/>
      <c r="M48" s="216"/>
      <c r="N48" s="216"/>
      <c r="O48" s="12"/>
      <c r="P48" s="12"/>
      <c r="Q48" s="12"/>
    </row>
    <row r="49" spans="1:17" ht="15" customHeight="1">
      <c r="A49" s="1207"/>
      <c r="B49" s="146"/>
      <c r="C49" s="1246"/>
      <c r="D49" s="1249"/>
      <c r="E49" s="1249"/>
      <c r="F49" s="1252">
        <v>5</v>
      </c>
      <c r="G49" s="451"/>
      <c r="H49" s="618"/>
      <c r="I49" s="618"/>
      <c r="J49" s="618"/>
      <c r="K49" s="618"/>
      <c r="L49" s="618"/>
      <c r="M49" s="618"/>
      <c r="N49" s="618"/>
      <c r="O49" s="12"/>
      <c r="P49" s="12"/>
      <c r="Q49" s="12"/>
    </row>
    <row r="50" spans="1:17" ht="15" customHeight="1">
      <c r="A50" s="1207"/>
      <c r="B50" s="147" t="s">
        <v>63</v>
      </c>
      <c r="C50" s="1247"/>
      <c r="D50" s="1250"/>
      <c r="E50" s="1250"/>
      <c r="F50" s="1253"/>
      <c r="G50" s="237" t="s">
        <v>64</v>
      </c>
      <c r="H50" s="167" t="s">
        <v>107</v>
      </c>
      <c r="I50" s="62"/>
      <c r="J50" s="62" t="s">
        <v>102</v>
      </c>
      <c r="K50" s="178"/>
      <c r="L50" s="178">
        <v>1.5</v>
      </c>
      <c r="M50" s="62" t="s">
        <v>135</v>
      </c>
      <c r="N50" s="62" t="s">
        <v>201</v>
      </c>
      <c r="O50" s="12"/>
      <c r="P50" s="12"/>
      <c r="Q50" s="12"/>
    </row>
    <row r="51" spans="1:17" ht="15" customHeight="1">
      <c r="A51" s="1207"/>
      <c r="B51" s="147"/>
      <c r="C51" s="1247"/>
      <c r="D51" s="1250"/>
      <c r="E51" s="1250"/>
      <c r="F51" s="1253"/>
      <c r="G51" s="237" t="s">
        <v>65</v>
      </c>
      <c r="H51" s="167" t="s">
        <v>107</v>
      </c>
      <c r="I51" s="62"/>
      <c r="J51" s="364" t="s">
        <v>102</v>
      </c>
      <c r="K51" s="178"/>
      <c r="L51" s="178">
        <v>1</v>
      </c>
      <c r="M51" s="62" t="s">
        <v>135</v>
      </c>
      <c r="N51" s="62" t="s">
        <v>201</v>
      </c>
      <c r="O51" s="12"/>
      <c r="P51" s="12"/>
      <c r="Q51" s="12"/>
    </row>
    <row r="52" spans="1:17" ht="15" customHeight="1">
      <c r="A52" s="1207"/>
      <c r="B52" s="147"/>
      <c r="C52" s="1247"/>
      <c r="D52" s="1250"/>
      <c r="E52" s="1250"/>
      <c r="F52" s="1253"/>
      <c r="G52" s="307" t="s">
        <v>66</v>
      </c>
      <c r="H52" s="167" t="s">
        <v>107</v>
      </c>
      <c r="I52" s="62"/>
      <c r="J52" s="62" t="s">
        <v>102</v>
      </c>
      <c r="K52" s="232"/>
      <c r="L52" s="750">
        <v>1.5</v>
      </c>
      <c r="M52" s="62" t="s">
        <v>135</v>
      </c>
      <c r="N52" s="62" t="s">
        <v>201</v>
      </c>
      <c r="O52" s="11"/>
      <c r="P52" s="12"/>
      <c r="Q52" s="12"/>
    </row>
    <row r="53" spans="1:17" ht="15" customHeight="1">
      <c r="A53" s="1207"/>
      <c r="B53" s="147"/>
      <c r="C53" s="1247"/>
      <c r="D53" s="1250"/>
      <c r="E53" s="1250"/>
      <c r="F53" s="1253"/>
      <c r="G53" s="237"/>
      <c r="H53" s="178"/>
      <c r="I53" s="178"/>
      <c r="J53" s="178"/>
      <c r="K53" s="178"/>
      <c r="L53" s="178"/>
      <c r="M53" s="178"/>
      <c r="N53" s="178"/>
      <c r="O53" s="482"/>
      <c r="P53" s="483"/>
      <c r="Q53" s="12"/>
    </row>
    <row r="54" spans="1:17" ht="15" customHeight="1">
      <c r="A54" s="1207"/>
      <c r="B54" s="33"/>
      <c r="C54" s="1247"/>
      <c r="D54" s="1250"/>
      <c r="E54" s="1250"/>
      <c r="F54" s="1253"/>
      <c r="G54" s="237"/>
      <c r="H54" s="178"/>
      <c r="I54" s="178"/>
      <c r="J54" s="178"/>
      <c r="K54" s="178"/>
      <c r="L54" s="178"/>
      <c r="M54" s="178"/>
      <c r="N54" s="178"/>
      <c r="O54" s="482"/>
      <c r="P54" s="483"/>
      <c r="Q54" s="12"/>
    </row>
    <row r="55" spans="1:17" ht="15" customHeight="1">
      <c r="A55" s="1207"/>
      <c r="B55" s="34"/>
      <c r="C55" s="1248"/>
      <c r="D55" s="1251"/>
      <c r="E55" s="1251"/>
      <c r="F55" s="1254"/>
      <c r="G55" s="389"/>
      <c r="H55" s="599"/>
      <c r="I55" s="599"/>
      <c r="J55" s="599"/>
      <c r="K55" s="599"/>
      <c r="L55" s="599"/>
      <c r="M55" s="599"/>
      <c r="N55" s="599"/>
      <c r="O55" s="482"/>
      <c r="P55" s="483"/>
      <c r="Q55" s="12"/>
    </row>
    <row r="56" spans="1:17" ht="30" customHeight="1">
      <c r="A56" s="1225" t="s">
        <v>34</v>
      </c>
      <c r="B56" s="1226"/>
      <c r="C56" s="1192" t="s">
        <v>41</v>
      </c>
      <c r="D56" s="1192"/>
      <c r="E56" s="1192"/>
      <c r="F56" s="1192"/>
      <c r="G56" s="1336" t="s">
        <v>38</v>
      </c>
      <c r="H56" s="1336" t="s">
        <v>67</v>
      </c>
      <c r="I56" s="1336" t="s">
        <v>46</v>
      </c>
      <c r="J56" s="1336" t="s">
        <v>39</v>
      </c>
      <c r="K56" s="1321" t="s">
        <v>93</v>
      </c>
      <c r="L56" s="1321" t="s">
        <v>96</v>
      </c>
      <c r="M56" s="1321" t="s">
        <v>55</v>
      </c>
      <c r="N56" s="1343" t="s">
        <v>40</v>
      </c>
      <c r="O56" s="1335"/>
      <c r="P56" s="483"/>
      <c r="Q56" s="12"/>
    </row>
    <row r="57" spans="1:17" ht="30" customHeight="1">
      <c r="A57" s="1226"/>
      <c r="B57" s="1226"/>
      <c r="C57" s="505" t="s">
        <v>31</v>
      </c>
      <c r="D57" s="505" t="s">
        <v>32</v>
      </c>
      <c r="E57" s="1192"/>
      <c r="F57" s="1192"/>
      <c r="G57" s="1336"/>
      <c r="H57" s="1337"/>
      <c r="I57" s="1336"/>
      <c r="J57" s="1336"/>
      <c r="K57" s="1322"/>
      <c r="L57" s="1322"/>
      <c r="M57" s="1322"/>
      <c r="N57" s="1343"/>
      <c r="O57" s="1335"/>
      <c r="P57" s="483"/>
      <c r="Q57" s="12"/>
    </row>
    <row r="58" spans="1:17" ht="15" customHeight="1">
      <c r="A58" s="1236" t="s">
        <v>8</v>
      </c>
      <c r="B58" s="1238" t="s">
        <v>68</v>
      </c>
      <c r="C58" s="1298">
        <f>IF(C13&gt;5000,100/3,(C15*0.5)*0.5)</f>
        <v>33.333333333333336</v>
      </c>
      <c r="D58" s="1300">
        <v>34</v>
      </c>
      <c r="E58" s="950"/>
      <c r="F58" s="950"/>
      <c r="G58" s="49"/>
      <c r="H58" s="168"/>
      <c r="I58" s="168"/>
      <c r="J58" s="168"/>
      <c r="K58" s="168"/>
      <c r="L58" s="168"/>
      <c r="M58" s="168"/>
      <c r="N58" s="171"/>
      <c r="O58" s="15"/>
      <c r="P58" s="483"/>
      <c r="Q58" s="12"/>
    </row>
    <row r="59" spans="1:17" ht="15" customHeight="1">
      <c r="A59" s="1237"/>
      <c r="B59" s="1239"/>
      <c r="C59" s="1299"/>
      <c r="D59" s="1244"/>
      <c r="E59" s="976"/>
      <c r="F59" s="976"/>
      <c r="G59" s="50" t="s">
        <v>217</v>
      </c>
      <c r="H59" s="167" t="s">
        <v>107</v>
      </c>
      <c r="I59" s="62"/>
      <c r="J59" s="167" t="s">
        <v>102</v>
      </c>
      <c r="K59" s="167"/>
      <c r="L59" s="167">
        <v>57.49</v>
      </c>
      <c r="M59" s="167">
        <v>50</v>
      </c>
      <c r="N59" s="62" t="s">
        <v>201</v>
      </c>
      <c r="O59" s="15"/>
      <c r="P59" s="483"/>
      <c r="Q59" s="12"/>
    </row>
    <row r="60" spans="1:17" ht="15" customHeight="1">
      <c r="A60" s="1237"/>
      <c r="B60" s="1239"/>
      <c r="C60" s="1299"/>
      <c r="D60" s="1244"/>
      <c r="E60" s="976"/>
      <c r="F60" s="976"/>
      <c r="G60" s="50"/>
      <c r="H60" s="167"/>
      <c r="I60" s="167"/>
      <c r="J60" s="167"/>
      <c r="K60" s="167"/>
      <c r="L60" s="167"/>
      <c r="M60" s="167"/>
      <c r="N60" s="62"/>
      <c r="O60" s="11"/>
      <c r="P60" s="12"/>
      <c r="Q60" s="12"/>
    </row>
    <row r="61" spans="1:17" ht="15" customHeight="1">
      <c r="A61" s="1237"/>
      <c r="B61" s="1239"/>
      <c r="C61" s="1299"/>
      <c r="D61" s="1244"/>
      <c r="E61" s="1007"/>
      <c r="F61" s="1007"/>
      <c r="G61" s="50"/>
      <c r="H61" s="167"/>
      <c r="I61" s="167"/>
      <c r="J61" s="167"/>
      <c r="K61" s="167"/>
      <c r="L61" s="167"/>
      <c r="M61" s="167"/>
      <c r="N61" s="62"/>
      <c r="O61" s="11"/>
      <c r="P61" s="12"/>
      <c r="Q61" s="12"/>
    </row>
    <row r="62" spans="1:17" ht="15" customHeight="1">
      <c r="A62" s="1237"/>
      <c r="B62" s="1239"/>
      <c r="C62" s="1299"/>
      <c r="D62" s="1244"/>
      <c r="E62" s="1007"/>
      <c r="F62" s="1007"/>
      <c r="G62" s="50" t="s">
        <v>113</v>
      </c>
      <c r="H62" s="167" t="s">
        <v>107</v>
      </c>
      <c r="I62" s="62"/>
      <c r="J62" s="148" t="s">
        <v>102</v>
      </c>
      <c r="K62" s="148"/>
      <c r="L62" s="148">
        <v>109.65</v>
      </c>
      <c r="M62" s="167">
        <v>100</v>
      </c>
      <c r="N62" s="62" t="s">
        <v>201</v>
      </c>
      <c r="O62" s="11"/>
      <c r="P62" s="12"/>
      <c r="Q62" s="12"/>
    </row>
    <row r="63" spans="1:17" ht="15" customHeight="1">
      <c r="A63" s="1237"/>
      <c r="B63" s="1239"/>
      <c r="C63" s="1299"/>
      <c r="D63" s="1244"/>
      <c r="E63" s="1007"/>
      <c r="F63" s="1007"/>
      <c r="G63" s="50" t="s">
        <v>114</v>
      </c>
      <c r="H63" s="167" t="s">
        <v>107</v>
      </c>
      <c r="I63" s="62"/>
      <c r="J63" s="148" t="s">
        <v>102</v>
      </c>
      <c r="K63" s="148"/>
      <c r="L63" s="148">
        <v>114.88</v>
      </c>
      <c r="M63" s="167">
        <v>100</v>
      </c>
      <c r="N63" s="62" t="s">
        <v>201</v>
      </c>
      <c r="O63" s="11"/>
      <c r="P63" s="12"/>
      <c r="Q63" s="12"/>
    </row>
    <row r="64" spans="1:17" ht="15" customHeight="1">
      <c r="A64" s="1237"/>
      <c r="B64" s="1239"/>
      <c r="C64" s="1299"/>
      <c r="D64" s="1244"/>
      <c r="E64" s="1007"/>
      <c r="F64" s="1007"/>
      <c r="G64" s="50" t="s">
        <v>204</v>
      </c>
      <c r="H64" s="167" t="s">
        <v>107</v>
      </c>
      <c r="I64" s="62"/>
      <c r="J64" s="148" t="s">
        <v>102</v>
      </c>
      <c r="K64" s="148"/>
      <c r="L64" s="148">
        <v>108.6</v>
      </c>
      <c r="M64" s="167">
        <v>100</v>
      </c>
      <c r="N64" s="62" t="s">
        <v>201</v>
      </c>
      <c r="O64" s="11"/>
      <c r="P64" s="12"/>
      <c r="Q64" s="12"/>
    </row>
    <row r="65" spans="1:17" ht="15" customHeight="1">
      <c r="A65" s="1237"/>
      <c r="B65" s="1239"/>
      <c r="C65" s="1299"/>
      <c r="D65" s="1244"/>
      <c r="E65" s="1007"/>
      <c r="F65" s="1007"/>
      <c r="G65" s="50" t="s">
        <v>218</v>
      </c>
      <c r="H65" s="167" t="s">
        <v>107</v>
      </c>
      <c r="I65" s="62"/>
      <c r="J65" s="148" t="s">
        <v>102</v>
      </c>
      <c r="K65" s="148"/>
      <c r="L65" s="148">
        <v>108.04</v>
      </c>
      <c r="M65" s="167">
        <v>100</v>
      </c>
      <c r="N65" s="62" t="s">
        <v>201</v>
      </c>
      <c r="O65" s="11"/>
      <c r="P65" s="12"/>
      <c r="Q65" s="12"/>
    </row>
    <row r="66" spans="1:17" ht="15" customHeight="1">
      <c r="A66" s="1237"/>
      <c r="B66" s="1239"/>
      <c r="C66" s="1299"/>
      <c r="D66" s="1244"/>
      <c r="E66" s="1007"/>
      <c r="F66" s="1007"/>
      <c r="G66" s="50"/>
      <c r="H66" s="167"/>
      <c r="I66" s="167"/>
      <c r="J66" s="148"/>
      <c r="K66" s="148"/>
      <c r="L66" s="148"/>
      <c r="M66" s="167"/>
      <c r="N66" s="62"/>
      <c r="O66" s="11"/>
      <c r="P66" s="12"/>
      <c r="Q66" s="12"/>
    </row>
    <row r="67" spans="1:17" ht="15" customHeight="1">
      <c r="A67" s="1237"/>
      <c r="B67" s="1239"/>
      <c r="C67" s="1299"/>
      <c r="D67" s="1244"/>
      <c r="E67" s="976"/>
      <c r="F67" s="976"/>
      <c r="G67" s="50" t="s">
        <v>112</v>
      </c>
      <c r="H67" s="167" t="s">
        <v>107</v>
      </c>
      <c r="I67" s="62" t="s">
        <v>108</v>
      </c>
      <c r="J67" s="148" t="s">
        <v>102</v>
      </c>
      <c r="K67" s="167">
        <v>15</v>
      </c>
      <c r="L67" s="167">
        <v>118.59</v>
      </c>
      <c r="M67" s="167">
        <v>100</v>
      </c>
      <c r="N67" s="62" t="s">
        <v>276</v>
      </c>
      <c r="O67" s="11"/>
      <c r="P67" s="12"/>
      <c r="Q67" s="12"/>
    </row>
    <row r="68" spans="1:17" ht="15" customHeight="1">
      <c r="A68" s="1237"/>
      <c r="B68" s="1239"/>
      <c r="C68" s="1299"/>
      <c r="D68" s="1244"/>
      <c r="E68" s="976"/>
      <c r="F68" s="976"/>
      <c r="G68" s="50" t="s">
        <v>263</v>
      </c>
      <c r="H68" s="167" t="s">
        <v>107</v>
      </c>
      <c r="I68" s="62" t="s">
        <v>108</v>
      </c>
      <c r="J68" s="148" t="s">
        <v>102</v>
      </c>
      <c r="K68" s="167">
        <v>15</v>
      </c>
      <c r="L68" s="167">
        <v>23.35</v>
      </c>
      <c r="M68" s="167" t="s">
        <v>135</v>
      </c>
      <c r="N68" s="62" t="s">
        <v>276</v>
      </c>
      <c r="O68" s="11"/>
      <c r="P68" s="12"/>
      <c r="Q68" s="12"/>
    </row>
    <row r="69" spans="1:17" ht="15" customHeight="1">
      <c r="A69" s="1237"/>
      <c r="B69" s="1239"/>
      <c r="C69" s="1299"/>
      <c r="D69" s="1244"/>
      <c r="E69" s="1007"/>
      <c r="F69" s="1007"/>
      <c r="G69" s="220"/>
      <c r="H69" s="220"/>
      <c r="I69" s="220"/>
      <c r="J69" s="220"/>
      <c r="K69" s="220"/>
      <c r="L69" s="220"/>
      <c r="M69" s="220"/>
      <c r="N69" s="220"/>
      <c r="O69" s="11"/>
      <c r="P69" s="12"/>
      <c r="Q69" s="12"/>
    </row>
    <row r="70" spans="1:17" ht="15" customHeight="1">
      <c r="A70" s="1237"/>
      <c r="B70" s="1239"/>
      <c r="C70" s="1299"/>
      <c r="D70" s="1244"/>
      <c r="E70" s="1007"/>
      <c r="F70" s="1007"/>
      <c r="G70" s="592"/>
      <c r="H70" s="167"/>
      <c r="I70" s="62"/>
      <c r="J70" s="148"/>
      <c r="K70" s="600"/>
      <c r="L70" s="148"/>
      <c r="M70" s="167"/>
      <c r="N70" s="62"/>
      <c r="O70" s="11"/>
      <c r="P70" s="12"/>
      <c r="Q70" s="12"/>
    </row>
    <row r="71" spans="1:17" ht="15" customHeight="1">
      <c r="A71" s="1237"/>
      <c r="B71" s="1239"/>
      <c r="C71" s="1299"/>
      <c r="D71" s="1244"/>
      <c r="E71" s="1007"/>
      <c r="F71" s="1007"/>
      <c r="G71" s="201" t="s">
        <v>210</v>
      </c>
      <c r="H71" s="410" t="s">
        <v>107</v>
      </c>
      <c r="I71" s="62" t="s">
        <v>108</v>
      </c>
      <c r="J71" s="148" t="s">
        <v>102</v>
      </c>
      <c r="K71" s="222">
        <v>50</v>
      </c>
      <c r="L71" s="222">
        <v>131.82</v>
      </c>
      <c r="M71" s="221">
        <v>100</v>
      </c>
      <c r="N71" s="62" t="s">
        <v>201</v>
      </c>
      <c r="O71" s="11"/>
      <c r="P71" s="12"/>
      <c r="Q71" s="12"/>
    </row>
    <row r="72" spans="1:17" ht="15" customHeight="1">
      <c r="A72" s="1237"/>
      <c r="B72" s="1239"/>
      <c r="C72" s="1299"/>
      <c r="D72" s="1244"/>
      <c r="E72" s="976"/>
      <c r="F72" s="976"/>
      <c r="G72" s="201" t="s">
        <v>242</v>
      </c>
      <c r="H72" s="410" t="s">
        <v>107</v>
      </c>
      <c r="I72" s="62"/>
      <c r="J72" s="148" t="s">
        <v>102</v>
      </c>
      <c r="K72" s="222"/>
      <c r="L72" s="222">
        <v>238.17</v>
      </c>
      <c r="M72" s="221">
        <v>200</v>
      </c>
      <c r="N72" s="62" t="s">
        <v>201</v>
      </c>
      <c r="O72" s="11"/>
      <c r="P72" s="12"/>
      <c r="Q72" s="12"/>
    </row>
    <row r="73" spans="1:17" ht="15" customHeight="1">
      <c r="A73" s="1237"/>
      <c r="B73" s="1239"/>
      <c r="C73" s="1299"/>
      <c r="D73" s="1244"/>
      <c r="E73" s="976"/>
      <c r="F73" s="976"/>
      <c r="G73" s="50"/>
      <c r="H73" s="167"/>
      <c r="I73" s="167"/>
      <c r="J73" s="148"/>
      <c r="K73" s="167"/>
      <c r="L73" s="167"/>
      <c r="M73" s="167"/>
      <c r="N73" s="62"/>
      <c r="O73" s="11"/>
      <c r="P73" s="12"/>
      <c r="Q73" s="12"/>
    </row>
    <row r="74" spans="1:17" ht="15" customHeight="1">
      <c r="A74" s="1237"/>
      <c r="B74" s="1239"/>
      <c r="C74" s="1299"/>
      <c r="D74" s="1244"/>
      <c r="E74" s="976"/>
      <c r="F74" s="976"/>
      <c r="G74" s="50" t="s">
        <v>115</v>
      </c>
      <c r="H74" s="167" t="s">
        <v>107</v>
      </c>
      <c r="I74" s="167" t="s">
        <v>111</v>
      </c>
      <c r="J74" s="148" t="s">
        <v>102</v>
      </c>
      <c r="K74" s="148">
        <v>132.16</v>
      </c>
      <c r="L74" s="148">
        <v>121.22</v>
      </c>
      <c r="M74" s="167">
        <v>100</v>
      </c>
      <c r="N74" s="62" t="s">
        <v>261</v>
      </c>
      <c r="O74" s="11"/>
      <c r="P74" s="12"/>
      <c r="Q74" s="12"/>
    </row>
    <row r="75" spans="1:17" ht="15" customHeight="1">
      <c r="A75" s="1237"/>
      <c r="B75" s="1239"/>
      <c r="C75" s="1299"/>
      <c r="D75" s="1244"/>
      <c r="E75" s="976"/>
      <c r="F75" s="976"/>
      <c r="G75" s="50" t="s">
        <v>116</v>
      </c>
      <c r="H75" s="167" t="s">
        <v>107</v>
      </c>
      <c r="I75" s="167" t="s">
        <v>111</v>
      </c>
      <c r="J75" s="148" t="s">
        <v>102</v>
      </c>
      <c r="K75" s="148">
        <v>128</v>
      </c>
      <c r="L75" s="148">
        <v>119.54</v>
      </c>
      <c r="M75" s="167">
        <v>100</v>
      </c>
      <c r="N75" s="62" t="s">
        <v>261</v>
      </c>
      <c r="O75" s="11"/>
      <c r="P75" s="12"/>
      <c r="Q75" s="12"/>
    </row>
    <row r="76" spans="1:17" ht="15" customHeight="1">
      <c r="A76" s="1237"/>
      <c r="B76" s="1239"/>
      <c r="C76" s="1299"/>
      <c r="D76" s="1244"/>
      <c r="E76" s="976"/>
      <c r="F76" s="976"/>
      <c r="G76" s="50" t="s">
        <v>207</v>
      </c>
      <c r="H76" s="167" t="s">
        <v>107</v>
      </c>
      <c r="I76" s="167" t="s">
        <v>111</v>
      </c>
      <c r="J76" s="148" t="s">
        <v>102</v>
      </c>
      <c r="K76" s="148">
        <v>130</v>
      </c>
      <c r="L76" s="148">
        <v>117.78</v>
      </c>
      <c r="M76" s="167">
        <v>100</v>
      </c>
      <c r="N76" s="62" t="s">
        <v>261</v>
      </c>
      <c r="O76" s="11"/>
      <c r="P76" s="12"/>
      <c r="Q76" s="12"/>
    </row>
    <row r="77" spans="1:17" ht="15" customHeight="1">
      <c r="A77" s="1237"/>
      <c r="B77" s="1239"/>
      <c r="C77" s="1299"/>
      <c r="D77" s="1244"/>
      <c r="E77" s="976"/>
      <c r="F77" s="976"/>
      <c r="G77" s="50" t="s">
        <v>117</v>
      </c>
      <c r="H77" s="167" t="s">
        <v>107</v>
      </c>
      <c r="I77" s="167" t="s">
        <v>111</v>
      </c>
      <c r="J77" s="148" t="s">
        <v>102</v>
      </c>
      <c r="K77" s="148">
        <v>131.2</v>
      </c>
      <c r="L77" s="148">
        <v>113.86</v>
      </c>
      <c r="M77" s="167">
        <v>100</v>
      </c>
      <c r="N77" s="62" t="s">
        <v>261</v>
      </c>
      <c r="O77" s="12"/>
      <c r="P77" s="12"/>
      <c r="Q77" s="12"/>
    </row>
    <row r="78" spans="1:17" ht="15" customHeight="1">
      <c r="A78" s="1237"/>
      <c r="B78" s="1239"/>
      <c r="C78" s="1299"/>
      <c r="D78" s="1244"/>
      <c r="E78" s="976"/>
      <c r="F78" s="976"/>
      <c r="G78" s="50" t="s">
        <v>118</v>
      </c>
      <c r="H78" s="167" t="s">
        <v>107</v>
      </c>
      <c r="I78" s="167" t="s">
        <v>111</v>
      </c>
      <c r="J78" s="148" t="s">
        <v>102</v>
      </c>
      <c r="K78" s="148">
        <v>132.2</v>
      </c>
      <c r="L78" s="148">
        <v>113.28</v>
      </c>
      <c r="M78" s="167">
        <v>100</v>
      </c>
      <c r="N78" s="62" t="s">
        <v>261</v>
      </c>
      <c r="O78" s="12"/>
      <c r="P78" s="12"/>
      <c r="Q78" s="12"/>
    </row>
    <row r="79" spans="1:17" ht="35.25" customHeight="1">
      <c r="A79" s="1237"/>
      <c r="B79" s="1239"/>
      <c r="C79" s="1299"/>
      <c r="D79" s="1244"/>
      <c r="E79" s="976"/>
      <c r="F79" s="976"/>
      <c r="G79" s="50" t="s">
        <v>208</v>
      </c>
      <c r="H79" s="166" t="s">
        <v>107</v>
      </c>
      <c r="I79" s="167" t="s">
        <v>111</v>
      </c>
      <c r="J79" s="148" t="s">
        <v>102</v>
      </c>
      <c r="K79" s="151">
        <v>124.2</v>
      </c>
      <c r="L79" s="151">
        <v>112.61</v>
      </c>
      <c r="M79" s="166">
        <v>100</v>
      </c>
      <c r="N79" s="62" t="s">
        <v>261</v>
      </c>
      <c r="O79" s="12"/>
      <c r="P79" s="12"/>
      <c r="Q79" s="12"/>
    </row>
    <row r="80" spans="1:17" ht="15" customHeight="1">
      <c r="A80" s="1237"/>
      <c r="B80" s="1239"/>
      <c r="C80" s="1299"/>
      <c r="D80" s="1244"/>
      <c r="E80" s="976"/>
      <c r="F80" s="976"/>
      <c r="G80" s="50" t="s">
        <v>209</v>
      </c>
      <c r="H80" s="167" t="s">
        <v>107</v>
      </c>
      <c r="I80" s="167" t="s">
        <v>111</v>
      </c>
      <c r="J80" s="148" t="s">
        <v>102</v>
      </c>
      <c r="K80" s="148">
        <v>125.1</v>
      </c>
      <c r="L80" s="148">
        <v>110.75</v>
      </c>
      <c r="M80" s="167">
        <v>100</v>
      </c>
      <c r="N80" s="62" t="s">
        <v>261</v>
      </c>
      <c r="O80" s="12"/>
      <c r="P80" s="12"/>
      <c r="Q80" s="12"/>
    </row>
    <row r="81" spans="1:17" ht="15" customHeight="1">
      <c r="A81" s="1237"/>
      <c r="B81" s="1239"/>
      <c r="C81" s="1299"/>
      <c r="D81" s="1244"/>
      <c r="E81" s="976"/>
      <c r="F81" s="976"/>
      <c r="G81" s="50" t="s">
        <v>119</v>
      </c>
      <c r="H81" s="167" t="s">
        <v>107</v>
      </c>
      <c r="I81" s="167" t="s">
        <v>111</v>
      </c>
      <c r="J81" s="148" t="s">
        <v>102</v>
      </c>
      <c r="K81" s="148">
        <v>127.6</v>
      </c>
      <c r="L81" s="148">
        <v>113.79</v>
      </c>
      <c r="M81" s="167">
        <v>100</v>
      </c>
      <c r="N81" s="62" t="s">
        <v>261</v>
      </c>
      <c r="O81" s="12"/>
      <c r="P81" s="12"/>
      <c r="Q81" s="12"/>
    </row>
    <row r="82" spans="1:17" ht="15" customHeight="1">
      <c r="A82" s="1237"/>
      <c r="B82" s="1239"/>
      <c r="C82" s="1299"/>
      <c r="D82" s="1244"/>
      <c r="E82" s="993"/>
      <c r="F82" s="993"/>
      <c r="G82" s="51" t="s">
        <v>120</v>
      </c>
      <c r="H82" s="167" t="s">
        <v>107</v>
      </c>
      <c r="I82" s="167" t="s">
        <v>111</v>
      </c>
      <c r="J82" s="148" t="s">
        <v>102</v>
      </c>
      <c r="K82" s="148">
        <v>131</v>
      </c>
      <c r="L82" s="148">
        <v>114.8</v>
      </c>
      <c r="M82" s="167">
        <v>100</v>
      </c>
      <c r="N82" s="62" t="s">
        <v>261</v>
      </c>
      <c r="O82" s="12"/>
      <c r="P82" s="12"/>
      <c r="Q82" s="12"/>
    </row>
    <row r="83" spans="1:17" ht="15" customHeight="1">
      <c r="A83" s="1237"/>
      <c r="B83" s="1239"/>
      <c r="C83" s="1299"/>
      <c r="D83" s="1244"/>
      <c r="E83" s="1205"/>
      <c r="F83" s="1205"/>
      <c r="G83" s="178"/>
      <c r="H83" s="167"/>
      <c r="I83" s="167"/>
      <c r="J83" s="148"/>
      <c r="K83" s="167"/>
      <c r="L83" s="167"/>
      <c r="M83" s="62"/>
      <c r="N83" s="178"/>
      <c r="O83" s="12"/>
      <c r="P83" s="12"/>
      <c r="Q83" s="12"/>
    </row>
    <row r="84" spans="1:17" ht="15" customHeight="1">
      <c r="A84" s="1237"/>
      <c r="B84" s="1239"/>
      <c r="C84" s="1299"/>
      <c r="D84" s="1244"/>
      <c r="E84" s="1350"/>
      <c r="F84" s="1350"/>
      <c r="G84" s="470"/>
      <c r="H84" s="216"/>
      <c r="I84" s="238"/>
      <c r="J84" s="471"/>
      <c r="K84" s="471"/>
      <c r="L84" s="219"/>
      <c r="M84" s="216"/>
      <c r="N84" s="599"/>
      <c r="O84" s="12"/>
      <c r="P84" s="12"/>
      <c r="Q84" s="12"/>
    </row>
    <row r="85" spans="1:17" ht="15" customHeight="1">
      <c r="A85" s="1227" t="s">
        <v>23</v>
      </c>
      <c r="B85" s="1228"/>
      <c r="C85" s="30">
        <f>IF(C13&gt;5000,100/3,(C15*0.5)*0.4)</f>
        <v>33.333333333333336</v>
      </c>
      <c r="D85" s="32">
        <f>SUM(D86+D93+D99+D104+D109+D114)</f>
        <v>34</v>
      </c>
      <c r="E85" s="1307"/>
      <c r="F85" s="1308"/>
      <c r="G85" s="186"/>
      <c r="H85" s="186"/>
      <c r="I85" s="186"/>
      <c r="J85" s="186"/>
      <c r="K85" s="186"/>
      <c r="L85" s="186"/>
      <c r="M85" s="384"/>
      <c r="N85" s="751"/>
      <c r="O85" s="12"/>
      <c r="P85" s="12"/>
      <c r="Q85" s="12"/>
    </row>
    <row r="86" spans="1:17" ht="15" customHeight="1">
      <c r="A86" s="1207" t="s">
        <v>10</v>
      </c>
      <c r="B86" s="1209" t="s">
        <v>69</v>
      </c>
      <c r="C86" s="1234"/>
      <c r="D86" s="1178">
        <v>8</v>
      </c>
      <c r="E86" s="1309"/>
      <c r="F86" s="1310"/>
      <c r="G86" s="205" t="s">
        <v>121</v>
      </c>
      <c r="H86" s="168" t="s">
        <v>107</v>
      </c>
      <c r="I86" s="171"/>
      <c r="J86" s="48" t="s">
        <v>102</v>
      </c>
      <c r="K86" s="48"/>
      <c r="L86" s="601">
        <v>15.94</v>
      </c>
      <c r="M86" s="168" t="s">
        <v>135</v>
      </c>
      <c r="N86" s="171" t="s">
        <v>250</v>
      </c>
      <c r="O86" s="12"/>
      <c r="P86" s="12"/>
      <c r="Q86" s="12"/>
    </row>
    <row r="87" spans="1:17" ht="15" customHeight="1">
      <c r="A87" s="1207"/>
      <c r="B87" s="1209"/>
      <c r="C87" s="1234"/>
      <c r="D87" s="1178"/>
      <c r="E87" s="1184"/>
      <c r="F87" s="1185"/>
      <c r="G87" s="565" t="s">
        <v>211</v>
      </c>
      <c r="H87" s="178" t="s">
        <v>107</v>
      </c>
      <c r="I87" s="62"/>
      <c r="J87" s="148" t="s">
        <v>102</v>
      </c>
      <c r="K87" s="615"/>
      <c r="L87" s="644">
        <v>8.45</v>
      </c>
      <c r="M87" s="178" t="s">
        <v>135</v>
      </c>
      <c r="N87" s="62" t="s">
        <v>250</v>
      </c>
      <c r="O87" s="12"/>
      <c r="P87" s="12"/>
      <c r="Q87" s="12"/>
    </row>
    <row r="88" spans="1:17" ht="15" customHeight="1">
      <c r="A88" s="1207"/>
      <c r="B88" s="1209"/>
      <c r="C88" s="1234"/>
      <c r="D88" s="1178"/>
      <c r="E88" s="1184"/>
      <c r="F88" s="1185"/>
      <c r="G88" s="201" t="s">
        <v>235</v>
      </c>
      <c r="H88" s="178" t="s">
        <v>107</v>
      </c>
      <c r="I88" s="62"/>
      <c r="J88" s="151" t="s">
        <v>102</v>
      </c>
      <c r="K88" s="237"/>
      <c r="L88" s="148">
        <v>11.28</v>
      </c>
      <c r="M88" s="178">
        <v>10</v>
      </c>
      <c r="N88" s="62" t="s">
        <v>202</v>
      </c>
      <c r="O88" s="12"/>
      <c r="P88" s="12"/>
      <c r="Q88" s="12"/>
    </row>
    <row r="89" spans="1:17" ht="15" customHeight="1">
      <c r="A89" s="1207"/>
      <c r="B89" s="1209"/>
      <c r="C89" s="1234"/>
      <c r="D89" s="1178"/>
      <c r="E89" s="1184"/>
      <c r="F89" s="1185"/>
      <c r="G89" s="201"/>
      <c r="H89" s="220"/>
      <c r="I89" s="220"/>
      <c r="J89" s="220"/>
      <c r="K89" s="220"/>
      <c r="L89" s="220"/>
      <c r="M89" s="220"/>
      <c r="N89" s="220"/>
      <c r="O89" s="12"/>
      <c r="P89" s="12"/>
      <c r="Q89" s="12"/>
    </row>
    <row r="90" spans="1:17" ht="15" customHeight="1">
      <c r="A90" s="1207"/>
      <c r="B90" s="1209"/>
      <c r="C90" s="1234"/>
      <c r="D90" s="1178"/>
      <c r="E90" s="1184"/>
      <c r="F90" s="1185"/>
      <c r="G90" s="220" t="s">
        <v>122</v>
      </c>
      <c r="H90" s="178" t="s">
        <v>100</v>
      </c>
      <c r="I90" s="62"/>
      <c r="J90" s="167" t="s">
        <v>102</v>
      </c>
      <c r="K90" s="167"/>
      <c r="L90" s="645">
        <v>114.71</v>
      </c>
      <c r="M90" s="178">
        <v>100</v>
      </c>
      <c r="N90" s="62" t="s">
        <v>202</v>
      </c>
      <c r="O90" s="12"/>
      <c r="P90" s="12"/>
      <c r="Q90" s="12"/>
    </row>
    <row r="91" spans="1:17" ht="15" customHeight="1">
      <c r="A91" s="1207"/>
      <c r="B91" s="1209"/>
      <c r="C91" s="1234"/>
      <c r="D91" s="1178"/>
      <c r="E91" s="1184"/>
      <c r="F91" s="1185"/>
      <c r="G91" s="229" t="s">
        <v>253</v>
      </c>
      <c r="H91" s="221" t="s">
        <v>100</v>
      </c>
      <c r="I91" s="62"/>
      <c r="J91" s="221" t="s">
        <v>102</v>
      </c>
      <c r="K91" s="237"/>
      <c r="L91" s="221">
        <v>24.19</v>
      </c>
      <c r="M91" s="221">
        <v>20</v>
      </c>
      <c r="N91" s="221" t="s">
        <v>201</v>
      </c>
      <c r="O91" s="12"/>
      <c r="P91" s="12"/>
      <c r="Q91" s="12"/>
    </row>
    <row r="92" spans="1:17" ht="15" customHeight="1">
      <c r="A92" s="1208"/>
      <c r="B92" s="1210"/>
      <c r="C92" s="1235"/>
      <c r="D92" s="1179"/>
      <c r="E92" s="1182"/>
      <c r="F92" s="1183"/>
      <c r="G92" s="388"/>
      <c r="H92" s="389"/>
      <c r="I92" s="389"/>
      <c r="J92" s="389"/>
      <c r="K92" s="389"/>
      <c r="L92" s="389"/>
      <c r="M92" s="389"/>
      <c r="N92" s="238"/>
      <c r="O92" s="12"/>
      <c r="P92" s="12"/>
      <c r="Q92" s="12"/>
    </row>
    <row r="93" spans="1:17" ht="15" customHeight="1">
      <c r="A93" s="1216" t="s">
        <v>11</v>
      </c>
      <c r="B93" s="1217" t="s">
        <v>70</v>
      </c>
      <c r="C93" s="1233"/>
      <c r="D93" s="1177">
        <v>8</v>
      </c>
      <c r="E93" s="1188"/>
      <c r="F93" s="1188"/>
      <c r="G93" s="182" t="s">
        <v>123</v>
      </c>
      <c r="H93" s="178" t="s">
        <v>107</v>
      </c>
      <c r="I93" s="62"/>
      <c r="J93" s="48" t="s">
        <v>124</v>
      </c>
      <c r="K93" s="48"/>
      <c r="L93" s="48">
        <v>6.56</v>
      </c>
      <c r="M93" s="48" t="s">
        <v>135</v>
      </c>
      <c r="N93" s="171" t="s">
        <v>202</v>
      </c>
      <c r="O93" s="12"/>
      <c r="P93" s="12"/>
      <c r="Q93" s="12"/>
    </row>
    <row r="94" spans="1:17" ht="15" customHeight="1">
      <c r="A94" s="1207"/>
      <c r="B94" s="1209"/>
      <c r="C94" s="1234"/>
      <c r="D94" s="1178"/>
      <c r="E94" s="1315"/>
      <c r="F94" s="1316"/>
      <c r="G94" s="193" t="s">
        <v>149</v>
      </c>
      <c r="H94" s="178" t="s">
        <v>107</v>
      </c>
      <c r="I94" s="62"/>
      <c r="J94" s="148" t="s">
        <v>124</v>
      </c>
      <c r="K94" s="148"/>
      <c r="L94" s="148">
        <v>7.62</v>
      </c>
      <c r="M94" s="148" t="s">
        <v>135</v>
      </c>
      <c r="N94" s="62" t="s">
        <v>202</v>
      </c>
      <c r="O94" s="12"/>
      <c r="P94" s="12"/>
      <c r="Q94" s="12"/>
    </row>
    <row r="95" spans="1:17" ht="15" customHeight="1">
      <c r="A95" s="1207"/>
      <c r="B95" s="1218"/>
      <c r="C95" s="1234"/>
      <c r="D95" s="1178"/>
      <c r="E95" s="1313"/>
      <c r="F95" s="1314"/>
      <c r="G95" s="211" t="s">
        <v>212</v>
      </c>
      <c r="H95" s="178" t="s">
        <v>107</v>
      </c>
      <c r="I95" s="62"/>
      <c r="J95" s="148" t="s">
        <v>124</v>
      </c>
      <c r="K95" s="237"/>
      <c r="L95" s="221">
        <v>6.71</v>
      </c>
      <c r="M95" s="148" t="s">
        <v>135</v>
      </c>
      <c r="N95" s="62" t="s">
        <v>202</v>
      </c>
      <c r="O95" s="12"/>
      <c r="P95" s="12"/>
      <c r="Q95" s="12"/>
    </row>
    <row r="96" spans="1:17" ht="15" customHeight="1">
      <c r="A96" s="1207"/>
      <c r="B96" s="1218"/>
      <c r="C96" s="1234"/>
      <c r="D96" s="1178"/>
      <c r="E96" s="1313"/>
      <c r="F96" s="1314"/>
      <c r="G96" s="211" t="s">
        <v>215</v>
      </c>
      <c r="H96" s="178" t="s">
        <v>107</v>
      </c>
      <c r="I96" s="62"/>
      <c r="J96" s="148" t="s">
        <v>124</v>
      </c>
      <c r="K96" s="237"/>
      <c r="L96" s="178">
        <v>6.14</v>
      </c>
      <c r="M96" s="148" t="s">
        <v>135</v>
      </c>
      <c r="N96" s="62" t="s">
        <v>202</v>
      </c>
      <c r="O96" s="12"/>
      <c r="P96" s="12"/>
      <c r="Q96" s="12"/>
    </row>
    <row r="97" spans="1:17" ht="15" customHeight="1">
      <c r="A97" s="1207"/>
      <c r="B97" s="1218"/>
      <c r="C97" s="1234"/>
      <c r="D97" s="1178"/>
      <c r="E97" s="1313"/>
      <c r="F97" s="1314"/>
      <c r="G97" s="211" t="s">
        <v>216</v>
      </c>
      <c r="H97" s="178" t="s">
        <v>107</v>
      </c>
      <c r="I97" s="62"/>
      <c r="J97" s="148" t="s">
        <v>124</v>
      </c>
      <c r="K97" s="237"/>
      <c r="L97" s="178">
        <v>7.29</v>
      </c>
      <c r="M97" s="148" t="s">
        <v>135</v>
      </c>
      <c r="N97" s="62" t="s">
        <v>202</v>
      </c>
      <c r="O97" s="12"/>
      <c r="P97" s="12"/>
      <c r="Q97" s="12"/>
    </row>
    <row r="98" spans="1:17" ht="15" customHeight="1">
      <c r="A98" s="1208"/>
      <c r="B98" s="1210"/>
      <c r="C98" s="1235"/>
      <c r="D98" s="1179"/>
      <c r="E98" s="1180"/>
      <c r="F98" s="1181"/>
      <c r="G98" s="492"/>
      <c r="H98" s="492"/>
      <c r="I98" s="389"/>
      <c r="J98" s="389"/>
      <c r="K98" s="389"/>
      <c r="L98" s="389" t="s">
        <v>280</v>
      </c>
      <c r="M98" s="389"/>
      <c r="N98" s="389"/>
      <c r="O98" s="12"/>
      <c r="P98" s="12"/>
      <c r="Q98" s="12"/>
    </row>
    <row r="99" spans="1:17" ht="34.5" customHeight="1">
      <c r="A99" s="1216" t="s">
        <v>12</v>
      </c>
      <c r="B99" s="1217" t="s">
        <v>71</v>
      </c>
      <c r="C99" s="1233"/>
      <c r="D99" s="1177">
        <v>6</v>
      </c>
      <c r="E99" s="1317"/>
      <c r="F99" s="1318"/>
      <c r="G99" s="673" t="s">
        <v>290</v>
      </c>
      <c r="H99" s="618" t="s">
        <v>107</v>
      </c>
      <c r="I99" s="371" t="s">
        <v>289</v>
      </c>
      <c r="J99" s="74" t="s">
        <v>99</v>
      </c>
      <c r="K99" s="651">
        <v>10</v>
      </c>
      <c r="L99" s="651">
        <v>10</v>
      </c>
      <c r="M99" s="152" t="s">
        <v>135</v>
      </c>
      <c r="N99" s="169" t="s">
        <v>261</v>
      </c>
      <c r="O99" s="12"/>
      <c r="P99" s="12"/>
      <c r="Q99" s="12"/>
    </row>
    <row r="100" spans="1:17" ht="15" customHeight="1">
      <c r="A100" s="1207"/>
      <c r="B100" s="1209"/>
      <c r="C100" s="1234"/>
      <c r="D100" s="1178"/>
      <c r="E100" s="1319"/>
      <c r="F100" s="1320"/>
      <c r="G100" s="220" t="s">
        <v>292</v>
      </c>
      <c r="H100" s="178" t="s">
        <v>107</v>
      </c>
      <c r="I100" s="371" t="s">
        <v>289</v>
      </c>
      <c r="J100" s="166" t="s">
        <v>99</v>
      </c>
      <c r="K100" s="652">
        <v>10</v>
      </c>
      <c r="L100" s="652">
        <v>10</v>
      </c>
      <c r="M100" s="166" t="s">
        <v>135</v>
      </c>
      <c r="N100" s="170" t="s">
        <v>261</v>
      </c>
      <c r="O100" s="12"/>
      <c r="P100" s="12"/>
      <c r="Q100" s="12"/>
    </row>
    <row r="101" spans="1:17" ht="15" customHeight="1">
      <c r="A101" s="1207"/>
      <c r="B101" s="1209"/>
      <c r="C101" s="1234"/>
      <c r="D101" s="1178"/>
      <c r="E101" s="1180"/>
      <c r="F101" s="1181"/>
      <c r="G101" s="488"/>
      <c r="H101" s="488"/>
      <c r="I101" s="237"/>
      <c r="J101" s="237"/>
      <c r="K101" s="237"/>
      <c r="L101" s="237"/>
      <c r="M101" s="237"/>
      <c r="N101" s="237"/>
      <c r="O101" s="12"/>
      <c r="P101" s="12"/>
      <c r="Q101" s="12"/>
    </row>
    <row r="102" spans="1:17" ht="15" customHeight="1">
      <c r="A102" s="1207"/>
      <c r="B102" s="1209"/>
      <c r="C102" s="1234"/>
      <c r="D102" s="1178"/>
      <c r="E102" s="1180"/>
      <c r="F102" s="1181"/>
      <c r="G102" s="488"/>
      <c r="H102" s="488"/>
      <c r="I102" s="237"/>
      <c r="J102" s="237"/>
      <c r="K102" s="237"/>
      <c r="L102" s="237"/>
      <c r="M102" s="237"/>
      <c r="N102" s="62"/>
      <c r="O102" s="12"/>
      <c r="P102" s="12"/>
      <c r="Q102" s="12"/>
    </row>
    <row r="103" spans="1:17" ht="15" customHeight="1">
      <c r="A103" s="1207"/>
      <c r="B103" s="1210"/>
      <c r="C103" s="1235"/>
      <c r="D103" s="1179"/>
      <c r="E103" s="1189"/>
      <c r="F103" s="1190"/>
      <c r="G103" s="492"/>
      <c r="H103" s="492"/>
      <c r="I103" s="389"/>
      <c r="J103" s="389"/>
      <c r="K103" s="389"/>
      <c r="L103" s="389"/>
      <c r="M103" s="389"/>
      <c r="N103" s="389"/>
      <c r="O103" s="12"/>
      <c r="P103" s="12"/>
      <c r="Q103" s="12"/>
    </row>
    <row r="104" spans="1:17" ht="15" customHeight="1">
      <c r="A104" s="1207"/>
      <c r="B104" s="1217" t="s">
        <v>72</v>
      </c>
      <c r="C104" s="1233"/>
      <c r="D104" s="1177">
        <v>6</v>
      </c>
      <c r="E104" s="1062"/>
      <c r="F104" s="1062"/>
      <c r="G104" s="491" t="s">
        <v>125</v>
      </c>
      <c r="H104" s="178" t="s">
        <v>107</v>
      </c>
      <c r="I104" s="169" t="s">
        <v>206</v>
      </c>
      <c r="J104" s="74" t="s">
        <v>99</v>
      </c>
      <c r="K104" s="74">
        <v>10</v>
      </c>
      <c r="L104" s="74">
        <v>10</v>
      </c>
      <c r="M104" s="168" t="s">
        <v>135</v>
      </c>
      <c r="N104" s="171" t="s">
        <v>261</v>
      </c>
      <c r="O104" s="12"/>
      <c r="P104" s="12"/>
      <c r="Q104" s="12"/>
    </row>
    <row r="105" spans="1:17" ht="15" customHeight="1">
      <c r="A105" s="1207"/>
      <c r="B105" s="1209"/>
      <c r="C105" s="1234"/>
      <c r="D105" s="1178"/>
      <c r="E105" s="1313"/>
      <c r="F105" s="1314"/>
      <c r="G105" s="211" t="s">
        <v>213</v>
      </c>
      <c r="H105" s="178" t="s">
        <v>107</v>
      </c>
      <c r="I105" s="151" t="s">
        <v>206</v>
      </c>
      <c r="J105" s="151" t="s">
        <v>99</v>
      </c>
      <c r="K105" s="178">
        <v>10</v>
      </c>
      <c r="L105" s="178">
        <v>10</v>
      </c>
      <c r="M105" s="148" t="s">
        <v>135</v>
      </c>
      <c r="N105" s="62" t="s">
        <v>261</v>
      </c>
      <c r="O105" s="12"/>
      <c r="P105" s="12"/>
      <c r="Q105" s="12"/>
    </row>
    <row r="106" spans="1:17" ht="15" customHeight="1">
      <c r="A106" s="1207"/>
      <c r="B106" s="1209"/>
      <c r="C106" s="1234"/>
      <c r="D106" s="1178"/>
      <c r="E106" s="1180"/>
      <c r="F106" s="1181"/>
      <c r="G106" s="488"/>
      <c r="H106" s="488"/>
      <c r="I106" s="237"/>
      <c r="J106" s="237"/>
      <c r="K106" s="237"/>
      <c r="L106" s="237"/>
      <c r="M106" s="237"/>
      <c r="N106" s="237"/>
      <c r="O106" s="12"/>
      <c r="P106" s="12"/>
      <c r="Q106" s="12"/>
    </row>
    <row r="107" spans="1:17" ht="15" customHeight="1">
      <c r="A107" s="1207"/>
      <c r="B107" s="1209"/>
      <c r="C107" s="1234"/>
      <c r="D107" s="1178"/>
      <c r="E107" s="1180"/>
      <c r="F107" s="1181"/>
      <c r="G107" s="488"/>
      <c r="H107" s="488"/>
      <c r="I107" s="237"/>
      <c r="J107" s="237"/>
      <c r="K107" s="237"/>
      <c r="L107" s="237"/>
      <c r="M107" s="237"/>
      <c r="N107" s="167"/>
      <c r="O107" s="12"/>
      <c r="P107" s="12"/>
      <c r="Q107" s="12"/>
    </row>
    <row r="108" spans="1:17" ht="15" customHeight="1">
      <c r="A108" s="1208"/>
      <c r="B108" s="1210"/>
      <c r="C108" s="1235"/>
      <c r="D108" s="1179"/>
      <c r="E108" s="1189"/>
      <c r="F108" s="1190"/>
      <c r="G108" s="492"/>
      <c r="H108" s="492"/>
      <c r="I108" s="389"/>
      <c r="J108" s="389"/>
      <c r="K108" s="389"/>
      <c r="L108" s="389"/>
      <c r="M108" s="389"/>
      <c r="N108" s="389"/>
      <c r="O108" s="12"/>
      <c r="P108" s="12"/>
      <c r="Q108" s="12"/>
    </row>
    <row r="109" spans="1:17" ht="15" customHeight="1">
      <c r="A109" s="1211" t="s">
        <v>14</v>
      </c>
      <c r="B109" s="1219" t="s">
        <v>243</v>
      </c>
      <c r="C109" s="1233"/>
      <c r="D109" s="1177">
        <v>6</v>
      </c>
      <c r="E109" s="1188"/>
      <c r="F109" s="1188"/>
      <c r="G109" s="182" t="s">
        <v>126</v>
      </c>
      <c r="H109" s="178" t="s">
        <v>107</v>
      </c>
      <c r="I109" s="171"/>
      <c r="J109" s="48" t="s">
        <v>102</v>
      </c>
      <c r="K109" s="48"/>
      <c r="L109" s="48">
        <v>7.25</v>
      </c>
      <c r="M109" s="48" t="s">
        <v>135</v>
      </c>
      <c r="N109" s="197" t="s">
        <v>202</v>
      </c>
      <c r="O109" s="12"/>
      <c r="P109" s="12"/>
      <c r="Q109" s="12"/>
    </row>
    <row r="110" spans="1:17" ht="15" customHeight="1">
      <c r="A110" s="1212"/>
      <c r="B110" s="1220"/>
      <c r="C110" s="1234"/>
      <c r="D110" s="1178"/>
      <c r="E110" s="1313"/>
      <c r="F110" s="1314"/>
      <c r="G110" s="211" t="s">
        <v>233</v>
      </c>
      <c r="H110" s="178" t="s">
        <v>107</v>
      </c>
      <c r="I110" s="62"/>
      <c r="J110" s="148" t="s">
        <v>102</v>
      </c>
      <c r="K110" s="148"/>
      <c r="L110" s="148">
        <v>23.38</v>
      </c>
      <c r="M110" s="148" t="s">
        <v>135</v>
      </c>
      <c r="N110" s="62" t="s">
        <v>202</v>
      </c>
      <c r="O110" s="12"/>
      <c r="P110" s="12"/>
      <c r="Q110" s="12"/>
    </row>
    <row r="111" spans="1:17" ht="15" customHeight="1">
      <c r="A111" s="1212"/>
      <c r="B111" s="1220"/>
      <c r="C111" s="1234"/>
      <c r="D111" s="1178"/>
      <c r="E111" s="1186"/>
      <c r="F111" s="1187"/>
      <c r="G111" s="148"/>
      <c r="H111" s="237"/>
      <c r="I111" s="148"/>
      <c r="J111" s="237"/>
      <c r="K111" s="386"/>
      <c r="L111" s="148"/>
      <c r="M111" s="62"/>
      <c r="N111" s="178"/>
      <c r="O111" s="12"/>
      <c r="P111" s="12"/>
      <c r="Q111" s="12"/>
    </row>
    <row r="112" spans="1:17" ht="15" customHeight="1">
      <c r="A112" s="1212"/>
      <c r="B112" s="1220"/>
      <c r="C112" s="1234"/>
      <c r="D112" s="1178"/>
      <c r="E112" s="1186"/>
      <c r="F112" s="1187"/>
      <c r="G112" s="237"/>
      <c r="H112" s="237"/>
      <c r="I112" s="237"/>
      <c r="J112" s="237"/>
      <c r="K112" s="237"/>
      <c r="L112" s="237"/>
      <c r="M112" s="386"/>
      <c r="N112" s="178"/>
      <c r="O112" s="12"/>
      <c r="P112" s="12"/>
      <c r="Q112" s="12"/>
    </row>
    <row r="113" spans="1:17" ht="15" customHeight="1">
      <c r="A113" s="1212"/>
      <c r="B113" s="1221"/>
      <c r="C113" s="1235"/>
      <c r="D113" s="1179"/>
      <c r="E113" s="1311"/>
      <c r="F113" s="1312"/>
      <c r="G113" s="389"/>
      <c r="H113" s="389"/>
      <c r="I113" s="389"/>
      <c r="J113" s="389"/>
      <c r="K113" s="389"/>
      <c r="L113" s="389"/>
      <c r="M113" s="387"/>
      <c r="N113" s="599"/>
      <c r="O113" s="12"/>
      <c r="P113" s="12"/>
      <c r="Q113" s="12"/>
    </row>
    <row r="114" spans="1:17" ht="15" customHeight="1">
      <c r="A114" s="1211" t="s">
        <v>15</v>
      </c>
      <c r="B114" s="1223" t="s">
        <v>73</v>
      </c>
      <c r="C114" s="1193"/>
      <c r="D114" s="1177"/>
      <c r="E114" s="1199"/>
      <c r="F114" s="1200"/>
      <c r="G114" s="438"/>
      <c r="H114" s="439"/>
      <c r="I114" s="168"/>
      <c r="J114" s="451"/>
      <c r="K114" s="616"/>
      <c r="L114" s="168"/>
      <c r="M114" s="171"/>
      <c r="N114" s="618"/>
      <c r="O114" s="12"/>
      <c r="P114" s="12"/>
      <c r="Q114" s="12"/>
    </row>
    <row r="115" spans="1:17" ht="15" customHeight="1">
      <c r="A115" s="1212"/>
      <c r="B115" s="1214"/>
      <c r="C115" s="1194"/>
      <c r="D115" s="1178"/>
      <c r="E115" s="1202"/>
      <c r="F115" s="1202"/>
      <c r="G115" s="386"/>
      <c r="H115" s="386"/>
      <c r="I115" s="386"/>
      <c r="J115" s="386"/>
      <c r="K115" s="386"/>
      <c r="L115" s="386"/>
      <c r="M115" s="386"/>
      <c r="N115" s="178"/>
      <c r="O115" s="12"/>
      <c r="P115" s="12"/>
      <c r="Q115" s="12"/>
    </row>
    <row r="116" spans="1:17" ht="15" customHeight="1">
      <c r="A116" s="1212"/>
      <c r="B116" s="1214"/>
      <c r="C116" s="1194"/>
      <c r="D116" s="1178"/>
      <c r="E116" s="1202"/>
      <c r="F116" s="1202"/>
      <c r="G116" s="386"/>
      <c r="H116" s="386"/>
      <c r="I116" s="386"/>
      <c r="J116" s="386"/>
      <c r="K116" s="386"/>
      <c r="L116" s="386"/>
      <c r="M116" s="220"/>
      <c r="N116" s="752"/>
      <c r="O116" s="494"/>
      <c r="P116" s="483"/>
      <c r="Q116" s="12"/>
    </row>
    <row r="117" spans="1:17" ht="15" customHeight="1">
      <c r="A117" s="1213"/>
      <c r="B117" s="1224"/>
      <c r="C117" s="1195"/>
      <c r="D117" s="1179"/>
      <c r="E117" s="1201"/>
      <c r="F117" s="1201"/>
      <c r="G117" s="387"/>
      <c r="H117" s="387"/>
      <c r="I117" s="387"/>
      <c r="J117" s="387"/>
      <c r="K117" s="387"/>
      <c r="L117" s="387"/>
      <c r="M117" s="388"/>
      <c r="N117" s="753"/>
      <c r="O117" s="494"/>
      <c r="P117" s="483"/>
      <c r="Q117" s="12"/>
    </row>
    <row r="118" spans="1:17" ht="15.75" customHeight="1">
      <c r="A118" s="1225" t="s">
        <v>34</v>
      </c>
      <c r="B118" s="1226"/>
      <c r="C118" s="1351" t="s">
        <v>41</v>
      </c>
      <c r="D118" s="1351"/>
      <c r="E118" s="1336"/>
      <c r="F118" s="1336"/>
      <c r="G118" s="1332" t="s">
        <v>38</v>
      </c>
      <c r="H118" s="1321" t="s">
        <v>67</v>
      </c>
      <c r="I118" s="1321" t="s">
        <v>46</v>
      </c>
      <c r="J118" s="1321" t="s">
        <v>39</v>
      </c>
      <c r="K118" s="1321" t="s">
        <v>93</v>
      </c>
      <c r="L118" s="1321" t="s">
        <v>96</v>
      </c>
      <c r="M118" s="1321" t="s">
        <v>55</v>
      </c>
      <c r="N118" s="1330" t="s">
        <v>40</v>
      </c>
      <c r="O118" s="495"/>
      <c r="P118" s="483"/>
      <c r="Q118" s="12"/>
    </row>
    <row r="119" spans="1:17" ht="50.25" customHeight="1">
      <c r="A119" s="1226"/>
      <c r="B119" s="1226"/>
      <c r="C119" s="517" t="s">
        <v>31</v>
      </c>
      <c r="D119" s="517" t="s">
        <v>52</v>
      </c>
      <c r="E119" s="1336"/>
      <c r="F119" s="1336"/>
      <c r="G119" s="1333"/>
      <c r="H119" s="1322"/>
      <c r="I119" s="1322"/>
      <c r="J119" s="1322"/>
      <c r="K119" s="1322"/>
      <c r="L119" s="1322"/>
      <c r="M119" s="1322"/>
      <c r="N119" s="1331"/>
      <c r="O119" s="495"/>
      <c r="P119" s="483"/>
      <c r="Q119" s="12"/>
    </row>
    <row r="120" spans="1:17" ht="16.5" customHeight="1">
      <c r="A120" s="1227" t="s">
        <v>22</v>
      </c>
      <c r="B120" s="1228"/>
      <c r="C120" s="29">
        <f>IF(C13&gt;5000,100/3,(C15*0.5)*0.1)</f>
        <v>33.333333333333336</v>
      </c>
      <c r="D120" s="32">
        <f>SUM(D121+D127+D134)</f>
        <v>34</v>
      </c>
      <c r="E120" s="1340"/>
      <c r="F120" s="1340"/>
      <c r="G120" s="489"/>
      <c r="H120" s="489"/>
      <c r="I120" s="489"/>
      <c r="J120" s="489"/>
      <c r="K120" s="489"/>
      <c r="L120" s="489"/>
      <c r="M120" s="490"/>
      <c r="N120" s="754"/>
      <c r="O120" s="494"/>
      <c r="P120" s="483"/>
      <c r="Q120" s="12"/>
    </row>
    <row r="121" spans="1:17" ht="15" customHeight="1">
      <c r="A121" s="1207" t="s">
        <v>17</v>
      </c>
      <c r="B121" s="1214" t="s">
        <v>74</v>
      </c>
      <c r="C121" s="1222"/>
      <c r="D121" s="1178">
        <v>11</v>
      </c>
      <c r="E121" s="1339"/>
      <c r="F121" s="1339"/>
      <c r="G121" s="491" t="s">
        <v>128</v>
      </c>
      <c r="H121" s="168" t="s">
        <v>107</v>
      </c>
      <c r="I121" s="169" t="s">
        <v>206</v>
      </c>
      <c r="J121" s="197" t="s">
        <v>99</v>
      </c>
      <c r="K121" s="197">
        <v>1</v>
      </c>
      <c r="L121" s="197">
        <v>1</v>
      </c>
      <c r="M121" s="168">
        <v>100</v>
      </c>
      <c r="N121" s="171" t="s">
        <v>261</v>
      </c>
      <c r="O121" s="12"/>
      <c r="P121" s="12"/>
      <c r="Q121" s="12"/>
    </row>
    <row r="122" spans="1:17" ht="15" customHeight="1">
      <c r="A122" s="1207"/>
      <c r="B122" s="1214"/>
      <c r="C122" s="1222"/>
      <c r="D122" s="1178"/>
      <c r="E122" s="1196"/>
      <c r="F122" s="1196"/>
      <c r="G122" s="202" t="s">
        <v>129</v>
      </c>
      <c r="H122" s="167" t="s">
        <v>107</v>
      </c>
      <c r="I122" s="170" t="s">
        <v>206</v>
      </c>
      <c r="J122" s="75" t="s">
        <v>99</v>
      </c>
      <c r="K122" s="75">
        <v>1</v>
      </c>
      <c r="L122" s="75">
        <v>1</v>
      </c>
      <c r="M122" s="167">
        <v>100</v>
      </c>
      <c r="N122" s="62" t="s">
        <v>261</v>
      </c>
      <c r="O122" s="12"/>
      <c r="P122" s="12"/>
      <c r="Q122" s="12"/>
    </row>
    <row r="123" spans="1:17" ht="15" customHeight="1">
      <c r="A123" s="1207"/>
      <c r="B123" s="1214"/>
      <c r="C123" s="1222"/>
      <c r="D123" s="1178"/>
      <c r="E123" s="1196"/>
      <c r="F123" s="1196"/>
      <c r="G123" s="202" t="s">
        <v>130</v>
      </c>
      <c r="H123" s="167" t="s">
        <v>107</v>
      </c>
      <c r="I123" s="170" t="s">
        <v>206</v>
      </c>
      <c r="J123" s="75" t="s">
        <v>99</v>
      </c>
      <c r="K123" s="75">
        <v>1</v>
      </c>
      <c r="L123" s="75">
        <v>1</v>
      </c>
      <c r="M123" s="167">
        <v>100</v>
      </c>
      <c r="N123" s="62" t="s">
        <v>261</v>
      </c>
      <c r="O123" s="12"/>
      <c r="P123" s="12"/>
      <c r="Q123" s="12"/>
    </row>
    <row r="124" spans="1:17" ht="15" customHeight="1">
      <c r="A124" s="1207"/>
      <c r="B124" s="1215"/>
      <c r="C124" s="1222"/>
      <c r="D124" s="1178"/>
      <c r="E124" s="1196"/>
      <c r="F124" s="1196"/>
      <c r="G124" s="202" t="s">
        <v>131</v>
      </c>
      <c r="H124" s="167" t="s">
        <v>107</v>
      </c>
      <c r="I124" s="170" t="s">
        <v>206</v>
      </c>
      <c r="J124" s="177" t="s">
        <v>99</v>
      </c>
      <c r="K124" s="75">
        <v>1</v>
      </c>
      <c r="L124" s="75">
        <v>1</v>
      </c>
      <c r="M124" s="167" t="s">
        <v>135</v>
      </c>
      <c r="N124" s="62" t="s">
        <v>261</v>
      </c>
      <c r="O124" s="12"/>
      <c r="P124" s="12"/>
      <c r="Q124" s="12"/>
    </row>
    <row r="125" spans="1:17" ht="15" customHeight="1">
      <c r="A125" s="1207"/>
      <c r="B125" s="1215"/>
      <c r="C125" s="1222"/>
      <c r="D125" s="1178"/>
      <c r="E125" s="1186"/>
      <c r="F125" s="1187"/>
      <c r="G125" s="488"/>
      <c r="H125" s="178"/>
      <c r="I125" s="178"/>
      <c r="J125" s="178"/>
      <c r="K125" s="178"/>
      <c r="L125" s="178"/>
      <c r="M125" s="178"/>
      <c r="N125" s="178"/>
      <c r="O125" s="12"/>
      <c r="P125" s="12"/>
      <c r="Q125" s="12"/>
    </row>
    <row r="126" spans="1:17" ht="15" customHeight="1">
      <c r="A126" s="1207"/>
      <c r="B126" s="1214"/>
      <c r="C126" s="1222"/>
      <c r="D126" s="1178"/>
      <c r="E126" s="1180"/>
      <c r="F126" s="1181"/>
      <c r="G126" s="492"/>
      <c r="H126" s="599"/>
      <c r="I126" s="599"/>
      <c r="J126" s="599"/>
      <c r="K126" s="599"/>
      <c r="L126" s="599"/>
      <c r="M126" s="599"/>
      <c r="N126" s="388"/>
      <c r="O126" s="12"/>
      <c r="P126" s="12"/>
      <c r="Q126" s="12"/>
    </row>
    <row r="127" spans="1:17" ht="15" customHeight="1">
      <c r="A127" s="1216" t="s">
        <v>19</v>
      </c>
      <c r="B127" s="1217" t="s">
        <v>75</v>
      </c>
      <c r="C127" s="1328"/>
      <c r="D127" s="1177">
        <v>12</v>
      </c>
      <c r="E127" s="1064"/>
      <c r="F127" s="1064"/>
      <c r="G127" s="755" t="s">
        <v>138</v>
      </c>
      <c r="H127" s="168" t="s">
        <v>107</v>
      </c>
      <c r="I127" s="168"/>
      <c r="J127" s="168" t="s">
        <v>136</v>
      </c>
      <c r="K127" s="168"/>
      <c r="L127" s="168">
        <v>10</v>
      </c>
      <c r="M127" s="168">
        <v>100</v>
      </c>
      <c r="N127" s="171" t="s">
        <v>261</v>
      </c>
      <c r="O127" s="12"/>
      <c r="P127" s="12"/>
      <c r="Q127" s="12"/>
    </row>
    <row r="128" spans="1:17" ht="15" customHeight="1">
      <c r="A128" s="1207"/>
      <c r="B128" s="1209"/>
      <c r="C128" s="1222"/>
      <c r="D128" s="1178"/>
      <c r="E128" s="981"/>
      <c r="F128" s="981"/>
      <c r="G128" s="756" t="s">
        <v>139</v>
      </c>
      <c r="H128" s="167" t="s">
        <v>107</v>
      </c>
      <c r="I128" s="167"/>
      <c r="J128" s="167" t="s">
        <v>136</v>
      </c>
      <c r="K128" s="167"/>
      <c r="L128" s="167">
        <v>5</v>
      </c>
      <c r="M128" s="167">
        <v>50</v>
      </c>
      <c r="N128" s="62" t="s">
        <v>261</v>
      </c>
      <c r="O128" s="12"/>
      <c r="P128" s="12"/>
      <c r="Q128" s="12"/>
    </row>
    <row r="129" spans="1:17" ht="15" customHeight="1">
      <c r="A129" s="1207"/>
      <c r="B129" s="1209"/>
      <c r="C129" s="1222"/>
      <c r="D129" s="1178"/>
      <c r="E129" s="1341"/>
      <c r="F129" s="1342"/>
      <c r="G129" s="756"/>
      <c r="H129" s="167"/>
      <c r="I129" s="167"/>
      <c r="J129" s="167"/>
      <c r="K129" s="167"/>
      <c r="L129" s="167"/>
      <c r="M129" s="167"/>
      <c r="N129" s="62"/>
      <c r="O129" s="12"/>
      <c r="P129" s="12"/>
      <c r="Q129" s="12"/>
    </row>
    <row r="130" spans="1:17" ht="15" customHeight="1">
      <c r="A130" s="1207"/>
      <c r="B130" s="1209"/>
      <c r="C130" s="1222"/>
      <c r="D130" s="1178"/>
      <c r="E130" s="981"/>
      <c r="F130" s="981"/>
      <c r="G130" s="756" t="s">
        <v>140</v>
      </c>
      <c r="H130" s="167" t="s">
        <v>107</v>
      </c>
      <c r="I130" s="167"/>
      <c r="J130" s="167" t="s">
        <v>239</v>
      </c>
      <c r="K130" s="167"/>
      <c r="L130" s="167">
        <v>5</v>
      </c>
      <c r="M130" s="167">
        <v>10</v>
      </c>
      <c r="N130" s="62" t="s">
        <v>261</v>
      </c>
      <c r="O130" s="12"/>
      <c r="P130" s="12"/>
      <c r="Q130" s="12"/>
    </row>
    <row r="131" spans="1:17" ht="15" customHeight="1">
      <c r="A131" s="1207"/>
      <c r="B131" s="1209"/>
      <c r="C131" s="1222"/>
      <c r="D131" s="1178"/>
      <c r="E131" s="1205"/>
      <c r="F131" s="1205"/>
      <c r="G131" s="488"/>
      <c r="H131" s="178"/>
      <c r="I131" s="178"/>
      <c r="J131" s="178"/>
      <c r="K131" s="178"/>
      <c r="L131" s="178"/>
      <c r="M131" s="178"/>
      <c r="N131" s="178"/>
      <c r="O131" s="12"/>
      <c r="P131" s="12"/>
      <c r="Q131" s="12"/>
    </row>
    <row r="132" spans="1:17" ht="15" customHeight="1">
      <c r="A132" s="1207"/>
      <c r="B132" s="1209"/>
      <c r="C132" s="1222"/>
      <c r="D132" s="1178"/>
      <c r="E132" s="1205"/>
      <c r="F132" s="1205"/>
      <c r="G132" s="488"/>
      <c r="H132" s="178"/>
      <c r="I132" s="178"/>
      <c r="J132" s="178"/>
      <c r="K132" s="178"/>
      <c r="L132" s="178"/>
      <c r="M132" s="178"/>
      <c r="N132" s="220"/>
      <c r="O132" s="12"/>
      <c r="P132" s="12"/>
      <c r="Q132" s="12"/>
    </row>
    <row r="133" spans="1:17" ht="15" customHeight="1">
      <c r="A133" s="1208"/>
      <c r="B133" s="1210"/>
      <c r="C133" s="1329"/>
      <c r="D133" s="1179"/>
      <c r="E133" s="1206"/>
      <c r="F133" s="1206"/>
      <c r="G133" s="492"/>
      <c r="H133" s="599"/>
      <c r="I133" s="599"/>
      <c r="J133" s="599"/>
      <c r="K133" s="599"/>
      <c r="L133" s="599"/>
      <c r="M133" s="599"/>
      <c r="N133" s="638"/>
      <c r="O133" s="12"/>
      <c r="P133" s="12"/>
      <c r="Q133" s="12"/>
    </row>
    <row r="134" spans="1:17" ht="15" customHeight="1">
      <c r="A134" s="1216" t="s">
        <v>20</v>
      </c>
      <c r="B134" s="1217" t="s">
        <v>76</v>
      </c>
      <c r="C134" s="1328"/>
      <c r="D134" s="1177">
        <v>11</v>
      </c>
      <c r="E134" s="1064"/>
      <c r="F134" s="1064"/>
      <c r="G134" s="755" t="s">
        <v>141</v>
      </c>
      <c r="H134" s="168" t="s">
        <v>107</v>
      </c>
      <c r="I134" s="167"/>
      <c r="J134" s="197" t="s">
        <v>111</v>
      </c>
      <c r="K134" s="197"/>
      <c r="L134" s="197">
        <v>5.86</v>
      </c>
      <c r="M134" s="197">
        <v>5</v>
      </c>
      <c r="N134" s="171" t="s">
        <v>261</v>
      </c>
      <c r="O134" s="12"/>
      <c r="P134" s="12"/>
      <c r="Q134" s="12"/>
    </row>
    <row r="135" spans="1:17" ht="15" customHeight="1">
      <c r="A135" s="1207"/>
      <c r="B135" s="1209"/>
      <c r="C135" s="1222"/>
      <c r="D135" s="1178"/>
      <c r="E135" s="1196"/>
      <c r="F135" s="1196"/>
      <c r="G135" s="202"/>
      <c r="H135" s="202"/>
      <c r="I135" s="166"/>
      <c r="J135" s="166"/>
      <c r="K135" s="166"/>
      <c r="L135" s="166"/>
      <c r="M135" s="166"/>
      <c r="N135" s="166"/>
      <c r="O135" s="12"/>
      <c r="P135" s="12"/>
      <c r="Q135" s="12"/>
    </row>
    <row r="136" spans="1:17" ht="15" customHeight="1">
      <c r="A136" s="1207"/>
      <c r="B136" s="1209"/>
      <c r="C136" s="1222"/>
      <c r="D136" s="1178"/>
      <c r="E136" s="1196"/>
      <c r="F136" s="1196"/>
      <c r="G136" s="202"/>
      <c r="H136" s="202"/>
      <c r="I136" s="166"/>
      <c r="J136" s="166"/>
      <c r="K136" s="166"/>
      <c r="L136" s="166"/>
      <c r="M136" s="166"/>
      <c r="N136" s="166"/>
      <c r="O136" s="12"/>
      <c r="P136" s="12"/>
      <c r="Q136" s="12"/>
    </row>
    <row r="137" spans="1:17" ht="15" customHeight="1">
      <c r="A137" s="1207"/>
      <c r="B137" s="1209"/>
      <c r="C137" s="1222"/>
      <c r="D137" s="1178"/>
      <c r="E137" s="1196"/>
      <c r="F137" s="1196"/>
      <c r="G137" s="202"/>
      <c r="H137" s="202"/>
      <c r="I137" s="166"/>
      <c r="J137" s="166"/>
      <c r="K137" s="166"/>
      <c r="L137" s="166"/>
      <c r="M137" s="166"/>
      <c r="N137" s="220"/>
      <c r="O137" s="12"/>
      <c r="P137" s="12"/>
      <c r="Q137" s="12"/>
    </row>
    <row r="138" spans="1:17" ht="15" customHeight="1">
      <c r="A138" s="1208"/>
      <c r="B138" s="1210"/>
      <c r="C138" s="1329"/>
      <c r="D138" s="1179"/>
      <c r="E138" s="1338"/>
      <c r="F138" s="1338"/>
      <c r="G138" s="493"/>
      <c r="H138" s="493"/>
      <c r="I138" s="638"/>
      <c r="J138" s="638"/>
      <c r="K138" s="638"/>
      <c r="L138" s="638"/>
      <c r="M138" s="638"/>
      <c r="N138" s="388"/>
      <c r="O138" s="12"/>
      <c r="P138" s="12"/>
      <c r="Q138" s="12"/>
    </row>
    <row r="139" spans="1:17" ht="15" customHeight="1">
      <c r="A139" s="997" t="s">
        <v>77</v>
      </c>
      <c r="B139" s="1324" t="s">
        <v>78</v>
      </c>
      <c r="C139" s="1326"/>
      <c r="D139" s="1197">
        <v>20</v>
      </c>
      <c r="E139" s="1204"/>
      <c r="F139" s="1204"/>
      <c r="G139" s="757" t="s">
        <v>144</v>
      </c>
      <c r="H139" s="168" t="s">
        <v>107</v>
      </c>
      <c r="I139" s="617"/>
      <c r="J139" s="617" t="s">
        <v>142</v>
      </c>
      <c r="K139" s="617"/>
      <c r="L139" s="617">
        <v>3</v>
      </c>
      <c r="M139" s="617">
        <v>100</v>
      </c>
      <c r="N139" s="171" t="s">
        <v>261</v>
      </c>
      <c r="O139" s="12"/>
      <c r="P139" s="12"/>
      <c r="Q139" s="12"/>
    </row>
    <row r="140" spans="1:17" ht="15" customHeight="1">
      <c r="A140" s="1323"/>
      <c r="B140" s="1325"/>
      <c r="C140" s="1327"/>
      <c r="D140" s="1198"/>
      <c r="E140" s="1203"/>
      <c r="F140" s="1203"/>
      <c r="G140" s="758" t="s">
        <v>145</v>
      </c>
      <c r="H140" s="391" t="s">
        <v>107</v>
      </c>
      <c r="I140" s="238"/>
      <c r="J140" s="238" t="s">
        <v>142</v>
      </c>
      <c r="K140" s="238"/>
      <c r="L140" s="238" t="s">
        <v>143</v>
      </c>
      <c r="M140" s="238">
        <v>20</v>
      </c>
      <c r="N140" s="216" t="s">
        <v>261</v>
      </c>
      <c r="O140" s="12"/>
      <c r="P140" s="12"/>
      <c r="Q140" s="12"/>
    </row>
    <row r="141" spans="1:17" ht="15">
      <c r="A141" s="11"/>
      <c r="B141" s="11"/>
      <c r="C141" s="35"/>
      <c r="D141" s="21"/>
      <c r="E141" s="11"/>
      <c r="F141" s="11"/>
      <c r="G141" s="11"/>
      <c r="H141" s="11"/>
      <c r="I141" s="11"/>
      <c r="J141" s="11"/>
      <c r="K141" s="11"/>
      <c r="L141" s="11"/>
      <c r="M141" s="11"/>
      <c r="N141" s="11"/>
      <c r="O141" s="12"/>
      <c r="P141" s="12"/>
      <c r="Q141" s="12"/>
    </row>
    <row r="142" spans="1:17" ht="15">
      <c r="A142" s="11"/>
      <c r="B142" s="11"/>
      <c r="C142" s="35"/>
      <c r="D142" s="21"/>
      <c r="E142" s="11"/>
      <c r="F142" s="11"/>
      <c r="G142" s="11"/>
      <c r="H142" s="11"/>
      <c r="I142" s="11"/>
      <c r="J142" s="11"/>
      <c r="K142" s="11"/>
      <c r="L142" s="11"/>
      <c r="M142" s="11"/>
      <c r="N142" s="11"/>
      <c r="O142" s="12"/>
      <c r="P142" s="12"/>
      <c r="Q142" s="12"/>
    </row>
    <row r="143" spans="1:17" ht="15.75">
      <c r="A143" s="11"/>
      <c r="B143" s="132"/>
      <c r="C143" s="132"/>
      <c r="D143" s="132"/>
      <c r="E143" s="11"/>
      <c r="F143" s="11"/>
      <c r="G143" s="11"/>
      <c r="H143" s="11"/>
      <c r="I143" s="11"/>
      <c r="J143" s="11"/>
      <c r="L143" s="11"/>
      <c r="M143" s="11"/>
      <c r="N143" s="11"/>
      <c r="O143" s="12"/>
      <c r="P143" s="12"/>
      <c r="Q143" s="12"/>
    </row>
    <row r="144" spans="1:17" ht="31.5" customHeight="1">
      <c r="A144" s="11"/>
      <c r="B144" s="1353" t="s">
        <v>79</v>
      </c>
      <c r="C144" s="1353"/>
      <c r="D144" s="806">
        <f>C15</f>
        <v>200</v>
      </c>
      <c r="E144" s="11"/>
      <c r="F144" s="11"/>
      <c r="G144" s="11"/>
      <c r="H144" s="11"/>
      <c r="I144" s="11"/>
      <c r="J144" s="11"/>
      <c r="L144" s="11"/>
      <c r="M144" s="11"/>
      <c r="N144" s="11"/>
      <c r="O144" s="12"/>
      <c r="P144" s="12"/>
      <c r="Q144" s="12"/>
    </row>
    <row r="145" spans="1:17" ht="15">
      <c r="A145" s="11"/>
      <c r="B145" s="11"/>
      <c r="C145" s="35"/>
      <c r="D145" s="21"/>
      <c r="E145" s="11"/>
      <c r="F145" s="11"/>
      <c r="G145" s="11"/>
      <c r="H145" s="11"/>
      <c r="I145" s="11"/>
      <c r="J145" s="11"/>
      <c r="L145" s="11"/>
      <c r="M145" s="11"/>
      <c r="N145" s="11"/>
      <c r="O145" s="12"/>
      <c r="P145" s="12"/>
      <c r="Q145" s="12"/>
    </row>
    <row r="146" spans="1:17" ht="15">
      <c r="A146" s="11"/>
      <c r="B146" s="1352" t="s">
        <v>224</v>
      </c>
      <c r="C146" s="1352"/>
      <c r="D146" s="805">
        <f>SUM(F21+F25+F30+F34+F39+D58+D85+D120+D139)</f>
        <v>242</v>
      </c>
      <c r="E146" s="36"/>
      <c r="F146" s="36"/>
      <c r="G146" s="36"/>
      <c r="H146" s="36"/>
      <c r="I146" s="36"/>
      <c r="J146" s="36"/>
      <c r="L146" s="11"/>
      <c r="M146" s="11"/>
      <c r="N146" s="11"/>
      <c r="O146" s="12"/>
      <c r="P146" s="12"/>
      <c r="Q146" s="12"/>
    </row>
    <row r="147" spans="1:17" ht="15.75">
      <c r="A147" s="11"/>
      <c r="B147" s="36"/>
      <c r="C147" s="44"/>
      <c r="D147" s="36"/>
      <c r="E147" s="36"/>
      <c r="F147" s="36"/>
      <c r="G147" s="36"/>
      <c r="H147" s="36"/>
      <c r="I147" s="36"/>
      <c r="J147" s="36"/>
      <c r="L147" s="11"/>
      <c r="M147" s="11"/>
      <c r="N147" s="11"/>
      <c r="O147" s="12"/>
      <c r="P147" s="12"/>
      <c r="Q147" s="12"/>
    </row>
    <row r="148" spans="1:17" ht="15">
      <c r="A148" s="11"/>
      <c r="B148" s="46" t="s">
        <v>192</v>
      </c>
      <c r="C148" s="134"/>
      <c r="D148" s="136"/>
      <c r="E148" s="136"/>
      <c r="F148" s="136"/>
      <c r="G148" s="136"/>
      <c r="H148" s="136"/>
      <c r="I148" s="36"/>
      <c r="J148" s="36"/>
      <c r="L148" s="11"/>
      <c r="M148" s="11"/>
      <c r="N148" s="11"/>
      <c r="O148" s="12"/>
      <c r="P148" s="12"/>
      <c r="Q148" s="12"/>
    </row>
    <row r="149" spans="1:17" ht="15">
      <c r="A149" s="11"/>
      <c r="B149" s="46"/>
      <c r="C149" s="134" t="s">
        <v>194</v>
      </c>
      <c r="D149" s="43"/>
      <c r="E149" s="43"/>
      <c r="F149" s="43"/>
      <c r="G149" s="43"/>
      <c r="H149" s="43"/>
      <c r="I149" s="36"/>
      <c r="J149" s="36"/>
      <c r="L149" s="11"/>
      <c r="M149" s="11"/>
      <c r="N149" s="11"/>
      <c r="O149" s="12"/>
      <c r="P149" s="12"/>
      <c r="Q149" s="12"/>
    </row>
    <row r="150" spans="1:17" ht="15">
      <c r="A150" s="11"/>
      <c r="B150" s="78"/>
      <c r="C150" s="134" t="s">
        <v>191</v>
      </c>
      <c r="D150" s="43"/>
      <c r="E150" s="43"/>
      <c r="F150" s="43"/>
      <c r="G150" s="43"/>
      <c r="H150" s="43"/>
      <c r="I150" s="36"/>
      <c r="J150" s="36"/>
      <c r="L150" s="11"/>
      <c r="M150" s="11"/>
      <c r="N150" s="11"/>
      <c r="O150" s="12"/>
      <c r="P150" s="12"/>
      <c r="Q150" s="12"/>
    </row>
    <row r="151" spans="1:17" ht="15">
      <c r="A151" s="11"/>
      <c r="B151" s="78"/>
      <c r="C151" s="134" t="s">
        <v>268</v>
      </c>
      <c r="D151" s="136"/>
      <c r="E151" s="136"/>
      <c r="F151" s="136"/>
      <c r="G151" s="136"/>
      <c r="H151" s="136"/>
      <c r="I151" s="36"/>
      <c r="J151" s="36"/>
      <c r="L151" s="11"/>
      <c r="M151" s="11"/>
      <c r="N151" s="11"/>
      <c r="O151" s="12"/>
      <c r="P151" s="12"/>
      <c r="Q151" s="12"/>
    </row>
    <row r="152" spans="1:17" ht="15">
      <c r="A152" s="11"/>
      <c r="B152" s="36"/>
      <c r="C152" s="1170"/>
      <c r="D152" s="1171"/>
      <c r="E152" s="1171"/>
      <c r="F152" s="1171"/>
      <c r="G152" s="1171"/>
      <c r="H152" s="1171"/>
      <c r="I152" s="1171"/>
      <c r="J152" s="1171"/>
      <c r="K152" s="1171"/>
      <c r="L152" s="1171"/>
      <c r="M152" s="1171"/>
      <c r="N152" s="1171"/>
      <c r="O152" s="1171"/>
      <c r="P152" s="11"/>
      <c r="Q152" s="11"/>
    </row>
    <row r="153" spans="1:17" ht="15">
      <c r="A153" s="11"/>
      <c r="B153" s="36"/>
      <c r="C153" s="1170"/>
      <c r="D153" s="1081"/>
      <c r="E153" s="1081"/>
      <c r="F153" s="1081"/>
      <c r="G153" s="1081"/>
      <c r="H153" s="1081"/>
      <c r="I153" s="1081"/>
      <c r="J153" s="1081"/>
      <c r="K153" s="1081"/>
      <c r="L153" s="1081"/>
      <c r="M153" s="194"/>
      <c r="N153" s="194"/>
      <c r="O153" s="194"/>
      <c r="P153" s="11"/>
      <c r="Q153" s="11"/>
    </row>
    <row r="154" spans="1:17" s="643" customFormat="1" ht="33.75" customHeight="1">
      <c r="A154" s="640"/>
      <c r="B154" s="1358"/>
      <c r="C154" s="1359"/>
      <c r="D154" s="1359"/>
      <c r="E154" s="1359"/>
      <c r="F154" s="1359"/>
      <c r="G154" s="1359"/>
      <c r="H154" s="1359"/>
      <c r="I154" s="1359"/>
      <c r="J154" s="1359"/>
      <c r="K154" s="1359"/>
      <c r="L154" s="1359"/>
      <c r="M154" s="1359"/>
      <c r="N154" s="1359"/>
      <c r="O154" s="641"/>
      <c r="P154" s="642"/>
      <c r="Q154" s="642"/>
    </row>
    <row r="155" spans="1:17" ht="15">
      <c r="A155" s="12"/>
      <c r="B155" s="36"/>
      <c r="C155" s="1356"/>
      <c r="D155" s="1357"/>
      <c r="E155" s="1357"/>
      <c r="F155" s="1357"/>
      <c r="G155" s="1357"/>
      <c r="H155" s="1357"/>
      <c r="I155" s="1357"/>
      <c r="J155" s="1357"/>
      <c r="K155" s="1357"/>
      <c r="L155" s="1357"/>
      <c r="M155" s="194"/>
      <c r="N155" s="194"/>
      <c r="O155" s="194"/>
      <c r="P155" s="11"/>
      <c r="Q155" s="11"/>
    </row>
    <row r="156" spans="1:17" ht="15">
      <c r="A156" s="12"/>
      <c r="B156" s="36"/>
      <c r="C156" s="1356"/>
      <c r="D156" s="1357"/>
      <c r="E156" s="1357"/>
      <c r="F156" s="1357"/>
      <c r="G156" s="1357"/>
      <c r="H156" s="1357"/>
      <c r="I156" s="1357"/>
      <c r="J156" s="1357"/>
      <c r="K156" s="1357"/>
      <c r="L156" s="1357"/>
      <c r="M156" s="1357"/>
      <c r="N156" s="1357"/>
      <c r="O156" s="194"/>
      <c r="P156" s="11"/>
      <c r="Q156" s="11"/>
    </row>
    <row r="157" spans="1:17" ht="29.25" customHeight="1">
      <c r="A157" s="12"/>
      <c r="B157" s="1354"/>
      <c r="C157" s="1354"/>
      <c r="D157" s="1354"/>
      <c r="E157" s="1355"/>
      <c r="F157" s="1355"/>
      <c r="G157" s="1355"/>
      <c r="H157" s="1355"/>
      <c r="I157" s="1355"/>
      <c r="J157" s="1355"/>
      <c r="K157" s="1355"/>
      <c r="L157" s="1355"/>
      <c r="M157" s="1355"/>
      <c r="N157" s="1355"/>
      <c r="O157" s="11"/>
      <c r="P157" s="11"/>
      <c r="Q157" s="11"/>
    </row>
    <row r="158" spans="1:17" ht="15">
      <c r="A158" s="12"/>
      <c r="B158" s="12"/>
      <c r="C158" s="11"/>
      <c r="D158" s="11"/>
      <c r="E158" s="11"/>
      <c r="F158" s="11"/>
      <c r="G158" s="11"/>
      <c r="H158" s="11"/>
      <c r="I158" s="11"/>
      <c r="J158" s="15"/>
      <c r="K158" s="55"/>
      <c r="L158" s="15"/>
      <c r="M158" s="15"/>
      <c r="N158" s="15"/>
      <c r="O158" s="15"/>
      <c r="P158" s="11"/>
      <c r="Q158" s="11"/>
    </row>
    <row r="159" spans="1:17" ht="15">
      <c r="A159" s="12"/>
      <c r="B159" s="12"/>
      <c r="C159" s="11"/>
      <c r="D159" s="11"/>
      <c r="E159" s="11"/>
      <c r="F159" s="11"/>
      <c r="G159" s="11"/>
      <c r="H159" s="11"/>
      <c r="I159" s="11"/>
      <c r="J159" s="15"/>
      <c r="K159" s="55"/>
      <c r="L159" s="15"/>
      <c r="M159" s="15"/>
      <c r="N159" s="15"/>
      <c r="O159" s="15"/>
      <c r="P159" s="11"/>
      <c r="Q159" s="11"/>
    </row>
    <row r="160" spans="1:17" ht="15">
      <c r="A160" s="12"/>
      <c r="B160" s="12"/>
      <c r="C160" s="11"/>
      <c r="D160" s="11"/>
      <c r="E160" s="11"/>
      <c r="F160" s="11"/>
      <c r="G160" s="11"/>
      <c r="H160" s="11"/>
      <c r="I160" s="11"/>
      <c r="J160" s="15"/>
      <c r="K160" s="55"/>
      <c r="L160" s="15"/>
      <c r="M160" s="15"/>
      <c r="N160" s="15"/>
      <c r="O160" s="15"/>
      <c r="P160" s="11"/>
      <c r="Q160" s="11"/>
    </row>
    <row r="161" spans="1:17" ht="15">
      <c r="A161" s="12"/>
      <c r="B161" s="12"/>
      <c r="C161" s="11"/>
      <c r="D161" s="11"/>
      <c r="E161" s="11"/>
      <c r="F161" s="11"/>
      <c r="G161" s="11"/>
      <c r="H161" s="11"/>
      <c r="I161" s="11"/>
      <c r="J161" s="15"/>
      <c r="K161" s="55"/>
      <c r="L161" s="15"/>
      <c r="M161" s="15"/>
      <c r="N161" s="15"/>
      <c r="O161" s="15"/>
      <c r="P161" s="15"/>
      <c r="Q161" s="15"/>
    </row>
    <row r="162" spans="1:17" ht="15">
      <c r="A162" s="12"/>
      <c r="B162" s="12"/>
      <c r="C162" s="11"/>
      <c r="D162" s="11"/>
      <c r="E162" s="11"/>
      <c r="F162" s="11"/>
      <c r="G162" s="11"/>
      <c r="H162" s="11"/>
      <c r="I162" s="11"/>
      <c r="J162" s="15"/>
      <c r="K162" s="53"/>
      <c r="L162" s="15"/>
      <c r="M162" s="15"/>
      <c r="N162" s="15"/>
      <c r="O162" s="15"/>
      <c r="P162" s="11"/>
      <c r="Q162" s="11"/>
    </row>
    <row r="163" spans="1:17" ht="15">
      <c r="A163" s="12"/>
      <c r="B163" s="12"/>
      <c r="C163" s="11"/>
      <c r="D163" s="11"/>
      <c r="E163" s="11"/>
      <c r="F163" s="11"/>
      <c r="G163" s="11"/>
      <c r="H163" s="11"/>
      <c r="I163" s="11"/>
      <c r="J163" s="15"/>
      <c r="K163" s="53"/>
      <c r="L163" s="15"/>
      <c r="M163" s="15"/>
      <c r="N163" s="15"/>
      <c r="O163" s="15"/>
      <c r="P163" s="11"/>
      <c r="Q163" s="11"/>
    </row>
    <row r="164" spans="1:17" ht="15">
      <c r="A164" s="12"/>
      <c r="B164" s="12"/>
      <c r="C164" s="11"/>
      <c r="D164" s="11"/>
      <c r="E164" s="11"/>
      <c r="F164" s="11"/>
      <c r="G164" s="11"/>
      <c r="H164" s="11"/>
      <c r="I164" s="11"/>
      <c r="J164" s="15"/>
      <c r="K164" s="15"/>
      <c r="L164" s="15"/>
      <c r="M164" s="15"/>
      <c r="N164" s="15"/>
      <c r="O164" s="15"/>
      <c r="P164" s="11"/>
      <c r="Q164" s="11"/>
    </row>
    <row r="165" spans="1:17" ht="15">
      <c r="A165" s="12"/>
      <c r="B165" s="12"/>
      <c r="C165" s="11"/>
      <c r="D165" s="11"/>
      <c r="E165" s="11"/>
      <c r="F165" s="11"/>
      <c r="G165" s="11"/>
      <c r="H165" s="11"/>
      <c r="I165" s="11"/>
      <c r="J165" s="15"/>
      <c r="K165" s="15"/>
      <c r="L165" s="15"/>
      <c r="M165" s="15"/>
      <c r="N165" s="15"/>
      <c r="O165" s="15"/>
      <c r="P165" s="11"/>
      <c r="Q165" s="11"/>
    </row>
    <row r="166" spans="1:17" ht="15">
      <c r="A166" s="12"/>
      <c r="B166" s="12"/>
      <c r="C166" s="11"/>
      <c r="D166" s="11"/>
      <c r="E166" s="11"/>
      <c r="F166" s="11"/>
      <c r="G166" s="11"/>
      <c r="H166" s="11"/>
      <c r="I166" s="11"/>
      <c r="J166" s="15"/>
      <c r="K166" s="15"/>
      <c r="L166" s="15"/>
      <c r="M166" s="483"/>
      <c r="N166" s="483"/>
      <c r="O166" s="483"/>
      <c r="P166" s="12"/>
      <c r="Q166" s="12"/>
    </row>
    <row r="167" spans="1:17" ht="15">
      <c r="A167" s="12"/>
      <c r="B167" s="12"/>
      <c r="C167" s="11"/>
      <c r="D167" s="11"/>
      <c r="E167" s="11"/>
      <c r="F167" s="11"/>
      <c r="G167" s="11"/>
      <c r="H167" s="11"/>
      <c r="I167" s="11"/>
      <c r="J167" s="15"/>
      <c r="K167" s="15"/>
      <c r="L167" s="15"/>
      <c r="M167" s="483"/>
      <c r="N167" s="483"/>
      <c r="O167" s="483"/>
      <c r="P167" s="12"/>
      <c r="Q167" s="12"/>
    </row>
    <row r="168" spans="1:17" ht="15">
      <c r="A168" s="12"/>
      <c r="B168" s="12"/>
      <c r="C168" s="12"/>
      <c r="D168" s="12"/>
      <c r="E168" s="12"/>
      <c r="F168" s="12"/>
      <c r="G168" s="12"/>
      <c r="H168" s="12"/>
      <c r="I168" s="12"/>
      <c r="J168" s="483"/>
      <c r="K168" s="483"/>
      <c r="L168" s="483"/>
      <c r="M168" s="483"/>
      <c r="N168" s="483"/>
      <c r="O168" s="483"/>
      <c r="P168" s="12"/>
      <c r="Q168" s="12"/>
    </row>
    <row r="169" spans="1:17" ht="15">
      <c r="A169" s="12"/>
      <c r="B169" s="12"/>
      <c r="C169" s="12"/>
      <c r="D169" s="12"/>
      <c r="E169" s="12"/>
      <c r="F169" s="12"/>
      <c r="G169" s="12"/>
      <c r="H169" s="12"/>
      <c r="I169" s="12"/>
      <c r="J169" s="12"/>
      <c r="K169" s="12"/>
      <c r="L169" s="12"/>
      <c r="M169" s="12"/>
      <c r="N169" s="12"/>
      <c r="O169" s="12"/>
      <c r="P169" s="12"/>
      <c r="Q169" s="12"/>
    </row>
    <row r="170" spans="1:17" ht="15">
      <c r="A170" s="12"/>
      <c r="B170" s="12"/>
      <c r="C170" s="12"/>
      <c r="D170" s="12"/>
      <c r="E170" s="12"/>
      <c r="F170" s="12"/>
      <c r="G170" s="12"/>
      <c r="H170" s="12"/>
      <c r="I170" s="12"/>
      <c r="J170" s="12"/>
      <c r="K170" s="12"/>
      <c r="L170" s="12"/>
      <c r="M170" s="12"/>
      <c r="N170" s="12"/>
      <c r="O170" s="12"/>
      <c r="P170" s="12"/>
      <c r="Q170" s="12"/>
    </row>
    <row r="171" spans="1:17" ht="15">
      <c r="A171" s="12"/>
      <c r="B171" s="12"/>
      <c r="C171" s="12"/>
      <c r="D171" s="12"/>
      <c r="E171" s="12"/>
      <c r="F171" s="12"/>
      <c r="G171" s="12"/>
      <c r="H171" s="12"/>
      <c r="I171" s="12"/>
      <c r="J171" s="12"/>
      <c r="K171" s="12"/>
      <c r="L171" s="12"/>
      <c r="M171" s="12"/>
      <c r="N171" s="12"/>
      <c r="O171" s="12"/>
      <c r="P171" s="12"/>
      <c r="Q171" s="12"/>
    </row>
    <row r="172" spans="1:17" ht="15">
      <c r="A172" s="12"/>
      <c r="B172" s="12"/>
      <c r="C172" s="12"/>
      <c r="D172" s="12"/>
      <c r="E172" s="12"/>
      <c r="F172" s="12"/>
      <c r="G172" s="12"/>
      <c r="H172" s="12"/>
      <c r="I172" s="12"/>
      <c r="J172" s="12"/>
      <c r="K172" s="12"/>
      <c r="L172" s="12"/>
      <c r="M172" s="12"/>
      <c r="N172" s="12"/>
      <c r="O172" s="12"/>
      <c r="P172" s="12"/>
      <c r="Q172" s="12"/>
    </row>
    <row r="173" spans="1:17" ht="15">
      <c r="A173" s="12"/>
      <c r="B173" s="12"/>
      <c r="C173" s="12"/>
      <c r="D173" s="12"/>
      <c r="E173" s="12"/>
      <c r="F173" s="12"/>
      <c r="G173" s="12"/>
      <c r="H173" s="12"/>
      <c r="I173" s="12"/>
      <c r="J173" s="12"/>
      <c r="K173" s="12"/>
      <c r="L173" s="12"/>
      <c r="M173" s="12"/>
      <c r="N173" s="12"/>
      <c r="O173" s="12"/>
      <c r="P173" s="12"/>
      <c r="Q173" s="12"/>
    </row>
    <row r="174" spans="1:17" ht="15">
      <c r="A174" s="12"/>
      <c r="B174" s="12"/>
      <c r="C174" s="12"/>
      <c r="D174" s="12"/>
      <c r="E174" s="12"/>
      <c r="F174" s="12"/>
      <c r="G174" s="12"/>
      <c r="H174" s="12"/>
      <c r="I174" s="12"/>
      <c r="J174" s="12"/>
      <c r="K174" s="12"/>
      <c r="L174" s="12"/>
      <c r="M174" s="12"/>
      <c r="N174" s="12"/>
      <c r="O174" s="12"/>
      <c r="P174" s="12"/>
      <c r="Q174" s="12"/>
    </row>
    <row r="175" spans="1:17" ht="15">
      <c r="A175" s="12"/>
      <c r="B175" s="12"/>
      <c r="C175" s="12"/>
      <c r="D175" s="12"/>
      <c r="E175" s="12"/>
      <c r="F175" s="12"/>
      <c r="G175" s="12"/>
      <c r="H175" s="12"/>
      <c r="I175" s="12"/>
      <c r="J175" s="12"/>
      <c r="K175" s="12"/>
      <c r="L175" s="12"/>
      <c r="M175" s="12"/>
      <c r="N175" s="12"/>
      <c r="O175" s="12"/>
      <c r="P175" s="12"/>
      <c r="Q175" s="12"/>
    </row>
    <row r="176" spans="1:17" ht="15">
      <c r="A176" s="12"/>
      <c r="B176" s="12"/>
      <c r="C176" s="12"/>
      <c r="D176" s="12"/>
      <c r="E176" s="12"/>
      <c r="F176" s="12"/>
      <c r="G176" s="12"/>
      <c r="H176" s="12"/>
      <c r="I176" s="12"/>
      <c r="J176" s="12"/>
      <c r="K176" s="12"/>
      <c r="L176" s="12"/>
      <c r="M176" s="12"/>
      <c r="N176" s="12"/>
      <c r="O176" s="12"/>
      <c r="P176" s="12"/>
      <c r="Q176" s="12"/>
    </row>
    <row r="177" spans="1:17" ht="15">
      <c r="A177" s="12"/>
      <c r="B177" s="12"/>
      <c r="C177" s="12"/>
      <c r="D177" s="12"/>
      <c r="E177" s="12"/>
      <c r="F177" s="12"/>
      <c r="G177" s="12"/>
      <c r="H177" s="12"/>
      <c r="I177" s="12"/>
      <c r="J177" s="12"/>
      <c r="K177" s="12"/>
      <c r="L177" s="12"/>
      <c r="M177" s="12"/>
      <c r="N177" s="12"/>
      <c r="O177" s="12"/>
      <c r="P177" s="12"/>
      <c r="Q177" s="12"/>
    </row>
    <row r="178" spans="1:17" ht="15">
      <c r="A178" s="12"/>
      <c r="B178" s="12"/>
      <c r="C178" s="12"/>
      <c r="D178" s="12"/>
      <c r="E178" s="12"/>
      <c r="F178" s="12"/>
      <c r="G178" s="12"/>
      <c r="H178" s="12"/>
      <c r="I178" s="12"/>
      <c r="J178" s="12"/>
      <c r="K178" s="12"/>
      <c r="L178" s="12"/>
      <c r="M178" s="12"/>
      <c r="N178" s="12"/>
      <c r="O178" s="12"/>
      <c r="P178" s="12"/>
      <c r="Q178" s="12"/>
    </row>
    <row r="179" spans="1:17" ht="15">
      <c r="A179" s="12"/>
      <c r="B179" s="12"/>
      <c r="C179" s="12"/>
      <c r="D179" s="12"/>
      <c r="E179" s="12"/>
      <c r="F179" s="12"/>
      <c r="G179" s="12"/>
      <c r="H179" s="12"/>
      <c r="I179" s="12"/>
      <c r="J179" s="12"/>
      <c r="K179" s="12"/>
      <c r="L179" s="12"/>
      <c r="M179" s="12"/>
      <c r="N179" s="12"/>
      <c r="O179" s="12"/>
      <c r="P179" s="12"/>
      <c r="Q179" s="12"/>
    </row>
    <row r="180" spans="1:17" ht="15">
      <c r="A180" s="12"/>
      <c r="B180" s="12"/>
      <c r="C180" s="12"/>
      <c r="D180" s="12"/>
      <c r="E180" s="12"/>
      <c r="F180" s="12"/>
      <c r="G180" s="12"/>
      <c r="H180" s="12"/>
      <c r="I180" s="12"/>
      <c r="J180" s="12"/>
      <c r="K180" s="12"/>
      <c r="L180" s="12"/>
      <c r="M180" s="12"/>
      <c r="N180" s="12"/>
      <c r="O180" s="12"/>
      <c r="P180" s="12"/>
      <c r="Q180" s="12"/>
    </row>
    <row r="181" spans="1:17" ht="15">
      <c r="A181" s="12"/>
      <c r="B181" s="12"/>
      <c r="C181" s="12"/>
      <c r="D181" s="12"/>
      <c r="E181" s="12"/>
      <c r="F181" s="12"/>
      <c r="G181" s="12"/>
      <c r="H181" s="12"/>
      <c r="I181" s="12"/>
      <c r="J181" s="12"/>
      <c r="K181" s="12"/>
      <c r="L181" s="12"/>
      <c r="M181" s="12"/>
      <c r="N181" s="12"/>
      <c r="O181" s="12"/>
      <c r="P181" s="12"/>
      <c r="Q181" s="12"/>
    </row>
    <row r="182" spans="1:17" ht="15">
      <c r="A182" s="12"/>
      <c r="B182" s="12"/>
      <c r="C182" s="12"/>
      <c r="D182" s="12"/>
      <c r="E182" s="12"/>
      <c r="F182" s="12"/>
      <c r="G182" s="12"/>
      <c r="H182" s="12"/>
      <c r="I182" s="12"/>
      <c r="J182" s="12"/>
      <c r="K182" s="12"/>
      <c r="L182" s="12"/>
      <c r="M182" s="12"/>
      <c r="N182" s="12"/>
      <c r="O182" s="12"/>
      <c r="P182" s="12"/>
      <c r="Q182" s="12"/>
    </row>
    <row r="183" spans="1:17" ht="15">
      <c r="A183" s="12"/>
      <c r="B183" s="12"/>
      <c r="C183" s="12"/>
      <c r="D183" s="12"/>
      <c r="E183" s="12"/>
      <c r="F183" s="12"/>
      <c r="G183" s="12"/>
      <c r="H183" s="12"/>
      <c r="I183" s="12"/>
      <c r="J183" s="12"/>
      <c r="K183" s="12"/>
      <c r="L183" s="12"/>
      <c r="M183" s="12"/>
      <c r="N183" s="12"/>
      <c r="O183" s="12"/>
      <c r="P183" s="12"/>
      <c r="Q183" s="12"/>
    </row>
    <row r="184" spans="1:17" ht="15">
      <c r="A184" s="12"/>
      <c r="B184" s="12"/>
      <c r="C184" s="12"/>
      <c r="D184" s="12"/>
      <c r="E184" s="12"/>
      <c r="F184" s="12"/>
      <c r="G184" s="12"/>
      <c r="H184" s="12"/>
      <c r="I184" s="12"/>
      <c r="J184" s="12"/>
      <c r="K184" s="12"/>
      <c r="L184" s="12"/>
      <c r="M184" s="12"/>
      <c r="N184" s="12"/>
      <c r="O184" s="12"/>
      <c r="P184" s="12"/>
      <c r="Q184" s="12"/>
    </row>
    <row r="185" spans="1:17" ht="15">
      <c r="A185" s="12"/>
      <c r="B185" s="12"/>
      <c r="C185" s="12"/>
      <c r="D185" s="12"/>
      <c r="E185" s="12"/>
      <c r="F185" s="12"/>
      <c r="G185" s="12"/>
      <c r="H185" s="12"/>
      <c r="I185" s="12"/>
      <c r="J185" s="12"/>
      <c r="K185" s="12"/>
      <c r="L185" s="12"/>
      <c r="M185" s="12"/>
      <c r="N185" s="12"/>
      <c r="O185" s="12"/>
      <c r="P185" s="12"/>
      <c r="Q185" s="12"/>
    </row>
    <row r="186" spans="1:17" ht="15">
      <c r="A186" s="12"/>
      <c r="B186" s="12"/>
      <c r="C186" s="12"/>
      <c r="D186" s="12"/>
      <c r="E186" s="12"/>
      <c r="F186" s="12"/>
      <c r="G186" s="12"/>
      <c r="H186" s="12"/>
      <c r="I186" s="12"/>
      <c r="J186" s="12"/>
      <c r="K186" s="12"/>
      <c r="L186" s="12"/>
      <c r="M186" s="12"/>
      <c r="N186" s="12"/>
      <c r="O186" s="12"/>
      <c r="P186" s="12"/>
      <c r="Q186" s="12"/>
    </row>
    <row r="187" spans="1:17" ht="15">
      <c r="A187" s="12"/>
      <c r="B187" s="12"/>
      <c r="C187" s="12"/>
      <c r="D187" s="12"/>
      <c r="E187" s="12"/>
      <c r="F187" s="12"/>
      <c r="G187" s="12"/>
      <c r="H187" s="12"/>
      <c r="I187" s="12"/>
      <c r="J187" s="12"/>
      <c r="K187" s="12"/>
      <c r="L187" s="12"/>
      <c r="M187" s="12"/>
      <c r="N187" s="12"/>
      <c r="O187" s="12"/>
      <c r="P187" s="12"/>
      <c r="Q187" s="12"/>
    </row>
    <row r="188" spans="1:17" ht="15">
      <c r="A188" s="12"/>
      <c r="B188" s="12"/>
      <c r="C188" s="12"/>
      <c r="D188" s="12"/>
      <c r="E188" s="12"/>
      <c r="F188" s="12"/>
      <c r="G188" s="12"/>
      <c r="H188" s="12"/>
      <c r="I188" s="12"/>
      <c r="J188" s="12"/>
      <c r="K188" s="12"/>
      <c r="L188" s="12"/>
      <c r="M188" s="12"/>
      <c r="N188" s="12"/>
      <c r="O188" s="12"/>
      <c r="P188" s="12"/>
      <c r="Q188" s="12"/>
    </row>
    <row r="189" spans="1:17" ht="15">
      <c r="A189" s="12"/>
      <c r="B189" s="12"/>
      <c r="C189" s="12"/>
      <c r="D189" s="12"/>
      <c r="E189" s="12"/>
      <c r="F189" s="12"/>
      <c r="G189" s="12"/>
      <c r="H189" s="12"/>
      <c r="I189" s="12"/>
      <c r="J189" s="12"/>
      <c r="K189" s="12"/>
      <c r="L189" s="12"/>
      <c r="M189" s="12"/>
      <c r="N189" s="12"/>
      <c r="O189" s="12"/>
      <c r="P189" s="12"/>
      <c r="Q189" s="12"/>
    </row>
    <row r="190" spans="1:17" ht="15">
      <c r="A190" s="12"/>
      <c r="B190" s="12"/>
      <c r="C190" s="12"/>
      <c r="D190" s="12"/>
      <c r="E190" s="12"/>
      <c r="F190" s="12"/>
      <c r="G190" s="12"/>
      <c r="H190" s="12"/>
      <c r="I190" s="12"/>
      <c r="J190" s="12"/>
      <c r="K190" s="12"/>
      <c r="L190" s="12"/>
      <c r="M190" s="12"/>
      <c r="N190" s="12"/>
      <c r="O190" s="12"/>
      <c r="P190" s="12"/>
      <c r="Q190" s="12"/>
    </row>
    <row r="191" spans="1:17" ht="15">
      <c r="A191" s="12"/>
      <c r="B191" s="12"/>
      <c r="C191" s="12"/>
      <c r="D191" s="12"/>
      <c r="E191" s="12"/>
      <c r="F191" s="12"/>
      <c r="G191" s="12"/>
      <c r="H191" s="12"/>
      <c r="I191" s="12"/>
      <c r="J191" s="12"/>
      <c r="K191" s="12"/>
      <c r="L191" s="12"/>
      <c r="M191" s="12"/>
      <c r="N191" s="12"/>
      <c r="O191" s="12"/>
      <c r="P191" s="12"/>
      <c r="Q191" s="12"/>
    </row>
    <row r="192" spans="1:17" ht="15">
      <c r="A192" s="12"/>
      <c r="B192" s="12"/>
      <c r="C192" s="12"/>
      <c r="D192" s="12"/>
      <c r="E192" s="12"/>
      <c r="F192" s="12"/>
      <c r="G192" s="12"/>
      <c r="H192" s="12"/>
      <c r="I192" s="12"/>
      <c r="J192" s="12"/>
      <c r="K192" s="12"/>
      <c r="L192" s="12"/>
      <c r="M192" s="12"/>
      <c r="N192" s="12"/>
      <c r="O192" s="12"/>
      <c r="P192" s="12"/>
      <c r="Q192" s="12"/>
    </row>
    <row r="193" spans="1:17" ht="15">
      <c r="A193" s="12"/>
      <c r="B193" s="12"/>
      <c r="C193" s="12"/>
      <c r="D193" s="12"/>
      <c r="E193" s="12"/>
      <c r="F193" s="12"/>
      <c r="G193" s="12"/>
      <c r="H193" s="12"/>
      <c r="I193" s="12"/>
      <c r="J193" s="12"/>
      <c r="K193" s="12"/>
      <c r="L193" s="12"/>
      <c r="M193" s="12"/>
      <c r="N193" s="12"/>
      <c r="O193" s="12"/>
      <c r="P193" s="12"/>
      <c r="Q193" s="12"/>
    </row>
    <row r="194" spans="1:17" ht="15">
      <c r="A194" s="12"/>
      <c r="B194" s="12"/>
      <c r="C194" s="12"/>
      <c r="D194" s="12"/>
      <c r="E194" s="12"/>
      <c r="F194" s="12"/>
      <c r="G194" s="12"/>
      <c r="H194" s="12"/>
      <c r="I194" s="12"/>
      <c r="J194" s="12"/>
      <c r="K194" s="12"/>
      <c r="L194" s="12"/>
      <c r="M194" s="12"/>
      <c r="N194" s="12"/>
      <c r="O194" s="12"/>
      <c r="P194" s="12"/>
      <c r="Q194" s="12"/>
    </row>
    <row r="195" spans="1:12" ht="15">
      <c r="A195" s="12"/>
      <c r="B195" s="12"/>
      <c r="C195" s="11"/>
      <c r="D195" s="12"/>
      <c r="E195" s="12"/>
      <c r="F195" s="12"/>
      <c r="G195" s="12"/>
      <c r="H195" s="12"/>
      <c r="I195" s="12"/>
      <c r="J195" s="12"/>
      <c r="K195" s="12"/>
      <c r="L195" s="12"/>
    </row>
    <row r="196" spans="1:12" ht="15">
      <c r="A196" s="12"/>
      <c r="B196" s="12"/>
      <c r="C196" s="11"/>
      <c r="D196" s="12"/>
      <c r="E196" s="12"/>
      <c r="F196" s="12"/>
      <c r="G196" s="12"/>
      <c r="H196" s="12"/>
      <c r="I196" s="12"/>
      <c r="J196" s="12"/>
      <c r="K196" s="12"/>
      <c r="L196" s="12"/>
    </row>
  </sheetData>
  <sheetProtection/>
  <protectedRanges>
    <protectedRange password="CDC0" sqref="H30" name="Range1_8_1_1"/>
    <protectedRange password="CDC0" sqref="G30 I30 K30:M30" name="Range1_9"/>
    <protectedRange password="CDC0" sqref="G34 J34 M34" name="Range1_10_1"/>
    <protectedRange password="CDC0" sqref="M41:M42" name="Range1_15"/>
    <protectedRange password="CDC0" sqref="H41:J42" name="Range1_11_2"/>
    <protectedRange password="CDC0" sqref="G48" name="Range1_6_1"/>
    <protectedRange password="CDC0" sqref="H26 H48" name="Range1_7_1"/>
    <protectedRange password="CDC0" sqref="M48" name="Range1_11_2_2"/>
    <protectedRange password="CDC0" sqref="H84 J90:K90 K83:L83 I83" name="Range1_12_1"/>
    <protectedRange password="CDC0" sqref="E84:F84 E58:F82" name="Range1_12_1_1"/>
    <protectedRange sqref="M86 H86 E86:F86" name="Range1_11"/>
    <protectedRange password="CDC0" sqref="G111 N92 G114 J93:K94 J95:J97 E93:G93" name="Range1_3_1"/>
    <protectedRange password="CDC0" sqref="L111 L114 M93:M97 M105 M100 M110" name="Range1_5_2"/>
    <protectedRange sqref="I114 I111 N107 J109:L110 M109" name="Range1_14"/>
    <protectedRange sqref="E127:M130 H139:H140" name="Range1_16"/>
    <protectedRange sqref="K158:K161 N133 N135:N136 E135:M138" name="Range1"/>
    <protectedRange sqref="E134:H134" name="Range1_17"/>
    <protectedRange password="CDC0" sqref="F139" name="Range1_1_1_1_1"/>
    <protectedRange password="CDC0" sqref="N86:N87 N93:N97" name="Range1_12_1_4"/>
    <protectedRange password="CDC0" sqref="M50:M52" name="Range1_15_1_1"/>
    <protectedRange password="CDC0" sqref="H50:H52" name="Range1_12_13_1_1_2"/>
    <protectedRange password="CDC0" sqref="H23" name="Range1_6"/>
    <protectedRange password="CDC0" sqref="J88 J105" name="Range1_5_1_1"/>
    <protectedRange password="CDC0" sqref="M114 N88 N90 M111 N110" name="Range1_6_5"/>
    <protectedRange password="CDC0" sqref="M83" name="Range1_7_1_1"/>
    <protectedRange password="CDC0" sqref="H83" name="Range1_12_13_1_1_3"/>
    <protectedRange password="CDC0" sqref="J50" name="Range1_1_4"/>
    <protectedRange password="CDC0" sqref="I48:J48" name="Range1_1_5"/>
    <protectedRange password="CDC0" sqref="G35 K35" name="Range1_8"/>
    <protectedRange password="CDC0" sqref="H35" name="Range1_8_2_1_1"/>
    <protectedRange password="CDC0" sqref="J35 M35" name="Range1_10"/>
    <protectedRange password="CDC0" sqref="J83" name="Range1_12_1_7"/>
    <protectedRange password="CDC0" sqref="G24" name="Range1_4"/>
    <protectedRange password="CDC0" sqref="G23" name="Range1_12"/>
    <protectedRange password="CDC0" sqref="J21:J23" name="Range1_7_1_2_1"/>
    <protectedRange password="CDC0" sqref="I21:I23 I25:I26 I34:I35 I109:I110 I93:I97 I90:I91 I86:I88 I62:I65 I59 I50:I52 I72" name="Range1_6_2_1"/>
    <protectedRange password="CDC0" sqref="N50:N52 N25:N26 M21:N23 K23:L23" name="Range1_6_5_1"/>
    <protectedRange password="CDC0" sqref="K34" name="Range1_10_2"/>
    <protectedRange password="CDC0" sqref="K41:K42" name="Range1_10_2_1"/>
    <protectedRange password="CDC0" sqref="L48" name="Range1_7_2"/>
    <protectedRange password="CDC0" sqref="K48" name="Range1_7_2_1"/>
    <protectedRange password="CDC0" sqref="G22:H22" name="Range1_6_8"/>
    <protectedRange password="CDC0" sqref="K21:L22" name="Range1_6_4"/>
    <protectedRange password="CDC0" sqref="H91 J91" name="Range1_2_1"/>
    <protectedRange password="CDC0" sqref="M91:N91" name="Range1_2_2"/>
    <protectedRange password="CDC0" sqref="K84:L84" name="Range1_3_7"/>
    <protectedRange password="CDC0" sqref="M84" name="Range1_7_2_4"/>
    <protectedRange password="CDC0" sqref="I84" name="Range1_12_1_5_3"/>
    <protectedRange password="CDC0" sqref="J84" name="Range1_3_1_3"/>
    <protectedRange password="CDC0" sqref="N34:N35 N30 N41:N42 N104:N105 N48 N139:N140 N121:N124 N127:N129" name="Range1_6_10"/>
    <protectedRange password="CDC0" sqref="L46:L47" name="Range1_1"/>
    <protectedRange password="CDC0" sqref="L71:M72 G71:G72" name="Range1_14_2"/>
    <protectedRange password="CDC0" sqref="N73:N82 N62:N68" name="Range1_6_10_2"/>
    <protectedRange password="CDC0" sqref="N58:N61 N70:N72" name="Range1_7_3_1"/>
    <protectedRange password="CDC0" sqref="I70" name="Range1_1_2_1"/>
    <protectedRange password="CDC0" sqref="M62:M64 M74:M78 J67:M68 I66 L70:M70 M81:M82 I60:I61 G73:M73 G70:H70 J70:J72 G74:H82 J62:J66 G58:H68 J58:M61 I58 J74:J82" name="Range1_12_1_5_1"/>
    <protectedRange password="CDC0" sqref="K62:L66" name="Range1_12_1_1_3_1"/>
    <protectedRange password="CDC0" sqref="K71:K72" name="Range1_3_2_1"/>
    <protectedRange password="CDC0" sqref="K70" name="Range1_12_2_1"/>
    <protectedRange password="CDC0" sqref="G91 G88:G89" name="Range1_3"/>
    <protectedRange sqref="C12:D13" name="Range1_1_1"/>
    <protectedRange password="CDC0" sqref="I74:I82" name="Range1_12_1_5_1_1"/>
    <protectedRange password="CDC0" sqref="I134" name="Range1_12_1_5_1_2"/>
    <protectedRange password="CDC0" sqref="L91" name="Range1_2"/>
    <protectedRange password="CDC0" sqref="L90" name="Range1_2_3"/>
    <protectedRange password="CDC0" sqref="L93:L94" name="Range1_3_1_2"/>
    <protectedRange password="CDC0" sqref="L74:L82" name="Range1_12_1_3"/>
    <protectedRange password="CDC0" sqref="L34" name="Range1_10_1_1"/>
    <protectedRange password="CDC0" sqref="I99:I100" name="Range1_5"/>
    <protectedRange password="CDC0" sqref="G99" name="Range1_16_1_1"/>
    <protectedRange password="CDC0" sqref="N130" name="Range1_6_7_7_1"/>
    <protectedRange password="CDC0" sqref="L35" name="Range1_8_3"/>
    <protectedRange password="CDC0" sqref="K74:K82" name="Range1_12_1_2_1"/>
  </protectedRanges>
  <mergeCells count="223">
    <mergeCell ref="D134:D138"/>
    <mergeCell ref="E135:F135"/>
    <mergeCell ref="E136:F136"/>
    <mergeCell ref="E137:F137"/>
    <mergeCell ref="E134:F134"/>
    <mergeCell ref="B157:N157"/>
    <mergeCell ref="C152:O152"/>
    <mergeCell ref="C153:L153"/>
    <mergeCell ref="C155:L155"/>
    <mergeCell ref="B154:N154"/>
    <mergeCell ref="C156:N156"/>
    <mergeCell ref="D127:D133"/>
    <mergeCell ref="B144:C144"/>
    <mergeCell ref="E140:F140"/>
    <mergeCell ref="D139:D140"/>
    <mergeCell ref="E129:F129"/>
    <mergeCell ref="E132:F132"/>
    <mergeCell ref="E133:F133"/>
    <mergeCell ref="E131:F131"/>
    <mergeCell ref="E138:F138"/>
    <mergeCell ref="E139:F139"/>
    <mergeCell ref="A139:A140"/>
    <mergeCell ref="B139:B140"/>
    <mergeCell ref="C139:C140"/>
    <mergeCell ref="B146:C146"/>
    <mergeCell ref="A134:A138"/>
    <mergeCell ref="B134:B138"/>
    <mergeCell ref="C134:C138"/>
    <mergeCell ref="A127:A133"/>
    <mergeCell ref="B127:B133"/>
    <mergeCell ref="C127:C133"/>
    <mergeCell ref="E126:F126"/>
    <mergeCell ref="E128:F128"/>
    <mergeCell ref="E130:F130"/>
    <mergeCell ref="E121:F121"/>
    <mergeCell ref="E122:F122"/>
    <mergeCell ref="E123:F123"/>
    <mergeCell ref="E124:F124"/>
    <mergeCell ref="E127:F127"/>
    <mergeCell ref="L118:L119"/>
    <mergeCell ref="M118:M119"/>
    <mergeCell ref="G118:G119"/>
    <mergeCell ref="E125:F125"/>
    <mergeCell ref="A121:A126"/>
    <mergeCell ref="B121:B126"/>
    <mergeCell ref="C121:C126"/>
    <mergeCell ref="D121:D126"/>
    <mergeCell ref="N118:N119"/>
    <mergeCell ref="A120:B120"/>
    <mergeCell ref="E120:F120"/>
    <mergeCell ref="H118:H119"/>
    <mergeCell ref="I118:I119"/>
    <mergeCell ref="J118:J119"/>
    <mergeCell ref="K118:K119"/>
    <mergeCell ref="A118:B119"/>
    <mergeCell ref="C118:D118"/>
    <mergeCell ref="E118:F119"/>
    <mergeCell ref="E115:F115"/>
    <mergeCell ref="E116:F116"/>
    <mergeCell ref="E117:F117"/>
    <mergeCell ref="C109:C113"/>
    <mergeCell ref="D109:D113"/>
    <mergeCell ref="C114:C117"/>
    <mergeCell ref="D114:D117"/>
    <mergeCell ref="A109:A113"/>
    <mergeCell ref="B109:B113"/>
    <mergeCell ref="E113:F113"/>
    <mergeCell ref="E114:F114"/>
    <mergeCell ref="E109:F109"/>
    <mergeCell ref="E110:F110"/>
    <mergeCell ref="E111:F111"/>
    <mergeCell ref="E112:F112"/>
    <mergeCell ref="A114:A117"/>
    <mergeCell ref="B114:B117"/>
    <mergeCell ref="E103:F103"/>
    <mergeCell ref="B104:B108"/>
    <mergeCell ref="C104:C108"/>
    <mergeCell ref="D104:D108"/>
    <mergeCell ref="E104:F104"/>
    <mergeCell ref="E105:F105"/>
    <mergeCell ref="E106:F106"/>
    <mergeCell ref="E107:F107"/>
    <mergeCell ref="E108:F108"/>
    <mergeCell ref="E97:F97"/>
    <mergeCell ref="E98:F98"/>
    <mergeCell ref="A99:A108"/>
    <mergeCell ref="B99:B103"/>
    <mergeCell ref="C99:C103"/>
    <mergeCell ref="D99:D103"/>
    <mergeCell ref="E99:F99"/>
    <mergeCell ref="E100:F100"/>
    <mergeCell ref="E101:F101"/>
    <mergeCell ref="E102:F102"/>
    <mergeCell ref="E93:F93"/>
    <mergeCell ref="E94:F94"/>
    <mergeCell ref="E95:F95"/>
    <mergeCell ref="E96:F96"/>
    <mergeCell ref="A93:A98"/>
    <mergeCell ref="B93:B98"/>
    <mergeCell ref="C93:C98"/>
    <mergeCell ref="D93:D98"/>
    <mergeCell ref="E87:F87"/>
    <mergeCell ref="E88:F88"/>
    <mergeCell ref="A86:A92"/>
    <mergeCell ref="B86:B92"/>
    <mergeCell ref="C86:C92"/>
    <mergeCell ref="D86:D92"/>
    <mergeCell ref="E90:F90"/>
    <mergeCell ref="E91:F91"/>
    <mergeCell ref="E89:F89"/>
    <mergeCell ref="E92:F92"/>
    <mergeCell ref="E82:F82"/>
    <mergeCell ref="E83:F83"/>
    <mergeCell ref="E84:F84"/>
    <mergeCell ref="E86:F86"/>
    <mergeCell ref="A85:B85"/>
    <mergeCell ref="E85:F85"/>
    <mergeCell ref="A58:A84"/>
    <mergeCell ref="B58:B84"/>
    <mergeCell ref="C58:C84"/>
    <mergeCell ref="D58:D84"/>
    <mergeCell ref="E78:F78"/>
    <mergeCell ref="E79:F79"/>
    <mergeCell ref="E80:F80"/>
    <mergeCell ref="E81:F81"/>
    <mergeCell ref="E70:F70"/>
    <mergeCell ref="E71:F71"/>
    <mergeCell ref="E72:F72"/>
    <mergeCell ref="E73:F73"/>
    <mergeCell ref="E74:F74"/>
    <mergeCell ref="E75:F75"/>
    <mergeCell ref="E76:F76"/>
    <mergeCell ref="E77:F77"/>
    <mergeCell ref="E62:F62"/>
    <mergeCell ref="E63:F63"/>
    <mergeCell ref="E64:F64"/>
    <mergeCell ref="E65:F65"/>
    <mergeCell ref="E66:F66"/>
    <mergeCell ref="E67:F67"/>
    <mergeCell ref="E68:F68"/>
    <mergeCell ref="E69:F69"/>
    <mergeCell ref="E58:F58"/>
    <mergeCell ref="E59:F59"/>
    <mergeCell ref="E60:F60"/>
    <mergeCell ref="E61:F61"/>
    <mergeCell ref="O56:O57"/>
    <mergeCell ref="H56:H57"/>
    <mergeCell ref="I56:I57"/>
    <mergeCell ref="J56:J57"/>
    <mergeCell ref="K56:K57"/>
    <mergeCell ref="L56:L57"/>
    <mergeCell ref="M56:M57"/>
    <mergeCell ref="G56:G57"/>
    <mergeCell ref="A39:A55"/>
    <mergeCell ref="I39:N39"/>
    <mergeCell ref="C49:C55"/>
    <mergeCell ref="D49:D55"/>
    <mergeCell ref="E49:E55"/>
    <mergeCell ref="F41:F42"/>
    <mergeCell ref="N56:N57"/>
    <mergeCell ref="E34:E38"/>
    <mergeCell ref="F34:F38"/>
    <mergeCell ref="E41:E48"/>
    <mergeCell ref="A56:B57"/>
    <mergeCell ref="C56:D56"/>
    <mergeCell ref="E56:F57"/>
    <mergeCell ref="F43:F48"/>
    <mergeCell ref="F49:F55"/>
    <mergeCell ref="C41:C48"/>
    <mergeCell ref="D41:D48"/>
    <mergeCell ref="A34:A38"/>
    <mergeCell ref="B34:B38"/>
    <mergeCell ref="C34:C38"/>
    <mergeCell ref="D34:D38"/>
    <mergeCell ref="E30:E33"/>
    <mergeCell ref="F30:F33"/>
    <mergeCell ref="A30:A33"/>
    <mergeCell ref="B30:B33"/>
    <mergeCell ref="C30:C33"/>
    <mergeCell ref="D30:D33"/>
    <mergeCell ref="E21:E24"/>
    <mergeCell ref="F21:F24"/>
    <mergeCell ref="E25:E29"/>
    <mergeCell ref="F25:F29"/>
    <mergeCell ref="A21:A24"/>
    <mergeCell ref="B21:B24"/>
    <mergeCell ref="C21:C24"/>
    <mergeCell ref="D21:D24"/>
    <mergeCell ref="A25:A29"/>
    <mergeCell ref="B25:B29"/>
    <mergeCell ref="C25:C29"/>
    <mergeCell ref="D25:D29"/>
    <mergeCell ref="L18:L20"/>
    <mergeCell ref="M18:M20"/>
    <mergeCell ref="N18:N20"/>
    <mergeCell ref="G18:G20"/>
    <mergeCell ref="H18:H20"/>
    <mergeCell ref="I18:I20"/>
    <mergeCell ref="J18:J20"/>
    <mergeCell ref="K18:K20"/>
    <mergeCell ref="G13:K13"/>
    <mergeCell ref="A14:B14"/>
    <mergeCell ref="C14:F14"/>
    <mergeCell ref="A18:B20"/>
    <mergeCell ref="C18:F18"/>
    <mergeCell ref="A15:B15"/>
    <mergeCell ref="C15:F15"/>
    <mergeCell ref="A16:B16"/>
    <mergeCell ref="C16:F16"/>
    <mergeCell ref="A11:B11"/>
    <mergeCell ref="C11:D11"/>
    <mergeCell ref="A13:B13"/>
    <mergeCell ref="C13:D13"/>
    <mergeCell ref="A12:B12"/>
    <mergeCell ref="C12:D12"/>
    <mergeCell ref="A10:B10"/>
    <mergeCell ref="C10:D10"/>
    <mergeCell ref="M1:N1"/>
    <mergeCell ref="A5:N5"/>
    <mergeCell ref="A6:N6"/>
    <mergeCell ref="A9:B9"/>
    <mergeCell ref="C9:D9"/>
    <mergeCell ref="M3:N3"/>
  </mergeCells>
  <printOptions/>
  <pageMargins left="0.75" right="0.75" top="1" bottom="1" header="0.5" footer="0.5"/>
  <pageSetup horizontalDpi="600" verticalDpi="600" orientation="landscape" paperSize="9" scale="38" r:id="rId1"/>
  <rowBreaks count="2" manualBreakCount="2">
    <brk id="55" max="13" man="1"/>
    <brk id="117" max="13"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Q126"/>
  <sheetViews>
    <sheetView view="pageBreakPreview" zoomScale="75" zoomScaleNormal="75" zoomScaleSheetLayoutView="75" zoomScalePageLayoutView="0" workbookViewId="0" topLeftCell="A85">
      <selection activeCell="K10" sqref="K10"/>
    </sheetView>
  </sheetViews>
  <sheetFormatPr defaultColWidth="9.00390625" defaultRowHeight="12.75"/>
  <cols>
    <col min="1" max="1" width="9.125" style="9" customWidth="1"/>
    <col min="2" max="2" width="40.75390625" style="9" customWidth="1"/>
    <col min="3" max="4" width="9.125" style="9" customWidth="1"/>
    <col min="5" max="5" width="30.75390625" style="9" customWidth="1"/>
    <col min="6" max="6" width="24.375" style="9" customWidth="1"/>
    <col min="7" max="8" width="25.75390625" style="9" customWidth="1"/>
    <col min="9" max="11" width="30.75390625" style="9" customWidth="1"/>
    <col min="12" max="12" width="40.875" style="9" customWidth="1"/>
    <col min="13" max="16384" width="9.125" style="9" customWidth="1"/>
  </cols>
  <sheetData>
    <row r="1" spans="11:12" ht="18">
      <c r="K1" s="1075" t="s">
        <v>278</v>
      </c>
      <c r="L1" s="1075"/>
    </row>
    <row r="2" spans="1:17" ht="18">
      <c r="A2" s="319"/>
      <c r="B2" s="319"/>
      <c r="C2" s="320"/>
      <c r="D2" s="321"/>
      <c r="E2" s="321"/>
      <c r="F2" s="321"/>
      <c r="G2" s="321"/>
      <c r="H2" s="321"/>
      <c r="I2" s="321"/>
      <c r="K2" s="444" t="s">
        <v>249</v>
      </c>
      <c r="L2" s="445"/>
      <c r="M2" s="440"/>
      <c r="N2" s="440"/>
      <c r="O2" s="440"/>
      <c r="P2" s="440"/>
      <c r="Q2" s="440"/>
    </row>
    <row r="3" spans="1:17" ht="18">
      <c r="A3" s="319"/>
      <c r="B3" s="319"/>
      <c r="C3" s="320"/>
      <c r="D3" s="321"/>
      <c r="E3" s="321"/>
      <c r="F3" s="321"/>
      <c r="G3" s="321"/>
      <c r="H3" s="321"/>
      <c r="I3" s="321"/>
      <c r="K3" s="1076" t="s">
        <v>302</v>
      </c>
      <c r="L3" s="1076"/>
      <c r="M3" s="440"/>
      <c r="N3" s="440"/>
      <c r="O3" s="440"/>
      <c r="P3" s="440"/>
      <c r="Q3" s="440"/>
    </row>
    <row r="4" spans="1:17" ht="15.75">
      <c r="A4" s="319"/>
      <c r="B4" s="319"/>
      <c r="C4" s="320"/>
      <c r="D4" s="321"/>
      <c r="E4" s="321"/>
      <c r="F4" s="321"/>
      <c r="G4" s="321"/>
      <c r="H4" s="321"/>
      <c r="I4" s="321"/>
      <c r="J4" s="66"/>
      <c r="K4" s="67"/>
      <c r="L4" s="67"/>
      <c r="M4" s="440"/>
      <c r="N4" s="440"/>
      <c r="O4" s="440"/>
      <c r="P4" s="440"/>
      <c r="Q4" s="440"/>
    </row>
    <row r="5" spans="1:17" ht="22.5" customHeight="1">
      <c r="A5" s="1411" t="s">
        <v>52</v>
      </c>
      <c r="B5" s="1411"/>
      <c r="C5" s="1411"/>
      <c r="D5" s="1411"/>
      <c r="E5" s="1411"/>
      <c r="F5" s="1411"/>
      <c r="G5" s="1411"/>
      <c r="H5" s="1411"/>
      <c r="I5" s="1411"/>
      <c r="J5" s="1411"/>
      <c r="K5" s="1411"/>
      <c r="L5" s="1411"/>
      <c r="M5" s="440"/>
      <c r="N5" s="440"/>
      <c r="O5" s="440"/>
      <c r="P5" s="440"/>
      <c r="Q5" s="440"/>
    </row>
    <row r="6" spans="1:17" ht="15" customHeight="1" hidden="1">
      <c r="A6" s="1411"/>
      <c r="B6" s="1411"/>
      <c r="C6" s="1411"/>
      <c r="D6" s="1411"/>
      <c r="E6" s="1411"/>
      <c r="F6" s="1411"/>
      <c r="G6" s="1411"/>
      <c r="H6" s="1411"/>
      <c r="I6" s="1411"/>
      <c r="J6" s="1411"/>
      <c r="K6" s="1411"/>
      <c r="L6" s="1411"/>
      <c r="M6" s="440"/>
      <c r="N6" s="440"/>
      <c r="O6" s="440"/>
      <c r="P6" s="440"/>
      <c r="Q6" s="440"/>
    </row>
    <row r="7" spans="1:17" ht="7.5" customHeight="1">
      <c r="A7" s="1411" t="s">
        <v>284</v>
      </c>
      <c r="B7" s="1412"/>
      <c r="C7" s="1412"/>
      <c r="D7" s="1412"/>
      <c r="E7" s="1412"/>
      <c r="F7" s="1412"/>
      <c r="G7" s="1412"/>
      <c r="H7" s="1412"/>
      <c r="I7" s="1412"/>
      <c r="J7" s="1412"/>
      <c r="K7" s="1412"/>
      <c r="L7" s="1412"/>
      <c r="M7" s="440"/>
      <c r="N7" s="440"/>
      <c r="O7" s="440"/>
      <c r="P7" s="440"/>
      <c r="Q7" s="440"/>
    </row>
    <row r="8" spans="1:17" ht="15" customHeight="1">
      <c r="A8" s="1412"/>
      <c r="B8" s="1412"/>
      <c r="C8" s="1412"/>
      <c r="D8" s="1412"/>
      <c r="E8" s="1412"/>
      <c r="F8" s="1412"/>
      <c r="G8" s="1412"/>
      <c r="H8" s="1412"/>
      <c r="I8" s="1412"/>
      <c r="J8" s="1412"/>
      <c r="K8" s="1412"/>
      <c r="L8" s="1412"/>
      <c r="M8" s="440"/>
      <c r="N8" s="440"/>
      <c r="O8" s="440"/>
      <c r="P8" s="440"/>
      <c r="Q8" s="440"/>
    </row>
    <row r="9" spans="1:17" ht="15.75">
      <c r="A9" s="319"/>
      <c r="B9" s="319"/>
      <c r="C9" s="320"/>
      <c r="D9" s="321"/>
      <c r="E9" s="321"/>
      <c r="F9" s="321"/>
      <c r="G9" s="321"/>
      <c r="H9" s="321"/>
      <c r="I9" s="239" t="s">
        <v>24</v>
      </c>
      <c r="J9" s="321"/>
      <c r="K9" s="321"/>
      <c r="L9" s="321"/>
      <c r="M9" s="440"/>
      <c r="N9" s="440"/>
      <c r="O9" s="440"/>
      <c r="P9" s="440"/>
      <c r="Q9" s="440"/>
    </row>
    <row r="10" spans="1:17" ht="17.25" customHeight="1">
      <c r="A10" s="1029" t="s">
        <v>27</v>
      </c>
      <c r="B10" s="1255"/>
      <c r="C10" s="1409" t="s">
        <v>44</v>
      </c>
      <c r="D10" s="1410"/>
      <c r="E10" s="322"/>
      <c r="F10" s="1" t="s">
        <v>80</v>
      </c>
      <c r="G10" s="256">
        <v>42342</v>
      </c>
      <c r="H10" s="321"/>
      <c r="I10" s="239">
        <f>C14*1%</f>
        <v>390.92</v>
      </c>
      <c r="J10" s="321"/>
      <c r="K10" s="321"/>
      <c r="L10" s="321"/>
      <c r="M10" s="440"/>
      <c r="N10" s="440"/>
      <c r="O10" s="440"/>
      <c r="P10" s="440"/>
      <c r="Q10" s="440"/>
    </row>
    <row r="11" spans="1:17" ht="18" customHeight="1">
      <c r="A11" s="1031" t="s">
        <v>29</v>
      </c>
      <c r="B11" s="1408"/>
      <c r="C11" s="1409">
        <v>2016</v>
      </c>
      <c r="D11" s="1410"/>
      <c r="E11" s="322"/>
      <c r="F11" s="323"/>
      <c r="G11" s="323"/>
      <c r="H11" s="321"/>
      <c r="I11" s="321"/>
      <c r="J11" s="321"/>
      <c r="K11" s="321"/>
      <c r="L11" s="321"/>
      <c r="M11" s="440"/>
      <c r="N11" s="440"/>
      <c r="O11" s="440"/>
      <c r="P11" s="440"/>
      <c r="Q11" s="440"/>
    </row>
    <row r="12" spans="1:17" ht="35.25" customHeight="1" thickBot="1">
      <c r="A12" s="1029" t="s">
        <v>28</v>
      </c>
      <c r="B12" s="1255"/>
      <c r="C12" s="1345" t="s">
        <v>160</v>
      </c>
      <c r="D12" s="1346"/>
      <c r="E12" s="324"/>
      <c r="F12" s="323"/>
      <c r="G12" s="323"/>
      <c r="H12" s="321"/>
      <c r="I12" s="321"/>
      <c r="J12" s="321"/>
      <c r="K12" s="321"/>
      <c r="L12" s="321"/>
      <c r="M12" s="440"/>
      <c r="N12" s="440"/>
      <c r="O12" s="440"/>
      <c r="P12" s="440"/>
      <c r="Q12" s="440"/>
    </row>
    <row r="13" spans="1:17" ht="61.5" customHeight="1" thickBot="1">
      <c r="A13" s="1016" t="s">
        <v>53</v>
      </c>
      <c r="B13" s="1285"/>
      <c r="C13" s="1419">
        <v>39092</v>
      </c>
      <c r="D13" s="1420"/>
      <c r="E13" s="322"/>
      <c r="F13" s="68" t="s">
        <v>42</v>
      </c>
      <c r="G13" s="441"/>
      <c r="H13" s="321"/>
      <c r="I13" s="321"/>
      <c r="J13" s="321"/>
      <c r="K13" s="321"/>
      <c r="L13" s="321"/>
      <c r="M13" s="440"/>
      <c r="N13" s="440"/>
      <c r="O13" s="440"/>
      <c r="P13" s="440"/>
      <c r="Q13" s="440"/>
    </row>
    <row r="14" spans="1:17" ht="48.75" customHeight="1" thickBot="1">
      <c r="A14" s="1016" t="s">
        <v>90</v>
      </c>
      <c r="B14" s="1288"/>
      <c r="C14" s="1417">
        <v>39092</v>
      </c>
      <c r="D14" s="1418"/>
      <c r="E14" s="325"/>
      <c r="F14" s="1397"/>
      <c r="G14" s="1398"/>
      <c r="H14" s="1398"/>
      <c r="I14" s="1398"/>
      <c r="J14" s="1399"/>
      <c r="K14" s="321"/>
      <c r="L14" s="321"/>
      <c r="M14" s="440"/>
      <c r="N14" s="440"/>
      <c r="O14" s="440"/>
      <c r="P14" s="440"/>
      <c r="Q14" s="440"/>
    </row>
    <row r="15" spans="1:17" ht="30" customHeight="1" thickBot="1">
      <c r="A15" s="1404" t="s">
        <v>30</v>
      </c>
      <c r="B15" s="1421"/>
      <c r="C15" s="1415" t="s">
        <v>223</v>
      </c>
      <c r="D15" s="1416"/>
      <c r="E15" s="69" t="s">
        <v>36</v>
      </c>
      <c r="F15" s="70" t="s">
        <v>37</v>
      </c>
      <c r="G15" s="321"/>
      <c r="H15" s="321"/>
      <c r="I15" s="321"/>
      <c r="J15" s="321"/>
      <c r="K15" s="321"/>
      <c r="L15" s="321"/>
      <c r="M15" s="440"/>
      <c r="N15" s="440"/>
      <c r="O15" s="440"/>
      <c r="P15" s="440"/>
      <c r="Q15" s="440"/>
    </row>
    <row r="16" spans="1:17" ht="16.5" thickBot="1">
      <c r="A16" s="1404" t="s">
        <v>31</v>
      </c>
      <c r="B16" s="1405"/>
      <c r="C16" s="1406">
        <f>SUM(C21:C80)</f>
        <v>391.9200000000001</v>
      </c>
      <c r="D16" s="1407"/>
      <c r="E16" s="442"/>
      <c r="F16" s="326"/>
      <c r="G16" s="321"/>
      <c r="H16" s="321"/>
      <c r="I16" s="321"/>
      <c r="J16" s="321"/>
      <c r="K16" s="321"/>
      <c r="L16" s="321"/>
      <c r="M16" s="440"/>
      <c r="N16" s="440"/>
      <c r="O16" s="440"/>
      <c r="P16" s="440"/>
      <c r="Q16" s="440"/>
    </row>
    <row r="17" spans="1:17" ht="16.5" thickBot="1">
      <c r="A17" s="1404" t="s">
        <v>32</v>
      </c>
      <c r="B17" s="1405"/>
      <c r="C17" s="1413">
        <f>D21+D25+D29+D46+D68+D80+D108</f>
        <v>403</v>
      </c>
      <c r="D17" s="1414"/>
      <c r="E17" s="443"/>
      <c r="F17" s="327"/>
      <c r="G17" s="321"/>
      <c r="H17" s="321"/>
      <c r="I17" s="321"/>
      <c r="J17" s="321"/>
      <c r="K17" s="321"/>
      <c r="L17" s="321"/>
      <c r="M17" s="440"/>
      <c r="N17" s="440"/>
      <c r="O17" s="440"/>
      <c r="P17" s="440"/>
      <c r="Q17" s="440"/>
    </row>
    <row r="18" spans="1:17" ht="15">
      <c r="A18" s="321"/>
      <c r="B18" s="328"/>
      <c r="C18" s="329"/>
      <c r="D18" s="330"/>
      <c r="E18" s="331"/>
      <c r="F18" s="331"/>
      <c r="G18" s="321"/>
      <c r="H18" s="321"/>
      <c r="I18" s="321"/>
      <c r="J18" s="321"/>
      <c r="K18" s="321"/>
      <c r="L18" s="321"/>
      <c r="M18" s="440"/>
      <c r="N18" s="440"/>
      <c r="O18" s="440"/>
      <c r="P18" s="440"/>
      <c r="Q18" s="440"/>
    </row>
    <row r="19" spans="1:17" ht="30" customHeight="1">
      <c r="A19" s="1367" t="s">
        <v>34</v>
      </c>
      <c r="B19" s="1392"/>
      <c r="C19" s="1395" t="s">
        <v>41</v>
      </c>
      <c r="D19" s="1395"/>
      <c r="E19" s="1390" t="s">
        <v>38</v>
      </c>
      <c r="F19" s="956" t="s">
        <v>49</v>
      </c>
      <c r="G19" s="1390" t="s">
        <v>46</v>
      </c>
      <c r="H19" s="1390" t="s">
        <v>39</v>
      </c>
      <c r="I19" s="1390" t="s">
        <v>93</v>
      </c>
      <c r="J19" s="1390" t="s">
        <v>96</v>
      </c>
      <c r="K19" s="1390" t="s">
        <v>95</v>
      </c>
      <c r="L19" s="1402" t="s">
        <v>40</v>
      </c>
      <c r="M19" s="440"/>
      <c r="N19" s="440"/>
      <c r="O19" s="440"/>
      <c r="P19" s="440"/>
      <c r="Q19" s="440"/>
    </row>
    <row r="20" spans="1:17" ht="30" customHeight="1">
      <c r="A20" s="1393"/>
      <c r="B20" s="1394"/>
      <c r="C20" s="517" t="s">
        <v>56</v>
      </c>
      <c r="D20" s="517" t="s">
        <v>32</v>
      </c>
      <c r="E20" s="1391"/>
      <c r="F20" s="957"/>
      <c r="G20" s="1391"/>
      <c r="H20" s="1391"/>
      <c r="I20" s="1391"/>
      <c r="J20" s="1391"/>
      <c r="K20" s="1391"/>
      <c r="L20" s="1403"/>
      <c r="M20" s="440"/>
      <c r="N20" s="440"/>
      <c r="O20" s="440"/>
      <c r="P20" s="440"/>
      <c r="Q20" s="440"/>
    </row>
    <row r="21" spans="1:17" ht="15" customHeight="1">
      <c r="A21" s="1381" t="s">
        <v>2</v>
      </c>
      <c r="B21" s="1367" t="s">
        <v>50</v>
      </c>
      <c r="C21" s="1370">
        <f>IF(I10*0.33/3&lt;1,1,I10*0.33/3)</f>
        <v>43.001200000000004</v>
      </c>
      <c r="D21" s="1371">
        <v>43</v>
      </c>
      <c r="E21" s="180" t="s">
        <v>203</v>
      </c>
      <c r="F21" s="171" t="s">
        <v>107</v>
      </c>
      <c r="G21" s="171"/>
      <c r="H21" s="171" t="s">
        <v>102</v>
      </c>
      <c r="I21" s="171"/>
      <c r="J21" s="171">
        <v>0.6</v>
      </c>
      <c r="K21" s="171" t="s">
        <v>135</v>
      </c>
      <c r="L21" s="171" t="s">
        <v>201</v>
      </c>
      <c r="M21" s="440"/>
      <c r="N21" s="440"/>
      <c r="O21" s="440"/>
      <c r="P21" s="440"/>
      <c r="Q21" s="440"/>
    </row>
    <row r="22" spans="1:17" ht="15" customHeight="1">
      <c r="A22" s="1382"/>
      <c r="B22" s="1368"/>
      <c r="C22" s="1370"/>
      <c r="D22" s="1371"/>
      <c r="E22" s="181" t="s">
        <v>245</v>
      </c>
      <c r="F22" s="62" t="s">
        <v>107</v>
      </c>
      <c r="G22" s="62"/>
      <c r="H22" s="62" t="s">
        <v>102</v>
      </c>
      <c r="I22" s="62"/>
      <c r="J22" s="62">
        <v>0.3</v>
      </c>
      <c r="K22" s="62" t="s">
        <v>135</v>
      </c>
      <c r="L22" s="62" t="s">
        <v>201</v>
      </c>
      <c r="M22" s="440"/>
      <c r="N22" s="440"/>
      <c r="O22" s="440"/>
      <c r="P22" s="440"/>
      <c r="Q22" s="440"/>
    </row>
    <row r="23" spans="1:17" ht="15" customHeight="1">
      <c r="A23" s="1382"/>
      <c r="B23" s="1368"/>
      <c r="C23" s="1370"/>
      <c r="D23" s="1371"/>
      <c r="E23" s="229"/>
      <c r="F23" s="722"/>
      <c r="G23" s="62"/>
      <c r="H23" s="62"/>
      <c r="I23" s="62"/>
      <c r="J23" s="62"/>
      <c r="K23" s="62"/>
      <c r="L23" s="62"/>
      <c r="M23" s="440"/>
      <c r="N23" s="440"/>
      <c r="O23" s="440"/>
      <c r="P23" s="440"/>
      <c r="Q23" s="440"/>
    </row>
    <row r="24" spans="1:17" ht="15" customHeight="1">
      <c r="A24" s="1383"/>
      <c r="B24" s="1369"/>
      <c r="C24" s="1370"/>
      <c r="D24" s="1371"/>
      <c r="E24" s="333"/>
      <c r="F24" s="632"/>
      <c r="G24" s="632"/>
      <c r="H24" s="632"/>
      <c r="I24" s="632"/>
      <c r="J24" s="632"/>
      <c r="K24" s="632"/>
      <c r="L24" s="632"/>
      <c r="M24" s="440"/>
      <c r="N24" s="440"/>
      <c r="O24" s="440"/>
      <c r="P24" s="440"/>
      <c r="Q24" s="440"/>
    </row>
    <row r="25" spans="1:17" ht="15" customHeight="1">
      <c r="A25" s="1381" t="s">
        <v>4</v>
      </c>
      <c r="B25" s="1367" t="s">
        <v>161</v>
      </c>
      <c r="C25" s="1370">
        <f>IF(I10*0.33/3&lt;1,1,I10*0.33/3)</f>
        <v>43.001200000000004</v>
      </c>
      <c r="D25" s="1371">
        <v>43</v>
      </c>
      <c r="E25" s="180" t="s">
        <v>244</v>
      </c>
      <c r="F25" s="171" t="s">
        <v>107</v>
      </c>
      <c r="G25" s="171"/>
      <c r="H25" s="171" t="s">
        <v>102</v>
      </c>
      <c r="I25" s="171"/>
      <c r="J25" s="171">
        <v>0.4</v>
      </c>
      <c r="K25" s="171" t="s">
        <v>135</v>
      </c>
      <c r="L25" s="171" t="s">
        <v>201</v>
      </c>
      <c r="M25" s="440"/>
      <c r="N25" s="440"/>
      <c r="O25" s="440"/>
      <c r="P25" s="440"/>
      <c r="Q25" s="440"/>
    </row>
    <row r="26" spans="1:17" ht="15" customHeight="1">
      <c r="A26" s="1382"/>
      <c r="B26" s="1368"/>
      <c r="C26" s="1370"/>
      <c r="D26" s="1371"/>
      <c r="E26" s="334"/>
      <c r="F26" s="723"/>
      <c r="G26" s="723"/>
      <c r="H26" s="723"/>
      <c r="I26" s="723"/>
      <c r="J26" s="723"/>
      <c r="K26" s="723"/>
      <c r="L26" s="723"/>
      <c r="M26" s="440"/>
      <c r="N26" s="440"/>
      <c r="O26" s="440"/>
      <c r="P26" s="440"/>
      <c r="Q26" s="440"/>
    </row>
    <row r="27" spans="1:17" ht="15" customHeight="1">
      <c r="A27" s="1382"/>
      <c r="B27" s="1368"/>
      <c r="C27" s="1370"/>
      <c r="D27" s="1371"/>
      <c r="E27" s="334"/>
      <c r="F27" s="723"/>
      <c r="G27" s="723"/>
      <c r="H27" s="723"/>
      <c r="I27" s="723"/>
      <c r="J27" s="723"/>
      <c r="K27" s="723"/>
      <c r="L27" s="723"/>
      <c r="M27" s="440"/>
      <c r="N27" s="440"/>
      <c r="O27" s="440"/>
      <c r="P27" s="440"/>
      <c r="Q27" s="440"/>
    </row>
    <row r="28" spans="1:17" ht="15">
      <c r="A28" s="1383"/>
      <c r="B28" s="1369"/>
      <c r="C28" s="1370"/>
      <c r="D28" s="1371"/>
      <c r="E28" s="333"/>
      <c r="F28" s="632"/>
      <c r="G28" s="632"/>
      <c r="H28" s="632"/>
      <c r="I28" s="632"/>
      <c r="J28" s="632"/>
      <c r="K28" s="632"/>
      <c r="L28" s="632"/>
      <c r="M28" s="440"/>
      <c r="N28" s="440"/>
      <c r="O28" s="440"/>
      <c r="P28" s="440"/>
      <c r="Q28" s="440"/>
    </row>
    <row r="29" spans="1:17" ht="38.25" customHeight="1">
      <c r="A29" s="1381" t="s">
        <v>7</v>
      </c>
      <c r="B29" s="71" t="s">
        <v>265</v>
      </c>
      <c r="C29" s="332">
        <f>IF(I10*0.33/3&lt;1,1,I10*0.33/3)</f>
        <v>43.001200000000004</v>
      </c>
      <c r="D29" s="502">
        <f>D31+D33+D39</f>
        <v>43</v>
      </c>
      <c r="E29" s="724"/>
      <c r="F29" s="725"/>
      <c r="G29" s="726"/>
      <c r="H29" s="726"/>
      <c r="I29" s="726"/>
      <c r="J29" s="726"/>
      <c r="K29" s="726"/>
      <c r="L29" s="727"/>
      <c r="M29" s="440"/>
      <c r="N29" s="440"/>
      <c r="O29" s="440"/>
      <c r="P29" s="440"/>
      <c r="Q29" s="440"/>
    </row>
    <row r="30" spans="1:17" ht="15" customHeight="1">
      <c r="A30" s="1382"/>
      <c r="B30" s="501"/>
      <c r="C30" s="462"/>
      <c r="D30" s="511"/>
      <c r="E30" s="728"/>
      <c r="F30" s="729"/>
      <c r="G30" s="730"/>
      <c r="H30" s="730"/>
      <c r="I30" s="730"/>
      <c r="J30" s="730"/>
      <c r="K30" s="730"/>
      <c r="L30" s="731"/>
      <c r="M30" s="440"/>
      <c r="N30" s="440"/>
      <c r="O30" s="440"/>
      <c r="P30" s="440"/>
      <c r="Q30" s="440"/>
    </row>
    <row r="31" spans="1:17" ht="15" customHeight="1">
      <c r="A31" s="1382"/>
      <c r="B31" s="512" t="s">
        <v>182</v>
      </c>
      <c r="C31" s="514"/>
      <c r="D31" s="511">
        <v>20</v>
      </c>
      <c r="E31" s="548" t="s">
        <v>84</v>
      </c>
      <c r="F31" s="168" t="s">
        <v>107</v>
      </c>
      <c r="G31" s="207" t="s">
        <v>98</v>
      </c>
      <c r="H31" s="168" t="s">
        <v>102</v>
      </c>
      <c r="I31" s="402">
        <v>0.18</v>
      </c>
      <c r="J31" s="197">
        <v>0.1</v>
      </c>
      <c r="K31" s="168" t="s">
        <v>135</v>
      </c>
      <c r="L31" s="171" t="s">
        <v>261</v>
      </c>
      <c r="M31" s="440"/>
      <c r="N31" s="440"/>
      <c r="O31" s="440"/>
      <c r="P31" s="440"/>
      <c r="Q31" s="440"/>
    </row>
    <row r="32" spans="1:17" ht="15" customHeight="1">
      <c r="A32" s="1382"/>
      <c r="B32" s="72"/>
      <c r="C32" s="513"/>
      <c r="D32" s="515"/>
      <c r="E32" s="564"/>
      <c r="F32" s="391"/>
      <c r="G32" s="668"/>
      <c r="H32" s="391"/>
      <c r="I32" s="404"/>
      <c r="J32" s="703"/>
      <c r="K32" s="391"/>
      <c r="L32" s="216"/>
      <c r="M32" s="440"/>
      <c r="N32" s="440"/>
      <c r="O32" s="440"/>
      <c r="P32" s="440"/>
      <c r="Q32" s="440"/>
    </row>
    <row r="33" spans="1:17" ht="15" customHeight="1">
      <c r="A33" s="1382"/>
      <c r="B33" s="512" t="s">
        <v>60</v>
      </c>
      <c r="C33" s="1372"/>
      <c r="D33" s="1362">
        <v>13</v>
      </c>
      <c r="E33" s="205"/>
      <c r="F33" s="205"/>
      <c r="G33" s="205"/>
      <c r="H33" s="205"/>
      <c r="I33" s="205"/>
      <c r="J33" s="205"/>
      <c r="K33" s="205"/>
      <c r="L33" s="205"/>
      <c r="M33" s="440"/>
      <c r="N33" s="440"/>
      <c r="O33" s="440"/>
      <c r="P33" s="440"/>
      <c r="Q33" s="440"/>
    </row>
    <row r="34" spans="1:17" ht="15" customHeight="1">
      <c r="A34" s="1382"/>
      <c r="B34" s="359" t="s">
        <v>62</v>
      </c>
      <c r="C34" s="1373"/>
      <c r="D34" s="1363"/>
      <c r="E34" s="181" t="s">
        <v>110</v>
      </c>
      <c r="F34" s="62" t="s">
        <v>107</v>
      </c>
      <c r="G34" s="62" t="s">
        <v>108</v>
      </c>
      <c r="H34" s="62" t="s">
        <v>102</v>
      </c>
      <c r="I34" s="75">
        <v>0.7</v>
      </c>
      <c r="J34" s="75">
        <v>0.3</v>
      </c>
      <c r="K34" s="62" t="s">
        <v>135</v>
      </c>
      <c r="L34" s="62" t="s">
        <v>261</v>
      </c>
      <c r="M34" s="440"/>
      <c r="N34" s="440"/>
      <c r="O34" s="440"/>
      <c r="P34" s="440"/>
      <c r="Q34" s="440"/>
    </row>
    <row r="35" spans="1:17" ht="15" customHeight="1">
      <c r="A35" s="1382"/>
      <c r="B35" s="359" t="s">
        <v>61</v>
      </c>
      <c r="C35" s="1373"/>
      <c r="D35" s="1363"/>
      <c r="E35" s="181" t="s">
        <v>109</v>
      </c>
      <c r="F35" s="62" t="s">
        <v>107</v>
      </c>
      <c r="G35" s="62" t="s">
        <v>108</v>
      </c>
      <c r="H35" s="62" t="s">
        <v>102</v>
      </c>
      <c r="I35" s="75">
        <v>0.6</v>
      </c>
      <c r="J35" s="75" t="s">
        <v>274</v>
      </c>
      <c r="K35" s="62" t="s">
        <v>135</v>
      </c>
      <c r="L35" s="62" t="s">
        <v>261</v>
      </c>
      <c r="M35" s="440"/>
      <c r="N35" s="440"/>
      <c r="O35" s="440"/>
      <c r="P35" s="440"/>
      <c r="Q35" s="440"/>
    </row>
    <row r="36" spans="1:17" ht="15" customHeight="1">
      <c r="A36" s="1382"/>
      <c r="B36" s="359" t="s">
        <v>159</v>
      </c>
      <c r="C36" s="1373"/>
      <c r="D36" s="1363"/>
      <c r="E36" s="181" t="s">
        <v>147</v>
      </c>
      <c r="F36" s="62" t="s">
        <v>107</v>
      </c>
      <c r="G36" s="62" t="s">
        <v>108</v>
      </c>
      <c r="H36" s="62" t="s">
        <v>102</v>
      </c>
      <c r="I36" s="75">
        <v>0.6</v>
      </c>
      <c r="J36" s="222">
        <v>0.4</v>
      </c>
      <c r="K36" s="62" t="s">
        <v>135</v>
      </c>
      <c r="L36" s="62" t="s">
        <v>261</v>
      </c>
      <c r="M36" s="440"/>
      <c r="N36" s="440"/>
      <c r="O36" s="440"/>
      <c r="P36" s="440"/>
      <c r="Q36" s="440"/>
    </row>
    <row r="37" spans="1:17" ht="15" customHeight="1">
      <c r="A37" s="1382"/>
      <c r="B37" s="359" t="s">
        <v>262</v>
      </c>
      <c r="C37" s="1374"/>
      <c r="D37" s="1363"/>
      <c r="E37" s="181" t="s">
        <v>146</v>
      </c>
      <c r="F37" s="62" t="s">
        <v>107</v>
      </c>
      <c r="G37" s="62" t="s">
        <v>108</v>
      </c>
      <c r="H37" s="62" t="s">
        <v>102</v>
      </c>
      <c r="I37" s="75">
        <v>0.6</v>
      </c>
      <c r="J37" s="222">
        <v>0.5</v>
      </c>
      <c r="K37" s="62" t="s">
        <v>135</v>
      </c>
      <c r="L37" s="62" t="s">
        <v>261</v>
      </c>
      <c r="M37" s="440"/>
      <c r="N37" s="440"/>
      <c r="O37" s="440"/>
      <c r="P37" s="440"/>
      <c r="Q37" s="440"/>
    </row>
    <row r="38" spans="1:17" ht="15" customHeight="1">
      <c r="A38" s="1382"/>
      <c r="B38" s="72"/>
      <c r="C38" s="513"/>
      <c r="D38" s="1364"/>
      <c r="E38" s="447"/>
      <c r="F38" s="216"/>
      <c r="G38" s="216"/>
      <c r="H38" s="216"/>
      <c r="I38" s="703"/>
      <c r="J38" s="703"/>
      <c r="K38" s="216"/>
      <c r="L38" s="216"/>
      <c r="M38" s="440"/>
      <c r="N38" s="440"/>
      <c r="O38" s="440"/>
      <c r="P38" s="440"/>
      <c r="Q38" s="440"/>
    </row>
    <row r="39" spans="1:17" ht="15" customHeight="1">
      <c r="A39" s="1382"/>
      <c r="B39" s="499" t="s">
        <v>63</v>
      </c>
      <c r="C39" s="1422"/>
      <c r="D39" s="1363">
        <v>10</v>
      </c>
      <c r="E39" s="451" t="s">
        <v>64</v>
      </c>
      <c r="F39" s="168" t="s">
        <v>107</v>
      </c>
      <c r="G39" s="171"/>
      <c r="H39" s="171" t="s">
        <v>102</v>
      </c>
      <c r="I39" s="618"/>
      <c r="J39" s="618">
        <v>0.8</v>
      </c>
      <c r="K39" s="171" t="s">
        <v>135</v>
      </c>
      <c r="L39" s="171" t="s">
        <v>201</v>
      </c>
      <c r="M39" s="440"/>
      <c r="N39" s="440"/>
      <c r="O39" s="440"/>
      <c r="P39" s="440"/>
      <c r="Q39" s="440"/>
    </row>
    <row r="40" spans="1:17" ht="15" customHeight="1">
      <c r="A40" s="1382"/>
      <c r="B40" s="465"/>
      <c r="C40" s="1422"/>
      <c r="D40" s="1363"/>
      <c r="E40" s="237" t="s">
        <v>65</v>
      </c>
      <c r="F40" s="167" t="s">
        <v>107</v>
      </c>
      <c r="G40" s="62"/>
      <c r="H40" s="364" t="s">
        <v>102</v>
      </c>
      <c r="I40" s="178"/>
      <c r="J40" s="178">
        <v>1.5</v>
      </c>
      <c r="K40" s="62" t="s">
        <v>135</v>
      </c>
      <c r="L40" s="62" t="s">
        <v>201</v>
      </c>
      <c r="M40" s="440"/>
      <c r="N40" s="440"/>
      <c r="O40" s="440"/>
      <c r="P40" s="440"/>
      <c r="Q40" s="440"/>
    </row>
    <row r="41" spans="1:17" ht="15" customHeight="1">
      <c r="A41" s="1382"/>
      <c r="B41" s="465"/>
      <c r="C41" s="1422"/>
      <c r="D41" s="1363"/>
      <c r="E41" s="307" t="s">
        <v>66</v>
      </c>
      <c r="F41" s="167" t="s">
        <v>107</v>
      </c>
      <c r="G41" s="62"/>
      <c r="H41" s="62" t="s">
        <v>102</v>
      </c>
      <c r="I41" s="232"/>
      <c r="J41" s="232">
        <v>1.7</v>
      </c>
      <c r="K41" s="62" t="s">
        <v>135</v>
      </c>
      <c r="L41" s="62" t="s">
        <v>201</v>
      </c>
      <c r="M41" s="440"/>
      <c r="N41" s="440"/>
      <c r="O41" s="440"/>
      <c r="P41" s="440"/>
      <c r="Q41" s="440"/>
    </row>
    <row r="42" spans="1:17" ht="15" customHeight="1">
      <c r="A42" s="1382"/>
      <c r="B42" s="465"/>
      <c r="C42" s="1422"/>
      <c r="D42" s="1363"/>
      <c r="E42" s="334"/>
      <c r="F42" s="723"/>
      <c r="G42" s="723"/>
      <c r="H42" s="723"/>
      <c r="I42" s="732"/>
      <c r="J42" s="732"/>
      <c r="K42" s="723"/>
      <c r="L42" s="723"/>
      <c r="M42" s="440"/>
      <c r="N42" s="440"/>
      <c r="O42" s="440"/>
      <c r="P42" s="440"/>
      <c r="Q42" s="440"/>
    </row>
    <row r="43" spans="1:17" ht="15" customHeight="1">
      <c r="A43" s="1383"/>
      <c r="B43" s="500"/>
      <c r="C43" s="1423"/>
      <c r="D43" s="1364"/>
      <c r="E43" s="333"/>
      <c r="F43" s="632"/>
      <c r="G43" s="632"/>
      <c r="H43" s="632"/>
      <c r="I43" s="733"/>
      <c r="J43" s="733"/>
      <c r="K43" s="632"/>
      <c r="L43" s="632"/>
      <c r="M43" s="440"/>
      <c r="N43" s="440"/>
      <c r="O43" s="440"/>
      <c r="P43" s="440"/>
      <c r="Q43" s="440"/>
    </row>
    <row r="44" spans="1:17" ht="30" customHeight="1">
      <c r="A44" s="1367" t="s">
        <v>34</v>
      </c>
      <c r="B44" s="1392"/>
      <c r="C44" s="1395" t="s">
        <v>41</v>
      </c>
      <c r="D44" s="1395"/>
      <c r="E44" s="1390" t="s">
        <v>38</v>
      </c>
      <c r="F44" s="956" t="s">
        <v>49</v>
      </c>
      <c r="G44" s="954" t="s">
        <v>46</v>
      </c>
      <c r="H44" s="954" t="s">
        <v>39</v>
      </c>
      <c r="I44" s="954" t="s">
        <v>93</v>
      </c>
      <c r="J44" s="954" t="s">
        <v>96</v>
      </c>
      <c r="K44" s="954" t="s">
        <v>95</v>
      </c>
      <c r="L44" s="1400" t="s">
        <v>40</v>
      </c>
      <c r="M44" s="440"/>
      <c r="N44" s="440"/>
      <c r="O44" s="440"/>
      <c r="P44" s="440"/>
      <c r="Q44" s="440"/>
    </row>
    <row r="45" spans="1:17" ht="20.25" customHeight="1">
      <c r="A45" s="1393"/>
      <c r="B45" s="1394"/>
      <c r="C45" s="517" t="s">
        <v>56</v>
      </c>
      <c r="D45" s="517" t="s">
        <v>32</v>
      </c>
      <c r="E45" s="1396"/>
      <c r="F45" s="1057"/>
      <c r="G45" s="1047"/>
      <c r="H45" s="1047"/>
      <c r="I45" s="1047"/>
      <c r="J45" s="1047"/>
      <c r="K45" s="1047"/>
      <c r="L45" s="1401"/>
      <c r="M45" s="440"/>
      <c r="N45" s="440"/>
      <c r="O45" s="440"/>
      <c r="P45" s="440"/>
      <c r="Q45" s="440"/>
    </row>
    <row r="46" spans="1:17" ht="15" customHeight="1">
      <c r="A46" s="1376" t="s">
        <v>8</v>
      </c>
      <c r="B46" s="1367" t="s">
        <v>68</v>
      </c>
      <c r="C46" s="1379">
        <f>SUM(I10*0.67*0.5&lt;1,1,I10*0.67*0.5)</f>
        <v>131.9582</v>
      </c>
      <c r="D46" s="1380">
        <v>132</v>
      </c>
      <c r="E46" s="49" t="s">
        <v>234</v>
      </c>
      <c r="F46" s="48" t="s">
        <v>107</v>
      </c>
      <c r="G46" s="619"/>
      <c r="H46" s="617" t="s">
        <v>102</v>
      </c>
      <c r="I46" s="617"/>
      <c r="J46" s="168">
        <v>51.16</v>
      </c>
      <c r="K46" s="168">
        <v>50</v>
      </c>
      <c r="L46" s="168" t="s">
        <v>202</v>
      </c>
      <c r="M46" s="440"/>
      <c r="N46" s="440"/>
      <c r="O46" s="440"/>
      <c r="P46" s="440"/>
      <c r="Q46" s="440"/>
    </row>
    <row r="47" spans="1:17" ht="15" customHeight="1">
      <c r="A47" s="1377"/>
      <c r="B47" s="1368"/>
      <c r="C47" s="1379"/>
      <c r="D47" s="1371"/>
      <c r="E47" s="50"/>
      <c r="F47" s="148"/>
      <c r="G47" s="148"/>
      <c r="H47" s="148"/>
      <c r="I47" s="148"/>
      <c r="J47" s="167"/>
      <c r="K47" s="167"/>
      <c r="L47" s="167"/>
      <c r="M47" s="440"/>
      <c r="N47" s="440"/>
      <c r="O47" s="440"/>
      <c r="P47" s="440"/>
      <c r="Q47" s="440"/>
    </row>
    <row r="48" spans="1:17" ht="15" customHeight="1">
      <c r="A48" s="1377"/>
      <c r="B48" s="1368"/>
      <c r="C48" s="1379"/>
      <c r="D48" s="1371"/>
      <c r="E48" s="50" t="s">
        <v>113</v>
      </c>
      <c r="F48" s="148" t="s">
        <v>107</v>
      </c>
      <c r="G48" s="75"/>
      <c r="H48" s="148" t="s">
        <v>102</v>
      </c>
      <c r="I48" s="148"/>
      <c r="J48" s="148">
        <v>103.76</v>
      </c>
      <c r="K48" s="167">
        <v>100</v>
      </c>
      <c r="L48" s="62" t="s">
        <v>202</v>
      </c>
      <c r="M48" s="440"/>
      <c r="N48" s="440"/>
      <c r="O48" s="440"/>
      <c r="P48" s="440"/>
      <c r="Q48" s="440"/>
    </row>
    <row r="49" spans="1:17" ht="15" customHeight="1">
      <c r="A49" s="1377"/>
      <c r="B49" s="1368"/>
      <c r="C49" s="1379"/>
      <c r="D49" s="1371"/>
      <c r="E49" s="50" t="s">
        <v>114</v>
      </c>
      <c r="F49" s="148" t="s">
        <v>107</v>
      </c>
      <c r="G49" s="75"/>
      <c r="H49" s="148" t="s">
        <v>102</v>
      </c>
      <c r="I49" s="148"/>
      <c r="J49" s="148">
        <v>104.73</v>
      </c>
      <c r="K49" s="167">
        <v>100</v>
      </c>
      <c r="L49" s="62" t="s">
        <v>202</v>
      </c>
      <c r="M49" s="440"/>
      <c r="N49" s="440"/>
      <c r="O49" s="440"/>
      <c r="P49" s="440"/>
      <c r="Q49" s="440"/>
    </row>
    <row r="50" spans="1:17" ht="15" customHeight="1">
      <c r="A50" s="1377"/>
      <c r="B50" s="1368"/>
      <c r="C50" s="1379"/>
      <c r="D50" s="1371"/>
      <c r="E50" s="50" t="s">
        <v>204</v>
      </c>
      <c r="F50" s="148" t="s">
        <v>107</v>
      </c>
      <c r="G50" s="75"/>
      <c r="H50" s="148" t="s">
        <v>102</v>
      </c>
      <c r="I50" s="148"/>
      <c r="J50" s="148">
        <v>102.8</v>
      </c>
      <c r="K50" s="167">
        <v>100</v>
      </c>
      <c r="L50" s="62" t="s">
        <v>202</v>
      </c>
      <c r="M50" s="440"/>
      <c r="N50" s="440"/>
      <c r="O50" s="440"/>
      <c r="P50" s="440"/>
      <c r="Q50" s="440"/>
    </row>
    <row r="51" spans="1:17" ht="15" customHeight="1">
      <c r="A51" s="1377"/>
      <c r="B51" s="1368"/>
      <c r="C51" s="1379"/>
      <c r="D51" s="1371"/>
      <c r="E51" s="50" t="s">
        <v>218</v>
      </c>
      <c r="F51" s="148" t="s">
        <v>107</v>
      </c>
      <c r="G51" s="75"/>
      <c r="H51" s="148" t="s">
        <v>102</v>
      </c>
      <c r="I51" s="148"/>
      <c r="J51" s="148">
        <v>104.39</v>
      </c>
      <c r="K51" s="167">
        <v>100</v>
      </c>
      <c r="L51" s="62" t="s">
        <v>202</v>
      </c>
      <c r="M51" s="440"/>
      <c r="N51" s="440"/>
      <c r="O51" s="440"/>
      <c r="P51" s="440"/>
      <c r="Q51" s="440"/>
    </row>
    <row r="52" spans="1:17" ht="15" customHeight="1">
      <c r="A52" s="1377"/>
      <c r="B52" s="1368"/>
      <c r="C52" s="1379"/>
      <c r="D52" s="1371"/>
      <c r="E52" s="50"/>
      <c r="F52" s="148"/>
      <c r="G52" s="148"/>
      <c r="H52" s="148"/>
      <c r="I52" s="148"/>
      <c r="J52" s="148"/>
      <c r="K52" s="167"/>
      <c r="L52" s="62"/>
      <c r="M52" s="440"/>
      <c r="N52" s="440"/>
      <c r="O52" s="440"/>
      <c r="P52" s="440"/>
      <c r="Q52" s="440"/>
    </row>
    <row r="53" spans="1:17" ht="15" customHeight="1">
      <c r="A53" s="1377"/>
      <c r="B53" s="1368"/>
      <c r="C53" s="1379"/>
      <c r="D53" s="1371"/>
      <c r="E53" s="50" t="s">
        <v>112</v>
      </c>
      <c r="F53" s="148" t="s">
        <v>107</v>
      </c>
      <c r="G53" s="62" t="s">
        <v>108</v>
      </c>
      <c r="H53" s="148" t="s">
        <v>102</v>
      </c>
      <c r="I53" s="148">
        <v>15</v>
      </c>
      <c r="J53" s="167">
        <v>110.34</v>
      </c>
      <c r="K53" s="167">
        <v>100</v>
      </c>
      <c r="L53" s="62" t="s">
        <v>202</v>
      </c>
      <c r="M53" s="440"/>
      <c r="N53" s="440"/>
      <c r="O53" s="440"/>
      <c r="P53" s="440"/>
      <c r="Q53" s="440"/>
    </row>
    <row r="54" spans="1:17" ht="15" customHeight="1">
      <c r="A54" s="1377"/>
      <c r="B54" s="1368"/>
      <c r="C54" s="1379"/>
      <c r="D54" s="1371"/>
      <c r="E54" s="50" t="s">
        <v>263</v>
      </c>
      <c r="F54" s="148" t="s">
        <v>107</v>
      </c>
      <c r="G54" s="62" t="s">
        <v>108</v>
      </c>
      <c r="H54" s="148" t="s">
        <v>102</v>
      </c>
      <c r="I54" s="148">
        <v>15</v>
      </c>
      <c r="J54" s="167">
        <v>13.88</v>
      </c>
      <c r="K54" s="167" t="s">
        <v>135</v>
      </c>
      <c r="L54" s="62" t="s">
        <v>202</v>
      </c>
      <c r="M54" s="440"/>
      <c r="N54" s="440"/>
      <c r="O54" s="440"/>
      <c r="P54" s="440"/>
      <c r="Q54" s="440"/>
    </row>
    <row r="55" spans="1:17" ht="15" customHeight="1">
      <c r="A55" s="1377"/>
      <c r="B55" s="1368"/>
      <c r="C55" s="1379"/>
      <c r="D55" s="1371"/>
      <c r="E55" s="220"/>
      <c r="F55" s="220"/>
      <c r="G55" s="220"/>
      <c r="H55" s="220"/>
      <c r="I55" s="220"/>
      <c r="J55" s="220"/>
      <c r="K55" s="167"/>
      <c r="L55" s="62"/>
      <c r="M55" s="440"/>
      <c r="N55" s="440"/>
      <c r="O55" s="440"/>
      <c r="P55" s="440"/>
      <c r="Q55" s="440"/>
    </row>
    <row r="56" spans="1:17" ht="15" customHeight="1">
      <c r="A56" s="1377"/>
      <c r="B56" s="1368"/>
      <c r="C56" s="1379"/>
      <c r="D56" s="1371"/>
      <c r="E56" s="50" t="s">
        <v>115</v>
      </c>
      <c r="F56" s="167" t="s">
        <v>107</v>
      </c>
      <c r="G56" s="167" t="s">
        <v>111</v>
      </c>
      <c r="H56" s="148" t="s">
        <v>102</v>
      </c>
      <c r="I56" s="148">
        <v>119.7</v>
      </c>
      <c r="J56" s="148">
        <v>114.9</v>
      </c>
      <c r="K56" s="167">
        <v>100</v>
      </c>
      <c r="L56" s="62" t="s">
        <v>261</v>
      </c>
      <c r="M56" s="440"/>
      <c r="N56" s="440"/>
      <c r="O56" s="440"/>
      <c r="P56" s="440"/>
      <c r="Q56" s="440"/>
    </row>
    <row r="57" spans="1:17" ht="15" customHeight="1">
      <c r="A57" s="1377"/>
      <c r="B57" s="1368"/>
      <c r="C57" s="1379"/>
      <c r="D57" s="1371"/>
      <c r="E57" s="50" t="s">
        <v>116</v>
      </c>
      <c r="F57" s="167" t="s">
        <v>107</v>
      </c>
      <c r="G57" s="167" t="s">
        <v>111</v>
      </c>
      <c r="H57" s="148" t="s">
        <v>102</v>
      </c>
      <c r="I57" s="148">
        <v>118.7</v>
      </c>
      <c r="J57" s="148">
        <v>113.87</v>
      </c>
      <c r="K57" s="167">
        <v>100</v>
      </c>
      <c r="L57" s="62" t="s">
        <v>261</v>
      </c>
      <c r="M57" s="440"/>
      <c r="N57" s="440"/>
      <c r="O57" s="440"/>
      <c r="P57" s="440"/>
      <c r="Q57" s="440"/>
    </row>
    <row r="58" spans="1:17" ht="15" customHeight="1">
      <c r="A58" s="1377"/>
      <c r="B58" s="1368"/>
      <c r="C58" s="1379"/>
      <c r="D58" s="1371"/>
      <c r="E58" s="50" t="s">
        <v>207</v>
      </c>
      <c r="F58" s="167" t="s">
        <v>107</v>
      </c>
      <c r="G58" s="167" t="s">
        <v>111</v>
      </c>
      <c r="H58" s="148" t="s">
        <v>102</v>
      </c>
      <c r="I58" s="148">
        <v>133.84</v>
      </c>
      <c r="J58" s="148">
        <v>113.02</v>
      </c>
      <c r="K58" s="148">
        <v>100</v>
      </c>
      <c r="L58" s="62" t="s">
        <v>261</v>
      </c>
      <c r="M58" s="440"/>
      <c r="N58" s="440"/>
      <c r="O58" s="440"/>
      <c r="P58" s="440"/>
      <c r="Q58" s="440"/>
    </row>
    <row r="59" spans="1:17" ht="15" customHeight="1">
      <c r="A59" s="1377"/>
      <c r="B59" s="1368"/>
      <c r="C59" s="1379"/>
      <c r="D59" s="1371"/>
      <c r="E59" s="50" t="s">
        <v>117</v>
      </c>
      <c r="F59" s="167" t="s">
        <v>107</v>
      </c>
      <c r="G59" s="167" t="s">
        <v>111</v>
      </c>
      <c r="H59" s="148" t="s">
        <v>102</v>
      </c>
      <c r="I59" s="148">
        <v>128</v>
      </c>
      <c r="J59" s="148">
        <v>106.44</v>
      </c>
      <c r="K59" s="167">
        <v>100</v>
      </c>
      <c r="L59" s="62" t="s">
        <v>261</v>
      </c>
      <c r="M59" s="440"/>
      <c r="N59" s="440"/>
      <c r="O59" s="440"/>
      <c r="P59" s="440"/>
      <c r="Q59" s="440"/>
    </row>
    <row r="60" spans="1:17" ht="15" customHeight="1">
      <c r="A60" s="1377"/>
      <c r="B60" s="1368"/>
      <c r="C60" s="1379"/>
      <c r="D60" s="1371"/>
      <c r="E60" s="50" t="s">
        <v>118</v>
      </c>
      <c r="F60" s="167" t="s">
        <v>107</v>
      </c>
      <c r="G60" s="167" t="s">
        <v>111</v>
      </c>
      <c r="H60" s="148" t="s">
        <v>102</v>
      </c>
      <c r="I60" s="148">
        <v>116.5</v>
      </c>
      <c r="J60" s="148">
        <v>105.66</v>
      </c>
      <c r="K60" s="167">
        <v>100</v>
      </c>
      <c r="L60" s="62" t="s">
        <v>261</v>
      </c>
      <c r="M60" s="440"/>
      <c r="N60" s="440"/>
      <c r="O60" s="440"/>
      <c r="P60" s="440"/>
      <c r="Q60" s="440"/>
    </row>
    <row r="61" spans="1:17" ht="33" customHeight="1">
      <c r="A61" s="1377"/>
      <c r="B61" s="1368"/>
      <c r="C61" s="1379"/>
      <c r="D61" s="1371"/>
      <c r="E61" s="50" t="s">
        <v>208</v>
      </c>
      <c r="F61" s="166" t="s">
        <v>107</v>
      </c>
      <c r="G61" s="166" t="s">
        <v>111</v>
      </c>
      <c r="H61" s="151" t="s">
        <v>102</v>
      </c>
      <c r="I61" s="151">
        <v>128.98</v>
      </c>
      <c r="J61" s="151">
        <v>106.18</v>
      </c>
      <c r="K61" s="166">
        <v>100</v>
      </c>
      <c r="L61" s="170" t="s">
        <v>261</v>
      </c>
      <c r="M61" s="440"/>
      <c r="N61" s="440"/>
      <c r="O61" s="440"/>
      <c r="P61" s="440"/>
      <c r="Q61" s="440"/>
    </row>
    <row r="62" spans="1:17" ht="15" customHeight="1">
      <c r="A62" s="1377"/>
      <c r="B62" s="1368"/>
      <c r="C62" s="1379"/>
      <c r="D62" s="1371"/>
      <c r="E62" s="50" t="s">
        <v>209</v>
      </c>
      <c r="F62" s="167" t="s">
        <v>107</v>
      </c>
      <c r="G62" s="167" t="s">
        <v>111</v>
      </c>
      <c r="H62" s="148" t="s">
        <v>102</v>
      </c>
      <c r="I62" s="148">
        <v>116.6</v>
      </c>
      <c r="J62" s="148">
        <v>107.15</v>
      </c>
      <c r="K62" s="167">
        <v>100</v>
      </c>
      <c r="L62" s="62" t="s">
        <v>261</v>
      </c>
      <c r="M62" s="440"/>
      <c r="N62" s="440"/>
      <c r="O62" s="440"/>
      <c r="P62" s="440"/>
      <c r="Q62" s="440"/>
    </row>
    <row r="63" spans="1:17" ht="15" customHeight="1">
      <c r="A63" s="1377"/>
      <c r="B63" s="1368"/>
      <c r="C63" s="1379"/>
      <c r="D63" s="1371"/>
      <c r="E63" s="50" t="s">
        <v>119</v>
      </c>
      <c r="F63" s="167" t="s">
        <v>107</v>
      </c>
      <c r="G63" s="167" t="s">
        <v>111</v>
      </c>
      <c r="H63" s="148" t="s">
        <v>102</v>
      </c>
      <c r="I63" s="148">
        <v>122.9</v>
      </c>
      <c r="J63" s="148">
        <v>108.56</v>
      </c>
      <c r="K63" s="167">
        <v>100</v>
      </c>
      <c r="L63" s="62" t="s">
        <v>261</v>
      </c>
      <c r="M63" s="440"/>
      <c r="N63" s="440"/>
      <c r="O63" s="440"/>
      <c r="P63" s="440"/>
      <c r="Q63" s="440"/>
    </row>
    <row r="64" spans="1:17" ht="15" customHeight="1">
      <c r="A64" s="1377"/>
      <c r="B64" s="1368"/>
      <c r="C64" s="1379"/>
      <c r="D64" s="1371"/>
      <c r="E64" s="51" t="s">
        <v>120</v>
      </c>
      <c r="F64" s="167" t="s">
        <v>107</v>
      </c>
      <c r="G64" s="167" t="s">
        <v>111</v>
      </c>
      <c r="H64" s="148" t="s">
        <v>102</v>
      </c>
      <c r="I64" s="148">
        <v>124.4</v>
      </c>
      <c r="J64" s="148">
        <v>122.87</v>
      </c>
      <c r="K64" s="166">
        <v>100</v>
      </c>
      <c r="L64" s="62" t="s">
        <v>261</v>
      </c>
      <c r="M64" s="440"/>
      <c r="N64" s="440"/>
      <c r="O64" s="440"/>
      <c r="P64" s="440"/>
      <c r="Q64" s="440"/>
    </row>
    <row r="65" spans="1:17" ht="15" customHeight="1">
      <c r="A65" s="1377"/>
      <c r="B65" s="1368"/>
      <c r="C65" s="1379"/>
      <c r="D65" s="1371"/>
      <c r="E65" s="50"/>
      <c r="F65" s="167"/>
      <c r="G65" s="75"/>
      <c r="H65" s="167"/>
      <c r="I65" s="167"/>
      <c r="J65" s="167"/>
      <c r="K65" s="167">
        <v>100</v>
      </c>
      <c r="L65" s="62" t="s">
        <v>261</v>
      </c>
      <c r="M65" s="440"/>
      <c r="N65" s="440"/>
      <c r="O65" s="440"/>
      <c r="P65" s="440"/>
      <c r="Q65" s="440"/>
    </row>
    <row r="66" spans="1:17" ht="15" customHeight="1">
      <c r="A66" s="1377"/>
      <c r="B66" s="1368"/>
      <c r="C66" s="1379"/>
      <c r="D66" s="1371"/>
      <c r="E66" s="334"/>
      <c r="F66" s="723"/>
      <c r="G66" s="723"/>
      <c r="H66" s="723"/>
      <c r="I66" s="723"/>
      <c r="J66" s="723"/>
      <c r="K66" s="723"/>
      <c r="L66" s="723"/>
      <c r="M66" s="440"/>
      <c r="N66" s="440"/>
      <c r="O66" s="440"/>
      <c r="P66" s="440"/>
      <c r="Q66" s="440"/>
    </row>
    <row r="67" spans="1:17" ht="15" customHeight="1">
      <c r="A67" s="1378"/>
      <c r="B67" s="1369"/>
      <c r="C67" s="1379"/>
      <c r="D67" s="1371"/>
      <c r="E67" s="333"/>
      <c r="F67" s="632"/>
      <c r="G67" s="632"/>
      <c r="H67" s="632"/>
      <c r="I67" s="632"/>
      <c r="J67" s="632"/>
      <c r="K67" s="632"/>
      <c r="L67" s="632"/>
      <c r="M67" s="440"/>
      <c r="N67" s="440"/>
      <c r="O67" s="440"/>
      <c r="P67" s="440"/>
      <c r="Q67" s="440"/>
    </row>
    <row r="68" spans="1:17" ht="15" customHeight="1">
      <c r="A68" s="1381" t="s">
        <v>10</v>
      </c>
      <c r="B68" s="1367" t="s">
        <v>69</v>
      </c>
      <c r="C68" s="1370">
        <f>IF(I10*0.67*0.2&lt;1,1,I10*0.67*0.2)</f>
        <v>52.383280000000006</v>
      </c>
      <c r="D68" s="1371">
        <v>52</v>
      </c>
      <c r="E68" s="205" t="s">
        <v>121</v>
      </c>
      <c r="F68" s="168" t="s">
        <v>107</v>
      </c>
      <c r="G68" s="171"/>
      <c r="H68" s="48" t="s">
        <v>102</v>
      </c>
      <c r="I68" s="48"/>
      <c r="J68" s="48">
        <v>130.24</v>
      </c>
      <c r="K68" s="168">
        <v>100</v>
      </c>
      <c r="L68" s="197" t="s">
        <v>202</v>
      </c>
      <c r="M68" s="73"/>
      <c r="N68" s="440"/>
      <c r="O68" s="440"/>
      <c r="P68" s="440"/>
      <c r="Q68" s="440"/>
    </row>
    <row r="69" spans="1:17" ht="15" customHeight="1">
      <c r="A69" s="1382"/>
      <c r="B69" s="1368"/>
      <c r="C69" s="1370"/>
      <c r="D69" s="1371"/>
      <c r="E69" s="565" t="s">
        <v>211</v>
      </c>
      <c r="F69" s="167" t="s">
        <v>107</v>
      </c>
      <c r="G69" s="62"/>
      <c r="H69" s="148" t="s">
        <v>102</v>
      </c>
      <c r="I69" s="148"/>
      <c r="J69" s="148">
        <v>59.13</v>
      </c>
      <c r="K69" s="167">
        <v>50</v>
      </c>
      <c r="L69" s="75" t="s">
        <v>202</v>
      </c>
      <c r="M69" s="440"/>
      <c r="N69" s="440"/>
      <c r="O69" s="440"/>
      <c r="P69" s="440"/>
      <c r="Q69" s="440"/>
    </row>
    <row r="70" spans="1:17" ht="15" customHeight="1">
      <c r="A70" s="1382"/>
      <c r="B70" s="1368"/>
      <c r="C70" s="1370"/>
      <c r="D70" s="1371"/>
      <c r="E70" s="211" t="s">
        <v>214</v>
      </c>
      <c r="F70" s="723" t="s">
        <v>107</v>
      </c>
      <c r="G70" s="62"/>
      <c r="H70" s="148" t="s">
        <v>102</v>
      </c>
      <c r="I70" s="166"/>
      <c r="J70" s="166">
        <v>3.4</v>
      </c>
      <c r="K70" s="151" t="s">
        <v>135</v>
      </c>
      <c r="L70" s="75" t="s">
        <v>202</v>
      </c>
      <c r="M70" s="440"/>
      <c r="N70" s="440"/>
      <c r="O70" s="440"/>
      <c r="P70" s="440"/>
      <c r="Q70" s="440"/>
    </row>
    <row r="71" spans="1:17" ht="15" customHeight="1">
      <c r="A71" s="1382"/>
      <c r="B71" s="1368"/>
      <c r="C71" s="1370"/>
      <c r="D71" s="1371"/>
      <c r="E71" s="334"/>
      <c r="F71" s="723"/>
      <c r="G71" s="723"/>
      <c r="H71" s="723"/>
      <c r="I71" s="723"/>
      <c r="J71" s="723"/>
      <c r="K71" s="732"/>
      <c r="L71" s="723"/>
      <c r="M71" s="440"/>
      <c r="N71" s="440"/>
      <c r="O71" s="440"/>
      <c r="P71" s="440"/>
      <c r="Q71" s="440"/>
    </row>
    <row r="72" spans="1:17" ht="15" customHeight="1">
      <c r="A72" s="1382"/>
      <c r="B72" s="1368"/>
      <c r="C72" s="1370"/>
      <c r="D72" s="1371"/>
      <c r="E72" s="334"/>
      <c r="F72" s="723"/>
      <c r="G72" s="723"/>
      <c r="H72" s="723"/>
      <c r="I72" s="723"/>
      <c r="J72" s="723"/>
      <c r="K72" s="723"/>
      <c r="L72" s="723"/>
      <c r="M72" s="440"/>
      <c r="N72" s="440"/>
      <c r="O72" s="440"/>
      <c r="P72" s="440"/>
      <c r="Q72" s="440"/>
    </row>
    <row r="73" spans="1:17" ht="15" customHeight="1">
      <c r="A73" s="1383"/>
      <c r="B73" s="1369"/>
      <c r="C73" s="1370"/>
      <c r="D73" s="1371"/>
      <c r="E73" s="333"/>
      <c r="F73" s="632"/>
      <c r="G73" s="632"/>
      <c r="H73" s="632"/>
      <c r="I73" s="632"/>
      <c r="J73" s="632"/>
      <c r="K73" s="632"/>
      <c r="L73" s="632"/>
      <c r="M73" s="440"/>
      <c r="N73" s="440"/>
      <c r="O73" s="440"/>
      <c r="P73" s="440"/>
      <c r="Q73" s="440"/>
    </row>
    <row r="74" spans="1:17" ht="15" customHeight="1">
      <c r="A74" s="1384" t="s">
        <v>15</v>
      </c>
      <c r="B74" s="1387" t="s">
        <v>73</v>
      </c>
      <c r="C74" s="1375"/>
      <c r="D74" s="1371"/>
      <c r="E74" s="734"/>
      <c r="F74" s="735"/>
      <c r="G74" s="735"/>
      <c r="H74" s="735"/>
      <c r="I74" s="735"/>
      <c r="J74" s="735"/>
      <c r="K74" s="735"/>
      <c r="L74" s="735"/>
      <c r="M74" s="440"/>
      <c r="N74" s="440"/>
      <c r="O74" s="440"/>
      <c r="P74" s="440"/>
      <c r="Q74" s="440"/>
    </row>
    <row r="75" spans="1:17" ht="15" customHeight="1">
      <c r="A75" s="1385"/>
      <c r="B75" s="1388"/>
      <c r="C75" s="1375"/>
      <c r="D75" s="1371"/>
      <c r="E75" s="736"/>
      <c r="F75" s="722"/>
      <c r="G75" s="722"/>
      <c r="H75" s="722"/>
      <c r="I75" s="722"/>
      <c r="J75" s="722"/>
      <c r="K75" s="722"/>
      <c r="L75" s="722"/>
      <c r="M75" s="440"/>
      <c r="N75" s="440"/>
      <c r="O75" s="440"/>
      <c r="P75" s="440"/>
      <c r="Q75" s="440"/>
    </row>
    <row r="76" spans="1:17" ht="15" customHeight="1">
      <c r="A76" s="1385"/>
      <c r="B76" s="1388"/>
      <c r="C76" s="1375"/>
      <c r="D76" s="1371"/>
      <c r="E76" s="736"/>
      <c r="F76" s="722"/>
      <c r="G76" s="722"/>
      <c r="H76" s="722"/>
      <c r="I76" s="722"/>
      <c r="J76" s="722"/>
      <c r="K76" s="722"/>
      <c r="L76" s="722"/>
      <c r="M76" s="440"/>
      <c r="N76" s="440"/>
      <c r="O76" s="440"/>
      <c r="P76" s="440"/>
      <c r="Q76" s="440"/>
    </row>
    <row r="77" spans="1:17" ht="15" customHeight="1">
      <c r="A77" s="1386"/>
      <c r="B77" s="1389"/>
      <c r="C77" s="1375"/>
      <c r="D77" s="1371"/>
      <c r="E77" s="737"/>
      <c r="F77" s="738"/>
      <c r="G77" s="738"/>
      <c r="H77" s="738"/>
      <c r="I77" s="738"/>
      <c r="J77" s="738"/>
      <c r="K77" s="738"/>
      <c r="L77" s="738"/>
      <c r="M77" s="440"/>
      <c r="N77" s="440"/>
      <c r="O77" s="440"/>
      <c r="P77" s="440"/>
      <c r="Q77" s="440"/>
    </row>
    <row r="78" spans="1:17" ht="33" customHeight="1">
      <c r="A78" s="1367" t="s">
        <v>34</v>
      </c>
      <c r="B78" s="1424"/>
      <c r="C78" s="1395" t="s">
        <v>41</v>
      </c>
      <c r="D78" s="1395"/>
      <c r="E78" s="1390" t="s">
        <v>38</v>
      </c>
      <c r="F78" s="956" t="s">
        <v>49</v>
      </c>
      <c r="G78" s="954" t="s">
        <v>46</v>
      </c>
      <c r="H78" s="954" t="s">
        <v>39</v>
      </c>
      <c r="I78" s="954" t="s">
        <v>93</v>
      </c>
      <c r="J78" s="954" t="s">
        <v>94</v>
      </c>
      <c r="K78" s="954" t="s">
        <v>95</v>
      </c>
      <c r="L78" s="962" t="s">
        <v>40</v>
      </c>
      <c r="M78" s="440"/>
      <c r="N78" s="440"/>
      <c r="O78" s="440"/>
      <c r="P78" s="440"/>
      <c r="Q78" s="440"/>
    </row>
    <row r="79" spans="1:17" ht="18" customHeight="1">
      <c r="A79" s="1425"/>
      <c r="B79" s="1426"/>
      <c r="C79" s="517" t="s">
        <v>56</v>
      </c>
      <c r="D79" s="517" t="s">
        <v>32</v>
      </c>
      <c r="E79" s="1391"/>
      <c r="F79" s="957"/>
      <c r="G79" s="955"/>
      <c r="H79" s="955"/>
      <c r="I79" s="955"/>
      <c r="J79" s="955"/>
      <c r="K79" s="955"/>
      <c r="L79" s="959"/>
      <c r="M79" s="440"/>
      <c r="N79" s="440"/>
      <c r="O79" s="440"/>
      <c r="P79" s="440"/>
      <c r="Q79" s="440"/>
    </row>
    <row r="80" spans="1:17" ht="15" customHeight="1">
      <c r="A80" s="1434" t="s">
        <v>25</v>
      </c>
      <c r="B80" s="1435"/>
      <c r="C80" s="503">
        <f>IF(I10*0.67*0.3&lt;1,1,I10*0.67*0.3)</f>
        <v>78.57492</v>
      </c>
      <c r="D80" s="504">
        <f>D81+D92+D99+D103</f>
        <v>80</v>
      </c>
      <c r="E80" s="739"/>
      <c r="F80" s="725"/>
      <c r="G80" s="1436"/>
      <c r="H80" s="1436"/>
      <c r="I80" s="1436"/>
      <c r="J80" s="1436"/>
      <c r="K80" s="1436"/>
      <c r="L80" s="1437"/>
      <c r="M80" s="440"/>
      <c r="N80" s="440"/>
      <c r="O80" s="440"/>
      <c r="P80" s="440"/>
      <c r="Q80" s="440"/>
    </row>
    <row r="81" spans="1:17" ht="15" customHeight="1">
      <c r="A81" s="1381" t="s">
        <v>17</v>
      </c>
      <c r="B81" s="1428" t="s">
        <v>74</v>
      </c>
      <c r="C81" s="1427"/>
      <c r="D81" s="1371">
        <v>30</v>
      </c>
      <c r="E81" s="188" t="s">
        <v>130</v>
      </c>
      <c r="F81" s="168" t="s">
        <v>107</v>
      </c>
      <c r="G81" s="74" t="s">
        <v>206</v>
      </c>
      <c r="H81" s="74" t="s">
        <v>99</v>
      </c>
      <c r="I81" s="197">
        <v>1</v>
      </c>
      <c r="J81" s="197">
        <v>1</v>
      </c>
      <c r="K81" s="168" t="s">
        <v>135</v>
      </c>
      <c r="L81" s="171" t="s">
        <v>261</v>
      </c>
      <c r="M81" s="440"/>
      <c r="N81" s="440"/>
      <c r="O81" s="440"/>
      <c r="P81" s="440"/>
      <c r="Q81" s="440"/>
    </row>
    <row r="82" spans="1:17" ht="15" customHeight="1">
      <c r="A82" s="1382"/>
      <c r="B82" s="1388"/>
      <c r="C82" s="1427"/>
      <c r="D82" s="1371"/>
      <c r="E82" s="189" t="s">
        <v>162</v>
      </c>
      <c r="F82" s="167" t="s">
        <v>107</v>
      </c>
      <c r="G82" s="166" t="s">
        <v>206</v>
      </c>
      <c r="H82" s="166" t="s">
        <v>99</v>
      </c>
      <c r="I82" s="75">
        <v>1</v>
      </c>
      <c r="J82" s="75">
        <v>1</v>
      </c>
      <c r="K82" s="167" t="s">
        <v>135</v>
      </c>
      <c r="L82" s="62" t="s">
        <v>261</v>
      </c>
      <c r="M82" s="440"/>
      <c r="N82" s="440"/>
      <c r="O82" s="440"/>
      <c r="P82" s="440"/>
      <c r="Q82" s="440"/>
    </row>
    <row r="83" spans="1:17" ht="15" customHeight="1">
      <c r="A83" s="1382"/>
      <c r="B83" s="1388"/>
      <c r="C83" s="1427"/>
      <c r="D83" s="1371"/>
      <c r="E83" s="189" t="s">
        <v>163</v>
      </c>
      <c r="F83" s="167" t="s">
        <v>107</v>
      </c>
      <c r="G83" s="166" t="s">
        <v>206</v>
      </c>
      <c r="H83" s="166" t="s">
        <v>99</v>
      </c>
      <c r="I83" s="75">
        <v>1</v>
      </c>
      <c r="J83" s="75">
        <v>1</v>
      </c>
      <c r="K83" s="167" t="s">
        <v>135</v>
      </c>
      <c r="L83" s="62" t="s">
        <v>261</v>
      </c>
      <c r="M83" s="440"/>
      <c r="N83" s="440"/>
      <c r="O83" s="440"/>
      <c r="P83" s="440"/>
      <c r="Q83" s="440"/>
    </row>
    <row r="84" spans="1:17" ht="15" customHeight="1">
      <c r="A84" s="1382"/>
      <c r="B84" s="1388"/>
      <c r="C84" s="1427"/>
      <c r="D84" s="1371"/>
      <c r="E84" s="189" t="s">
        <v>164</v>
      </c>
      <c r="F84" s="167" t="s">
        <v>107</v>
      </c>
      <c r="G84" s="166" t="s">
        <v>206</v>
      </c>
      <c r="H84" s="166" t="s">
        <v>99</v>
      </c>
      <c r="I84" s="75">
        <v>1</v>
      </c>
      <c r="J84" s="75">
        <v>1</v>
      </c>
      <c r="K84" s="167" t="s">
        <v>135</v>
      </c>
      <c r="L84" s="62" t="s">
        <v>261</v>
      </c>
      <c r="M84" s="440"/>
      <c r="N84" s="440"/>
      <c r="O84" s="440"/>
      <c r="P84" s="440"/>
      <c r="Q84" s="440"/>
    </row>
    <row r="85" spans="1:17" ht="15" customHeight="1">
      <c r="A85" s="1382"/>
      <c r="B85" s="1388"/>
      <c r="C85" s="1427"/>
      <c r="D85" s="1371"/>
      <c r="E85" s="189" t="s">
        <v>165</v>
      </c>
      <c r="F85" s="167" t="s">
        <v>107</v>
      </c>
      <c r="G85" s="166" t="s">
        <v>206</v>
      </c>
      <c r="H85" s="166" t="s">
        <v>99</v>
      </c>
      <c r="I85" s="75">
        <v>1</v>
      </c>
      <c r="J85" s="75">
        <v>1</v>
      </c>
      <c r="K85" s="167" t="s">
        <v>135</v>
      </c>
      <c r="L85" s="62" t="s">
        <v>261</v>
      </c>
      <c r="M85" s="440"/>
      <c r="N85" s="440"/>
      <c r="O85" s="440"/>
      <c r="P85" s="440"/>
      <c r="Q85" s="440"/>
    </row>
    <row r="86" spans="1:17" ht="15" customHeight="1">
      <c r="A86" s="1382"/>
      <c r="B86" s="1388"/>
      <c r="C86" s="1427"/>
      <c r="D86" s="1371"/>
      <c r="E86" s="189" t="s">
        <v>166</v>
      </c>
      <c r="F86" s="167" t="s">
        <v>107</v>
      </c>
      <c r="G86" s="166" t="s">
        <v>206</v>
      </c>
      <c r="H86" s="166" t="s">
        <v>99</v>
      </c>
      <c r="I86" s="75">
        <v>1</v>
      </c>
      <c r="J86" s="75">
        <v>1</v>
      </c>
      <c r="K86" s="167" t="s">
        <v>135</v>
      </c>
      <c r="L86" s="62" t="s">
        <v>261</v>
      </c>
      <c r="M86" s="440"/>
      <c r="N86" s="440"/>
      <c r="O86" s="440"/>
      <c r="P86" s="440"/>
      <c r="Q86" s="440"/>
    </row>
    <row r="87" spans="1:17" ht="15" customHeight="1">
      <c r="A87" s="1382"/>
      <c r="B87" s="1388"/>
      <c r="C87" s="1427"/>
      <c r="D87" s="1371"/>
      <c r="E87" s="189" t="s">
        <v>167</v>
      </c>
      <c r="F87" s="167" t="s">
        <v>107</v>
      </c>
      <c r="G87" s="166" t="s">
        <v>206</v>
      </c>
      <c r="H87" s="166" t="s">
        <v>99</v>
      </c>
      <c r="I87" s="75">
        <v>1</v>
      </c>
      <c r="J87" s="75">
        <v>1</v>
      </c>
      <c r="K87" s="167" t="s">
        <v>135</v>
      </c>
      <c r="L87" s="62" t="s">
        <v>261</v>
      </c>
      <c r="M87" s="440"/>
      <c r="N87" s="440"/>
      <c r="O87" s="440"/>
      <c r="P87" s="440"/>
      <c r="Q87" s="440"/>
    </row>
    <row r="88" spans="1:17" ht="15" customHeight="1">
      <c r="A88" s="1382"/>
      <c r="B88" s="1388"/>
      <c r="C88" s="1427"/>
      <c r="D88" s="1371"/>
      <c r="E88" s="189" t="s">
        <v>180</v>
      </c>
      <c r="F88" s="167" t="s">
        <v>107</v>
      </c>
      <c r="G88" s="166" t="s">
        <v>206</v>
      </c>
      <c r="H88" s="166" t="s">
        <v>99</v>
      </c>
      <c r="I88" s="75">
        <v>1</v>
      </c>
      <c r="J88" s="75">
        <v>1</v>
      </c>
      <c r="K88" s="167" t="s">
        <v>135</v>
      </c>
      <c r="L88" s="62" t="s">
        <v>261</v>
      </c>
      <c r="M88" s="440"/>
      <c r="N88" s="440"/>
      <c r="O88" s="440"/>
      <c r="P88" s="440"/>
      <c r="Q88" s="440"/>
    </row>
    <row r="89" spans="1:17" ht="15" customHeight="1">
      <c r="A89" s="1382"/>
      <c r="B89" s="1388"/>
      <c r="C89" s="1427"/>
      <c r="D89" s="1371"/>
      <c r="E89" s="334"/>
      <c r="F89" s="723"/>
      <c r="G89" s="723"/>
      <c r="H89" s="723"/>
      <c r="I89" s="732"/>
      <c r="J89" s="732"/>
      <c r="K89" s="723"/>
      <c r="L89" s="723"/>
      <c r="M89" s="440"/>
      <c r="N89" s="440"/>
      <c r="O89" s="440"/>
      <c r="P89" s="440"/>
      <c r="Q89" s="440"/>
    </row>
    <row r="90" spans="1:17" ht="15" customHeight="1">
      <c r="A90" s="1382"/>
      <c r="B90" s="1388"/>
      <c r="C90" s="1427"/>
      <c r="D90" s="1371"/>
      <c r="E90" s="334"/>
      <c r="F90" s="723"/>
      <c r="G90" s="723"/>
      <c r="H90" s="723"/>
      <c r="I90" s="732"/>
      <c r="J90" s="732"/>
      <c r="K90" s="723"/>
      <c r="L90" s="723"/>
      <c r="M90" s="440"/>
      <c r="N90" s="440"/>
      <c r="O90" s="440"/>
      <c r="P90" s="440"/>
      <c r="Q90" s="440"/>
    </row>
    <row r="91" spans="1:17" ht="15" customHeight="1">
      <c r="A91" s="1383"/>
      <c r="B91" s="1389"/>
      <c r="C91" s="1427"/>
      <c r="D91" s="1371"/>
      <c r="E91" s="333"/>
      <c r="F91" s="632"/>
      <c r="G91" s="632"/>
      <c r="H91" s="632"/>
      <c r="I91" s="733"/>
      <c r="J91" s="733"/>
      <c r="K91" s="632"/>
      <c r="L91" s="632"/>
      <c r="M91" s="440"/>
      <c r="N91" s="440"/>
      <c r="O91" s="440"/>
      <c r="P91" s="440"/>
      <c r="Q91" s="440"/>
    </row>
    <row r="92" spans="1:17" ht="15" customHeight="1">
      <c r="A92" s="1381" t="s">
        <v>19</v>
      </c>
      <c r="B92" s="1367" t="s">
        <v>75</v>
      </c>
      <c r="C92" s="1427"/>
      <c r="D92" s="1371">
        <v>30</v>
      </c>
      <c r="E92" s="188" t="s">
        <v>138</v>
      </c>
      <c r="F92" s="168" t="s">
        <v>107</v>
      </c>
      <c r="G92" s="74"/>
      <c r="H92" s="74" t="s">
        <v>168</v>
      </c>
      <c r="I92" s="142"/>
      <c r="J92" s="142">
        <v>10</v>
      </c>
      <c r="K92" s="74">
        <v>200</v>
      </c>
      <c r="L92" s="171" t="s">
        <v>261</v>
      </c>
      <c r="M92" s="440"/>
      <c r="N92" s="440"/>
      <c r="O92" s="440"/>
      <c r="P92" s="440"/>
      <c r="Q92" s="440"/>
    </row>
    <row r="93" spans="1:17" ht="15" customHeight="1">
      <c r="A93" s="1382"/>
      <c r="B93" s="1368"/>
      <c r="C93" s="1427"/>
      <c r="D93" s="1371"/>
      <c r="E93" s="189" t="s">
        <v>139</v>
      </c>
      <c r="F93" s="167" t="s">
        <v>107</v>
      </c>
      <c r="G93" s="166"/>
      <c r="H93" s="166" t="s">
        <v>168</v>
      </c>
      <c r="I93" s="151"/>
      <c r="J93" s="151">
        <v>5</v>
      </c>
      <c r="K93" s="166">
        <v>50</v>
      </c>
      <c r="L93" s="62" t="s">
        <v>261</v>
      </c>
      <c r="M93" s="440"/>
      <c r="N93" s="440"/>
      <c r="O93" s="440"/>
      <c r="P93" s="440"/>
      <c r="Q93" s="440"/>
    </row>
    <row r="94" spans="1:17" ht="15" customHeight="1">
      <c r="A94" s="1382"/>
      <c r="B94" s="1368"/>
      <c r="C94" s="1427"/>
      <c r="D94" s="1371"/>
      <c r="E94" s="189"/>
      <c r="F94" s="167"/>
      <c r="G94" s="166"/>
      <c r="H94" s="166"/>
      <c r="I94" s="151"/>
      <c r="J94" s="151"/>
      <c r="K94" s="166"/>
      <c r="L94" s="62"/>
      <c r="M94" s="440"/>
      <c r="N94" s="440"/>
      <c r="O94" s="440"/>
      <c r="P94" s="440"/>
      <c r="Q94" s="440"/>
    </row>
    <row r="95" spans="1:17" ht="15" customHeight="1">
      <c r="A95" s="1382"/>
      <c r="B95" s="1368"/>
      <c r="C95" s="1427"/>
      <c r="D95" s="1371"/>
      <c r="E95" s="189" t="s">
        <v>140</v>
      </c>
      <c r="F95" s="167" t="s">
        <v>107</v>
      </c>
      <c r="G95" s="166"/>
      <c r="H95" s="166" t="s">
        <v>239</v>
      </c>
      <c r="I95" s="151"/>
      <c r="J95" s="151">
        <v>5</v>
      </c>
      <c r="K95" s="166">
        <v>500</v>
      </c>
      <c r="L95" s="62" t="s">
        <v>261</v>
      </c>
      <c r="M95" s="440"/>
      <c r="N95" s="440"/>
      <c r="O95" s="440"/>
      <c r="P95" s="440"/>
      <c r="Q95" s="440"/>
    </row>
    <row r="96" spans="1:17" ht="15" customHeight="1">
      <c r="A96" s="1382"/>
      <c r="B96" s="1368"/>
      <c r="C96" s="1427"/>
      <c r="D96" s="1371"/>
      <c r="E96" s="334"/>
      <c r="F96" s="723"/>
      <c r="G96" s="723"/>
      <c r="H96" s="723"/>
      <c r="I96" s="732"/>
      <c r="J96" s="732"/>
      <c r="K96" s="723"/>
      <c r="L96" s="723"/>
      <c r="M96" s="321"/>
      <c r="N96" s="321"/>
      <c r="O96" s="321"/>
      <c r="P96" s="321"/>
      <c r="Q96" s="321"/>
    </row>
    <row r="97" spans="1:17" ht="15" customHeight="1">
      <c r="A97" s="1382"/>
      <c r="B97" s="1368"/>
      <c r="C97" s="1427"/>
      <c r="D97" s="1371"/>
      <c r="E97" s="334"/>
      <c r="F97" s="723"/>
      <c r="G97" s="723"/>
      <c r="H97" s="723"/>
      <c r="I97" s="732"/>
      <c r="J97" s="732"/>
      <c r="K97" s="723"/>
      <c r="L97" s="723"/>
      <c r="M97" s="321"/>
      <c r="N97" s="321"/>
      <c r="O97" s="321"/>
      <c r="P97" s="321"/>
      <c r="Q97" s="321"/>
    </row>
    <row r="98" spans="1:17" ht="15" customHeight="1">
      <c r="A98" s="1383"/>
      <c r="B98" s="1369"/>
      <c r="C98" s="1427"/>
      <c r="D98" s="1371"/>
      <c r="E98" s="333"/>
      <c r="F98" s="632"/>
      <c r="G98" s="632"/>
      <c r="H98" s="632"/>
      <c r="I98" s="733"/>
      <c r="J98" s="733"/>
      <c r="K98" s="632"/>
      <c r="L98" s="632"/>
      <c r="M98" s="321"/>
      <c r="N98" s="321"/>
      <c r="O98" s="321"/>
      <c r="P98" s="321"/>
      <c r="Q98" s="321"/>
    </row>
    <row r="99" spans="1:17" ht="15" customHeight="1">
      <c r="A99" s="1381" t="s">
        <v>20</v>
      </c>
      <c r="B99" s="1367" t="s">
        <v>76</v>
      </c>
      <c r="C99" s="1427"/>
      <c r="D99" s="1371">
        <v>10</v>
      </c>
      <c r="E99" s="188" t="s">
        <v>169</v>
      </c>
      <c r="F99" s="168" t="s">
        <v>107</v>
      </c>
      <c r="G99" s="74" t="s">
        <v>98</v>
      </c>
      <c r="H99" s="74"/>
      <c r="I99" s="142">
        <v>50000</v>
      </c>
      <c r="J99" s="142"/>
      <c r="K99" s="74">
        <v>100000</v>
      </c>
      <c r="L99" s="171" t="s">
        <v>261</v>
      </c>
      <c r="M99" s="321"/>
      <c r="N99" s="321"/>
      <c r="O99" s="321"/>
      <c r="P99" s="321"/>
      <c r="Q99" s="321"/>
    </row>
    <row r="100" spans="1:17" ht="15" customHeight="1">
      <c r="A100" s="1382"/>
      <c r="B100" s="1368"/>
      <c r="C100" s="1427"/>
      <c r="D100" s="1371"/>
      <c r="E100" s="189"/>
      <c r="F100" s="166"/>
      <c r="G100" s="166"/>
      <c r="H100" s="166"/>
      <c r="I100" s="151"/>
      <c r="J100" s="151"/>
      <c r="K100" s="166"/>
      <c r="L100" s="166"/>
      <c r="M100" s="321"/>
      <c r="N100" s="321"/>
      <c r="O100" s="321"/>
      <c r="P100" s="321"/>
      <c r="Q100" s="321"/>
    </row>
    <row r="101" spans="1:17" ht="15" customHeight="1">
      <c r="A101" s="1382"/>
      <c r="B101" s="1368"/>
      <c r="C101" s="1427"/>
      <c r="D101" s="1371"/>
      <c r="E101" s="189"/>
      <c r="F101" s="166"/>
      <c r="G101" s="166"/>
      <c r="H101" s="166"/>
      <c r="I101" s="151"/>
      <c r="J101" s="151"/>
      <c r="K101" s="166"/>
      <c r="L101" s="166"/>
      <c r="M101" s="321"/>
      <c r="N101" s="321"/>
      <c r="O101" s="321"/>
      <c r="P101" s="321"/>
      <c r="Q101" s="321"/>
    </row>
    <row r="102" spans="1:17" ht="15" customHeight="1">
      <c r="A102" s="1383"/>
      <c r="B102" s="1369"/>
      <c r="C102" s="1427"/>
      <c r="D102" s="1371"/>
      <c r="E102" s="190"/>
      <c r="F102" s="638"/>
      <c r="G102" s="638"/>
      <c r="H102" s="638"/>
      <c r="I102" s="429"/>
      <c r="J102" s="429"/>
      <c r="K102" s="638"/>
      <c r="L102" s="638"/>
      <c r="M102" s="321"/>
      <c r="N102" s="321"/>
      <c r="O102" s="321"/>
      <c r="P102" s="321"/>
      <c r="Q102" s="321"/>
    </row>
    <row r="103" spans="1:17" ht="15" customHeight="1">
      <c r="A103" s="1381" t="s">
        <v>21</v>
      </c>
      <c r="B103" s="1431" t="s">
        <v>170</v>
      </c>
      <c r="C103" s="1427"/>
      <c r="D103" s="1371">
        <v>10</v>
      </c>
      <c r="E103" s="188" t="s">
        <v>171</v>
      </c>
      <c r="F103" s="168" t="s">
        <v>107</v>
      </c>
      <c r="G103" s="74"/>
      <c r="H103" s="74" t="s">
        <v>102</v>
      </c>
      <c r="I103" s="142"/>
      <c r="J103" s="142">
        <v>4.01</v>
      </c>
      <c r="K103" s="168" t="s">
        <v>135</v>
      </c>
      <c r="L103" s="171" t="s">
        <v>201</v>
      </c>
      <c r="M103" s="321"/>
      <c r="N103" s="321"/>
      <c r="O103" s="321"/>
      <c r="P103" s="321"/>
      <c r="Q103" s="321"/>
    </row>
    <row r="104" spans="1:17" ht="15" customHeight="1">
      <c r="A104" s="1382"/>
      <c r="B104" s="1368"/>
      <c r="C104" s="1427"/>
      <c r="D104" s="1371"/>
      <c r="E104" s="189" t="s">
        <v>172</v>
      </c>
      <c r="F104" s="167" t="s">
        <v>107</v>
      </c>
      <c r="G104" s="166"/>
      <c r="H104" s="166" t="s">
        <v>102</v>
      </c>
      <c r="I104" s="151"/>
      <c r="J104" s="151">
        <v>4.56</v>
      </c>
      <c r="K104" s="167" t="s">
        <v>135</v>
      </c>
      <c r="L104" s="62" t="s">
        <v>201</v>
      </c>
      <c r="M104" s="321"/>
      <c r="N104" s="321"/>
      <c r="O104" s="321"/>
      <c r="P104" s="321"/>
      <c r="Q104" s="321"/>
    </row>
    <row r="105" spans="1:17" ht="15" customHeight="1">
      <c r="A105" s="1382"/>
      <c r="B105" s="1368"/>
      <c r="C105" s="1427"/>
      <c r="D105" s="1371"/>
      <c r="E105" s="189" t="s">
        <v>240</v>
      </c>
      <c r="F105" s="167" t="s">
        <v>107</v>
      </c>
      <c r="G105" s="166"/>
      <c r="H105" s="166" t="s">
        <v>102</v>
      </c>
      <c r="I105" s="151"/>
      <c r="J105" s="151">
        <v>1.68</v>
      </c>
      <c r="K105" s="167" t="s">
        <v>135</v>
      </c>
      <c r="L105" s="62" t="s">
        <v>201</v>
      </c>
      <c r="M105" s="321"/>
      <c r="N105" s="321"/>
      <c r="O105" s="321"/>
      <c r="P105" s="321"/>
      <c r="Q105" s="321"/>
    </row>
    <row r="106" spans="1:17" ht="15" customHeight="1">
      <c r="A106" s="1382"/>
      <c r="B106" s="1368"/>
      <c r="C106" s="1427"/>
      <c r="D106" s="1371"/>
      <c r="E106" s="189" t="s">
        <v>241</v>
      </c>
      <c r="F106" s="167" t="s">
        <v>107</v>
      </c>
      <c r="G106" s="166"/>
      <c r="H106" s="166" t="s">
        <v>102</v>
      </c>
      <c r="I106" s="151"/>
      <c r="J106" s="151">
        <v>1.84</v>
      </c>
      <c r="K106" s="167" t="s">
        <v>135</v>
      </c>
      <c r="L106" s="62" t="s">
        <v>201</v>
      </c>
      <c r="M106" s="321"/>
      <c r="N106" s="321"/>
      <c r="O106" s="321"/>
      <c r="P106" s="321"/>
      <c r="Q106" s="321"/>
    </row>
    <row r="107" spans="1:17" ht="15" customHeight="1">
      <c r="A107" s="1383"/>
      <c r="B107" s="1369"/>
      <c r="C107" s="1427"/>
      <c r="D107" s="1371"/>
      <c r="E107" s="190"/>
      <c r="F107" s="638"/>
      <c r="G107" s="638"/>
      <c r="H107" s="638"/>
      <c r="I107" s="429"/>
      <c r="J107" s="429"/>
      <c r="K107" s="638"/>
      <c r="L107" s="638"/>
      <c r="M107" s="323"/>
      <c r="N107" s="323"/>
      <c r="O107" s="323"/>
      <c r="P107" s="323"/>
      <c r="Q107" s="323"/>
    </row>
    <row r="108" spans="1:17" ht="15" customHeight="1">
      <c r="A108" s="1068" t="s">
        <v>77</v>
      </c>
      <c r="B108" s="1365" t="s">
        <v>78</v>
      </c>
      <c r="C108" s="1432"/>
      <c r="D108" s="1433">
        <v>10</v>
      </c>
      <c r="E108" s="191" t="s">
        <v>144</v>
      </c>
      <c r="F108" s="168" t="s">
        <v>107</v>
      </c>
      <c r="G108" s="168"/>
      <c r="H108" s="168" t="s">
        <v>142</v>
      </c>
      <c r="I108" s="48"/>
      <c r="J108" s="48">
        <v>3</v>
      </c>
      <c r="K108" s="168">
        <v>100</v>
      </c>
      <c r="L108" s="171" t="s">
        <v>261</v>
      </c>
      <c r="M108" s="321"/>
      <c r="N108" s="321"/>
      <c r="O108" s="321"/>
      <c r="P108" s="321"/>
      <c r="Q108" s="321"/>
    </row>
    <row r="109" spans="1:17" ht="15" customHeight="1">
      <c r="A109" s="1069"/>
      <c r="B109" s="1366"/>
      <c r="C109" s="1432"/>
      <c r="D109" s="1433"/>
      <c r="E109" s="192" t="s">
        <v>145</v>
      </c>
      <c r="F109" s="391" t="s">
        <v>107</v>
      </c>
      <c r="G109" s="391"/>
      <c r="H109" s="391" t="s">
        <v>142</v>
      </c>
      <c r="I109" s="238"/>
      <c r="J109" s="238" t="s">
        <v>143</v>
      </c>
      <c r="K109" s="391">
        <v>20</v>
      </c>
      <c r="L109" s="216" t="s">
        <v>261</v>
      </c>
      <c r="M109" s="321"/>
      <c r="N109" s="321"/>
      <c r="O109" s="321"/>
      <c r="P109" s="321"/>
      <c r="Q109" s="321"/>
    </row>
    <row r="110" spans="1:17" ht="15">
      <c r="A110" s="321"/>
      <c r="B110" s="321"/>
      <c r="C110" s="335"/>
      <c r="D110" s="330"/>
      <c r="E110" s="321"/>
      <c r="F110" s="321"/>
      <c r="G110" s="321"/>
      <c r="H110" s="321"/>
      <c r="I110" s="321"/>
      <c r="J110" s="321"/>
      <c r="K110" s="321"/>
      <c r="L110" s="321"/>
      <c r="M110" s="321"/>
      <c r="N110" s="321"/>
      <c r="O110" s="321"/>
      <c r="P110" s="321"/>
      <c r="Q110" s="321"/>
    </row>
    <row r="111" spans="1:17" ht="15.75">
      <c r="A111" s="440"/>
      <c r="B111" s="794"/>
      <c r="C111" s="320"/>
      <c r="D111" s="330"/>
      <c r="E111" s="440"/>
      <c r="F111" s="440"/>
      <c r="G111" s="440"/>
      <c r="H111" s="440"/>
      <c r="I111" s="440"/>
      <c r="J111" s="440"/>
      <c r="K111" s="440"/>
      <c r="L111" s="440"/>
      <c r="M111" s="440"/>
      <c r="N111" s="440"/>
      <c r="O111" s="440"/>
      <c r="P111" s="440"/>
      <c r="Q111" s="440"/>
    </row>
    <row r="112" spans="1:17" ht="32.25" customHeight="1">
      <c r="A112" s="440"/>
      <c r="B112" s="1191" t="s">
        <v>79</v>
      </c>
      <c r="C112" s="1191"/>
      <c r="D112" s="795">
        <f>C16</f>
        <v>391.9200000000001</v>
      </c>
      <c r="E112" s="440"/>
      <c r="F112" s="440"/>
      <c r="G112" s="440"/>
      <c r="H112" s="440"/>
      <c r="I112" s="440"/>
      <c r="J112" s="440"/>
      <c r="K112" s="440"/>
      <c r="L112" s="440"/>
      <c r="M112" s="440"/>
      <c r="N112" s="440"/>
      <c r="O112" s="440"/>
      <c r="P112" s="440"/>
      <c r="Q112" s="440"/>
    </row>
    <row r="113" spans="1:17" ht="15">
      <c r="A113" s="440"/>
      <c r="B113" s="798"/>
      <c r="C113" s="799"/>
      <c r="D113" s="800"/>
      <c r="E113" s="440"/>
      <c r="F113" s="440"/>
      <c r="G113" s="440"/>
      <c r="H113" s="440"/>
      <c r="I113" s="440"/>
      <c r="J113" s="440"/>
      <c r="K113" s="440"/>
      <c r="L113" s="440"/>
      <c r="M113" s="440"/>
      <c r="N113" s="440"/>
      <c r="O113" s="440"/>
      <c r="P113" s="440"/>
      <c r="Q113" s="440"/>
    </row>
    <row r="114" spans="1:17" ht="15">
      <c r="A114" s="80"/>
      <c r="B114" s="1360" t="s">
        <v>224</v>
      </c>
      <c r="C114" s="1361"/>
      <c r="D114" s="795">
        <f>SUM(D21+D25+D29+D46+D68+D80+D108)</f>
        <v>403</v>
      </c>
      <c r="E114" s="61"/>
      <c r="F114" s="61"/>
      <c r="G114" s="61"/>
      <c r="H114" s="61"/>
      <c r="I114" s="61"/>
      <c r="J114" s="61"/>
      <c r="K114" s="440"/>
      <c r="L114" s="440"/>
      <c r="M114" s="440"/>
      <c r="N114" s="440"/>
      <c r="O114" s="440"/>
      <c r="P114" s="440"/>
      <c r="Q114" s="440"/>
    </row>
    <row r="115" spans="2:17" ht="15">
      <c r="B115" s="36"/>
      <c r="C115" s="36"/>
      <c r="D115" s="36"/>
      <c r="E115" s="36"/>
      <c r="F115" s="36"/>
      <c r="G115" s="61"/>
      <c r="H115" s="61"/>
      <c r="I115" s="61"/>
      <c r="J115" s="61"/>
      <c r="K115" s="440"/>
      <c r="L115" s="440"/>
      <c r="M115" s="440"/>
      <c r="N115" s="440"/>
      <c r="O115" s="440"/>
      <c r="P115" s="440"/>
      <c r="Q115" s="440"/>
    </row>
    <row r="116" spans="2:10" ht="15">
      <c r="B116" s="46" t="s">
        <v>192</v>
      </c>
      <c r="C116" s="134"/>
      <c r="D116" s="136"/>
      <c r="E116" s="136"/>
      <c r="F116" s="136"/>
      <c r="G116" s="136"/>
      <c r="H116" s="61"/>
      <c r="I116" s="61"/>
      <c r="J116" s="61"/>
    </row>
    <row r="117" spans="2:10" ht="15">
      <c r="B117" s="46"/>
      <c r="C117" s="134" t="s">
        <v>194</v>
      </c>
      <c r="D117" s="136"/>
      <c r="E117" s="136"/>
      <c r="F117" s="136"/>
      <c r="G117" s="136"/>
      <c r="H117" s="36"/>
      <c r="I117" s="36"/>
      <c r="J117" s="36"/>
    </row>
    <row r="118" spans="2:10" ht="15">
      <c r="B118" s="78"/>
      <c r="C118" s="134" t="s">
        <v>191</v>
      </c>
      <c r="D118" s="136"/>
      <c r="E118" s="136"/>
      <c r="F118" s="136"/>
      <c r="G118" s="136"/>
      <c r="H118" s="43"/>
      <c r="I118" s="36"/>
      <c r="J118" s="36"/>
    </row>
    <row r="119" spans="2:10" ht="15">
      <c r="B119" s="78"/>
      <c r="C119" s="134" t="s">
        <v>268</v>
      </c>
      <c r="D119" s="136"/>
      <c r="E119" s="136"/>
      <c r="F119" s="136"/>
      <c r="G119" s="136"/>
      <c r="H119" s="43"/>
      <c r="I119" s="36"/>
      <c r="J119" s="36"/>
    </row>
    <row r="120" spans="2:15" ht="15">
      <c r="B120" s="1429"/>
      <c r="C120" s="1081"/>
      <c r="D120" s="1081"/>
      <c r="E120" s="1081"/>
      <c r="F120" s="1081"/>
      <c r="G120" s="1081"/>
      <c r="H120" s="1081"/>
      <c r="I120" s="1081"/>
      <c r="J120" s="1081"/>
      <c r="K120" s="1081"/>
      <c r="L120" s="1081"/>
      <c r="M120" s="1081"/>
      <c r="N120" s="1081"/>
      <c r="O120" s="1081"/>
    </row>
    <row r="121" spans="2:15" ht="27" customHeight="1">
      <c r="B121" s="1430"/>
      <c r="C121" s="1081"/>
      <c r="D121" s="1081"/>
      <c r="E121" s="1081"/>
      <c r="F121" s="1081"/>
      <c r="G121" s="1081"/>
      <c r="H121" s="1081"/>
      <c r="I121" s="1081"/>
      <c r="J121" s="1081"/>
      <c r="K121" s="1081"/>
      <c r="L121" s="1081"/>
      <c r="M121" s="194"/>
      <c r="N121" s="194"/>
      <c r="O121" s="194"/>
    </row>
    <row r="122" spans="2:15" ht="15" customHeight="1">
      <c r="B122" s="36"/>
      <c r="C122" s="1356"/>
      <c r="D122" s="1357"/>
      <c r="E122" s="1357"/>
      <c r="F122" s="1357"/>
      <c r="G122" s="1357"/>
      <c r="H122" s="1357"/>
      <c r="I122" s="1357"/>
      <c r="J122" s="1357"/>
      <c r="K122" s="1357"/>
      <c r="L122" s="1357"/>
      <c r="M122" s="194"/>
      <c r="N122" s="194"/>
      <c r="O122" s="194"/>
    </row>
    <row r="123" spans="2:15" ht="15" customHeight="1">
      <c r="B123" s="36"/>
      <c r="C123" s="1356"/>
      <c r="D123" s="1357"/>
      <c r="E123" s="1357"/>
      <c r="F123" s="1357"/>
      <c r="G123" s="1357"/>
      <c r="H123" s="1357"/>
      <c r="I123" s="1357"/>
      <c r="J123" s="1357"/>
      <c r="K123" s="1357"/>
      <c r="L123" s="1357"/>
      <c r="M123" s="194"/>
      <c r="N123" s="194"/>
      <c r="O123" s="194"/>
    </row>
    <row r="124" spans="1:15" ht="21" customHeight="1">
      <c r="A124" s="453"/>
      <c r="B124" s="453"/>
      <c r="C124" s="1356"/>
      <c r="D124" s="1357"/>
      <c r="E124" s="1357"/>
      <c r="F124" s="1357"/>
      <c r="G124" s="1357"/>
      <c r="H124" s="1357"/>
      <c r="I124" s="1357"/>
      <c r="J124" s="1357"/>
      <c r="K124" s="1357"/>
      <c r="L124" s="1357"/>
      <c r="M124" s="1357"/>
      <c r="N124" s="1357"/>
      <c r="O124" s="194"/>
    </row>
    <row r="125" spans="7:10" ht="15">
      <c r="G125" s="43"/>
      <c r="H125" s="43"/>
      <c r="I125" s="36"/>
      <c r="J125" s="36"/>
    </row>
    <row r="126" spans="7:10" ht="15.75">
      <c r="G126" s="45"/>
      <c r="H126" s="45"/>
      <c r="I126" s="36"/>
      <c r="J126" s="44"/>
    </row>
  </sheetData>
  <sheetProtection/>
  <protectedRanges>
    <protectedRange sqref="E66:L67 E96:L98 E72:F77 E71 E24 F70:F71 G24:L24 F23:F24 D21:D43 E26:L28 D46:D77 G71:L77 E89:L91 D80:D103" name="Range1_1_2"/>
    <protectedRange password="CDC0" sqref="G13" name="Range1_2_1_1"/>
    <protectedRange sqref="E81:E88 G81:H88" name="Range1_12_3"/>
    <protectedRange sqref="E92:E95 G92:K95" name="Range1_16_2"/>
    <protectedRange sqref="E105:E107 F107 G105:G107 H107 I105:J107 K107:L107 E100:L102" name="Range1_1_1_2"/>
    <protectedRange sqref="E99 G99:K99 H103:H106" name="Range1_19_1"/>
    <protectedRange password="CDC0" sqref="F21" name="Range1_3_1"/>
    <protectedRange password="CDC0" sqref="E25:F25 H25:K25 F22" name="Range1_8_1_1"/>
    <protectedRange password="CDC0" sqref="E38" name="Range1_6_1_2"/>
    <protectedRange password="CDC0" sqref="F38" name="Range1_7_1_1"/>
    <protectedRange password="CDC0" sqref="K59:K63 K46:K47 G65:J65" name="Range1_12_1_6"/>
    <protectedRange password="CDC0" sqref="E65" name="Range1_12_1_1_3"/>
    <protectedRange password="CDC0" sqref="F65" name="Range1_12_1_2_2"/>
    <protectedRange sqref="M68 I70:K70" name="Range1_11_1"/>
    <protectedRange sqref="C10:D10" name="Range1_4_1"/>
    <protectedRange sqref="C11:D11" name="Range1_6_3"/>
    <protectedRange password="CDC0" sqref="L103:L106" name="Range1_12_1_3_1"/>
    <protectedRange password="CDC0" sqref="L46:L47" name="Range1_12_1_4_2"/>
    <protectedRange sqref="E70" name="Range1_1_1_1_1"/>
    <protectedRange sqref="C13:D14 C17" name="Range1_2_2"/>
    <protectedRange password="CDC0" sqref="G38:H38" name="Range1_1_5_1"/>
    <protectedRange password="CDC0" sqref="E21" name="Range1_6_3_1_1"/>
    <protectedRange password="CDC0" sqref="E23" name="Range1_12_2_1"/>
    <protectedRange password="CDC0" sqref="H21 H23" name="Range1_7_1_2_1_1"/>
    <protectedRange password="CDC0" sqref="G25 G21 G23 G39:G41 G46 G48:G51 G68:G70" name="Range1_6_2_1_1"/>
    <protectedRange password="CDC0" sqref="L25 I21:L21 I23:L23" name="Range1_6_5_1_2"/>
    <protectedRange password="CDC0" sqref="K38" name="Range1_11_2_2_1_1"/>
    <protectedRange password="CDC0" sqref="J38" name="Range1_7_2_2"/>
    <protectedRange password="CDC0" sqref="I38" name="Range1_7_2_1_1"/>
    <protectedRange password="CDC0" sqref="I41:J41" name="Range1_11_1_1_1"/>
    <protectedRange password="CDC0" sqref="K41" name="Range1_15_1_1_1_1"/>
    <protectedRange password="CDC0" sqref="F41" name="Range1_12_13_1_1_2_1_1"/>
    <protectedRange password="CDC0" sqref="K39:K40" name="Range1_15_1_1_2_1"/>
    <protectedRange password="CDC0" sqref="F39:F40" name="Range1_12_13_1_1_2_2_1"/>
    <protectedRange password="CDC0" sqref="H39" name="Range1_1_4_1_2_1"/>
    <protectedRange password="CDC0" sqref="L39:L41" name="Range1_6_5_1_1_1"/>
    <protectedRange password="CDC0" sqref="K48:K56" name="Range1_12_1_1_1_1"/>
    <protectedRange password="CDC0" sqref="L68:L70 L48:L55" name="Range1_6_2_2"/>
    <protectedRange password="CDC0" sqref="K57" name="Range1_12_1_8_1"/>
    <protectedRange password="CDC0" sqref="I81:J88" name="Range1_21_1_1_1"/>
    <protectedRange password="CDC0" sqref="H68:H70" name="Range1_12_1_5_1"/>
    <protectedRange password="CDC0" sqref="E22 G22:L22" name="Range1_6_4_1"/>
    <protectedRange password="CDC0" sqref="L56:L65" name="Range1_6_1"/>
    <protectedRange password="CDC0" sqref="L92:L94 L99" name="Range1_6_10"/>
    <protectedRange password="CDC0" sqref="L81:L88" name="Range1_6_10_1"/>
    <protectedRange password="CDC0" sqref="L108:L109" name="Range1_6_10_2"/>
    <protectedRange password="CDC0" sqref="L38" name="Range1_6_1_1"/>
    <protectedRange password="CDC0" sqref="L31:L32" name="Range1_6_1_3"/>
    <protectedRange password="CDC0" sqref="J36:J37" name="Range1_1"/>
    <protectedRange password="CDC0" sqref="H53:J54 G47 E56:F64 H46:J47 E46:F54 H48:H52 G52 J56:J64 H56:H64" name="Range1_12_1"/>
    <protectedRange password="CDC0" sqref="I48:J52" name="Range1_12_1_1"/>
    <protectedRange password="CDC0" sqref="G56:G64" name="Range1_12_1_5_1_1"/>
    <protectedRange password="CDC0" sqref="L95" name="Range1_6_7_7_1"/>
    <protectedRange password="CDC0" sqref="I56:I57 I60 I62:I64" name="Range1_12_1_3"/>
    <protectedRange password="CDC0" sqref="I58:I59 I61" name="Range1_12_1_7_1"/>
  </protectedRanges>
  <mergeCells count="105">
    <mergeCell ref="C124:N124"/>
    <mergeCell ref="K78:K79"/>
    <mergeCell ref="L78:L79"/>
    <mergeCell ref="A80:B80"/>
    <mergeCell ref="G80:L80"/>
    <mergeCell ref="G78:G79"/>
    <mergeCell ref="H78:H79"/>
    <mergeCell ref="A81:A91"/>
    <mergeCell ref="C123:L123"/>
    <mergeCell ref="C122:L122"/>
    <mergeCell ref="B120:O120"/>
    <mergeCell ref="B121:L121"/>
    <mergeCell ref="A92:A98"/>
    <mergeCell ref="D92:D98"/>
    <mergeCell ref="B103:B107"/>
    <mergeCell ref="A108:A109"/>
    <mergeCell ref="C103:C107"/>
    <mergeCell ref="D103:D107"/>
    <mergeCell ref="C108:C109"/>
    <mergeCell ref="D108:D109"/>
    <mergeCell ref="D81:D91"/>
    <mergeCell ref="C99:C102"/>
    <mergeCell ref="B92:B98"/>
    <mergeCell ref="C92:C98"/>
    <mergeCell ref="B81:B91"/>
    <mergeCell ref="C81:C91"/>
    <mergeCell ref="D99:D102"/>
    <mergeCell ref="D74:D77"/>
    <mergeCell ref="I78:I79"/>
    <mergeCell ref="J78:J79"/>
    <mergeCell ref="A78:B79"/>
    <mergeCell ref="F78:F79"/>
    <mergeCell ref="C78:D78"/>
    <mergeCell ref="E78:E79"/>
    <mergeCell ref="A29:A43"/>
    <mergeCell ref="D25:D28"/>
    <mergeCell ref="C39:C43"/>
    <mergeCell ref="B25:B28"/>
    <mergeCell ref="C25:C28"/>
    <mergeCell ref="A25:A28"/>
    <mergeCell ref="A17:B17"/>
    <mergeCell ref="C17:D17"/>
    <mergeCell ref="C12:D12"/>
    <mergeCell ref="C15:D15"/>
    <mergeCell ref="A14:B14"/>
    <mergeCell ref="C14:D14"/>
    <mergeCell ref="A12:B12"/>
    <mergeCell ref="A13:B13"/>
    <mergeCell ref="C13:D13"/>
    <mergeCell ref="A15:B15"/>
    <mergeCell ref="C21:C24"/>
    <mergeCell ref="A19:B20"/>
    <mergeCell ref="C19:D19"/>
    <mergeCell ref="A21:A24"/>
    <mergeCell ref="D21:D24"/>
    <mergeCell ref="A16:B16"/>
    <mergeCell ref="C16:D16"/>
    <mergeCell ref="K1:L1"/>
    <mergeCell ref="A11:B11"/>
    <mergeCell ref="C11:D11"/>
    <mergeCell ref="A7:L8"/>
    <mergeCell ref="A10:B10"/>
    <mergeCell ref="C10:D10"/>
    <mergeCell ref="A5:L6"/>
    <mergeCell ref="K3:L3"/>
    <mergeCell ref="F14:J14"/>
    <mergeCell ref="L44:L45"/>
    <mergeCell ref="I44:I45"/>
    <mergeCell ref="J44:J45"/>
    <mergeCell ref="K44:K45"/>
    <mergeCell ref="G44:G45"/>
    <mergeCell ref="J19:J20"/>
    <mergeCell ref="H44:H45"/>
    <mergeCell ref="L19:L20"/>
    <mergeCell ref="K19:K20"/>
    <mergeCell ref="I19:I20"/>
    <mergeCell ref="A44:B45"/>
    <mergeCell ref="C44:D44"/>
    <mergeCell ref="E44:E45"/>
    <mergeCell ref="F44:F45"/>
    <mergeCell ref="E19:E20"/>
    <mergeCell ref="F19:F20"/>
    <mergeCell ref="G19:G20"/>
    <mergeCell ref="H19:H20"/>
    <mergeCell ref="B21:B24"/>
    <mergeCell ref="A99:A102"/>
    <mergeCell ref="A103:A107"/>
    <mergeCell ref="A68:A73"/>
    <mergeCell ref="B68:B73"/>
    <mergeCell ref="A74:A77"/>
    <mergeCell ref="B74:B77"/>
    <mergeCell ref="A46:A67"/>
    <mergeCell ref="B46:B67"/>
    <mergeCell ref="C46:C67"/>
    <mergeCell ref="D46:D67"/>
    <mergeCell ref="B112:C112"/>
    <mergeCell ref="B114:C114"/>
    <mergeCell ref="D33:D38"/>
    <mergeCell ref="B108:B109"/>
    <mergeCell ref="B99:B102"/>
    <mergeCell ref="C68:C73"/>
    <mergeCell ref="D68:D73"/>
    <mergeCell ref="D39:D43"/>
    <mergeCell ref="C33:C37"/>
    <mergeCell ref="C74:C77"/>
  </mergeCells>
  <printOptions/>
  <pageMargins left="0.49" right="0.22" top="0.34" bottom="0.35" header="0.18" footer="0.19"/>
  <pageSetup fitToHeight="3" horizontalDpi="600" verticalDpi="600" orientation="landscape" paperSize="9" scale="43" r:id="rId1"/>
  <rowBreaks count="1" manualBreakCount="1">
    <brk id="73" max="11" man="1"/>
  </rowBreaks>
</worksheet>
</file>

<file path=xl/worksheets/sheet6.xml><?xml version="1.0" encoding="utf-8"?>
<worksheet xmlns="http://schemas.openxmlformats.org/spreadsheetml/2006/main" xmlns:r="http://schemas.openxmlformats.org/officeDocument/2006/relationships">
  <dimension ref="A1:O125"/>
  <sheetViews>
    <sheetView view="pageBreakPreview" zoomScale="75" zoomScaleNormal="75" zoomScaleSheetLayoutView="75" zoomScalePageLayoutView="0" workbookViewId="0" topLeftCell="A79">
      <selection activeCell="C13" sqref="C13:E13"/>
    </sheetView>
  </sheetViews>
  <sheetFormatPr defaultColWidth="9.00390625" defaultRowHeight="12.75"/>
  <cols>
    <col min="1" max="1" width="9.125" style="9" customWidth="1"/>
    <col min="2" max="2" width="40.75390625" style="9" customWidth="1"/>
    <col min="3" max="3" width="11.75390625" style="9" customWidth="1"/>
    <col min="4" max="5" width="9.125" style="9" customWidth="1"/>
    <col min="6" max="6" width="30.75390625" style="9" customWidth="1"/>
    <col min="7" max="7" width="27.00390625" style="9" customWidth="1"/>
    <col min="8" max="9" width="25.75390625" style="9" customWidth="1"/>
    <col min="10" max="12" width="30.75390625" style="9" customWidth="1"/>
    <col min="13" max="13" width="39.875" style="9" customWidth="1"/>
    <col min="14" max="16384" width="9.125" style="9" customWidth="1"/>
  </cols>
  <sheetData>
    <row r="1" spans="10:13" ht="18">
      <c r="J1" s="252"/>
      <c r="K1" s="252"/>
      <c r="L1" s="1075" t="s">
        <v>257</v>
      </c>
      <c r="M1" s="1075"/>
    </row>
    <row r="2" spans="9:14" ht="18">
      <c r="I2" s="252"/>
      <c r="J2" s="252"/>
      <c r="K2" s="252"/>
      <c r="L2" s="444" t="s">
        <v>249</v>
      </c>
      <c r="M2" s="445"/>
      <c r="N2" s="253"/>
    </row>
    <row r="3" spans="9:14" ht="18">
      <c r="I3" s="252"/>
      <c r="J3" s="252"/>
      <c r="K3" s="252"/>
      <c r="L3" s="1076" t="s">
        <v>301</v>
      </c>
      <c r="M3" s="1076"/>
      <c r="N3" s="253"/>
    </row>
    <row r="4" spans="9:13" ht="15">
      <c r="I4" s="64"/>
      <c r="J4" s="64"/>
      <c r="K4" s="64"/>
      <c r="L4" s="64"/>
      <c r="M4" s="64"/>
    </row>
    <row r="5" spans="1:13" ht="15">
      <c r="A5" s="1411" t="s">
        <v>52</v>
      </c>
      <c r="B5" s="1411"/>
      <c r="C5" s="1411"/>
      <c r="D5" s="1411"/>
      <c r="E5" s="1411"/>
      <c r="F5" s="1411"/>
      <c r="G5" s="1411"/>
      <c r="H5" s="1411"/>
      <c r="I5" s="1411"/>
      <c r="J5" s="1411"/>
      <c r="K5" s="1411"/>
      <c r="L5" s="1411"/>
      <c r="M5" s="1411"/>
    </row>
    <row r="6" spans="1:13" ht="15">
      <c r="A6" s="1411"/>
      <c r="B6" s="1411"/>
      <c r="C6" s="1411"/>
      <c r="D6" s="1411"/>
      <c r="E6" s="1411"/>
      <c r="F6" s="1411"/>
      <c r="G6" s="1411"/>
      <c r="H6" s="1411"/>
      <c r="I6" s="1411"/>
      <c r="J6" s="1411"/>
      <c r="K6" s="1411"/>
      <c r="L6" s="1411"/>
      <c r="M6" s="1411"/>
    </row>
    <row r="7" spans="1:13" ht="16.5" thickBot="1">
      <c r="A7" s="1411" t="s">
        <v>285</v>
      </c>
      <c r="B7" s="1411"/>
      <c r="C7" s="1411"/>
      <c r="D7" s="1411"/>
      <c r="E7" s="1411"/>
      <c r="F7" s="1411"/>
      <c r="G7" s="1411"/>
      <c r="H7" s="1411"/>
      <c r="I7" s="1411"/>
      <c r="J7" s="1411"/>
      <c r="K7" s="1411"/>
      <c r="L7" s="1411"/>
      <c r="M7" s="1411"/>
    </row>
    <row r="8" spans="1:13" ht="15.75">
      <c r="A8" s="83"/>
      <c r="B8" s="83"/>
      <c r="C8" s="84"/>
      <c r="D8" s="84"/>
      <c r="E8" s="80"/>
      <c r="F8" s="80"/>
      <c r="G8" s="80"/>
      <c r="H8" s="84"/>
      <c r="I8" s="80"/>
      <c r="J8" s="80"/>
      <c r="K8" s="85" t="s">
        <v>24</v>
      </c>
      <c r="L8" s="86"/>
      <c r="M8" s="87"/>
    </row>
    <row r="9" spans="1:13" ht="15">
      <c r="A9" s="80"/>
      <c r="B9" s="80"/>
      <c r="C9" s="84"/>
      <c r="D9" s="84"/>
      <c r="E9" s="80"/>
      <c r="F9" s="80"/>
      <c r="G9" s="80"/>
      <c r="H9" s="80"/>
      <c r="I9" s="80"/>
      <c r="J9" s="80"/>
      <c r="K9" s="88" t="s">
        <v>7</v>
      </c>
      <c r="L9" s="89">
        <f>((C16*0.7)*0.35)+(C16*0.03)</f>
        <v>82.5</v>
      </c>
      <c r="M9" s="90"/>
    </row>
    <row r="10" spans="1:13" ht="15" customHeight="1">
      <c r="A10" s="1457" t="s">
        <v>27</v>
      </c>
      <c r="B10" s="1255"/>
      <c r="C10" s="1464" t="s">
        <v>44</v>
      </c>
      <c r="D10" s="1465"/>
      <c r="E10" s="1465"/>
      <c r="F10" s="365"/>
      <c r="G10" s="80"/>
      <c r="H10" s="653" t="s">
        <v>80</v>
      </c>
      <c r="I10" s="256">
        <v>42342</v>
      </c>
      <c r="J10" s="80"/>
      <c r="K10" s="88" t="s">
        <v>8</v>
      </c>
      <c r="L10" s="89">
        <f>((C16*0.7)*0.4)+(C16*0.03)</f>
        <v>93</v>
      </c>
      <c r="M10" s="90"/>
    </row>
    <row r="11" spans="1:13" ht="15" customHeight="1">
      <c r="A11" s="1278" t="s">
        <v>29</v>
      </c>
      <c r="B11" s="1466"/>
      <c r="C11" s="1487">
        <v>2016</v>
      </c>
      <c r="D11" s="1488"/>
      <c r="E11" s="1489"/>
      <c r="F11" s="91"/>
      <c r="G11" s="92"/>
      <c r="H11" s="92"/>
      <c r="I11" s="80"/>
      <c r="J11" s="80"/>
      <c r="K11" s="88" t="s">
        <v>10</v>
      </c>
      <c r="L11" s="89">
        <f>((C16*0.7)*0.2)+(C16*0.03)</f>
        <v>51</v>
      </c>
      <c r="M11" s="90"/>
    </row>
    <row r="12" spans="1:13" ht="18" customHeight="1" thickBot="1">
      <c r="A12" s="1457" t="s">
        <v>28</v>
      </c>
      <c r="B12" s="1255"/>
      <c r="C12" s="1458" t="s">
        <v>186</v>
      </c>
      <c r="D12" s="1459"/>
      <c r="E12" s="1460"/>
      <c r="F12" s="93"/>
      <c r="G12" s="80"/>
      <c r="H12" s="80"/>
      <c r="I12" s="80"/>
      <c r="J12" s="80"/>
      <c r="K12" s="137" t="s">
        <v>14</v>
      </c>
      <c r="L12" s="94">
        <f>((C16*0.7)*0.05)+(C16*0.03)</f>
        <v>19.5</v>
      </c>
      <c r="M12" s="95">
        <f>SUM(L9:L12)</f>
        <v>246</v>
      </c>
    </row>
    <row r="13" spans="1:13" ht="63" customHeight="1" thickBot="1">
      <c r="A13" s="1016" t="s">
        <v>53</v>
      </c>
      <c r="B13" s="1278"/>
      <c r="C13" s="1461">
        <v>2647500</v>
      </c>
      <c r="D13" s="1462"/>
      <c r="E13" s="1463"/>
      <c r="F13" s="91"/>
      <c r="G13" s="68" t="s">
        <v>81</v>
      </c>
      <c r="H13" s="96"/>
      <c r="I13" s="80"/>
      <c r="J13" s="80"/>
      <c r="K13" s="80"/>
      <c r="L13" s="80"/>
      <c r="M13" s="80"/>
    </row>
    <row r="14" spans="1:13" ht="48.75" customHeight="1" thickBot="1">
      <c r="A14" s="1016" t="s">
        <v>90</v>
      </c>
      <c r="B14" s="1288"/>
      <c r="C14" s="1481">
        <v>2647500</v>
      </c>
      <c r="D14" s="1482"/>
      <c r="E14" s="1483"/>
      <c r="F14" s="97"/>
      <c r="G14" s="1454"/>
      <c r="H14" s="1455"/>
      <c r="I14" s="1455"/>
      <c r="J14" s="1455"/>
      <c r="K14" s="1456"/>
      <c r="L14" s="80"/>
      <c r="M14" s="80"/>
    </row>
    <row r="15" spans="1:13" ht="29.25" customHeight="1" thickBot="1">
      <c r="A15" s="1016" t="s">
        <v>30</v>
      </c>
      <c r="B15" s="1255"/>
      <c r="C15" s="1467" t="s">
        <v>35</v>
      </c>
      <c r="D15" s="1468"/>
      <c r="E15" s="1469"/>
      <c r="F15" s="69" t="s">
        <v>36</v>
      </c>
      <c r="G15" s="70" t="s">
        <v>37</v>
      </c>
      <c r="H15" s="80"/>
      <c r="I15" s="80"/>
      <c r="J15" s="80"/>
      <c r="K15" s="80"/>
      <c r="L15" s="80"/>
      <c r="M15" s="80"/>
    </row>
    <row r="16" spans="1:13" ht="21" customHeight="1" thickBot="1">
      <c r="A16" s="1256" t="s">
        <v>82</v>
      </c>
      <c r="B16" s="1257"/>
      <c r="C16" s="1484">
        <f>IF(C14&lt;4500000,(300),300+(C14-4500000)/15000)</f>
        <v>300</v>
      </c>
      <c r="D16" s="1485"/>
      <c r="E16" s="1486"/>
      <c r="F16" s="98"/>
      <c r="G16" s="99"/>
      <c r="H16" s="80"/>
      <c r="I16" s="80"/>
      <c r="J16" s="100"/>
      <c r="K16" s="80"/>
      <c r="L16" s="80"/>
      <c r="M16" s="80"/>
    </row>
    <row r="17" spans="1:13" ht="16.5" thickBot="1">
      <c r="A17" s="1016" t="s">
        <v>32</v>
      </c>
      <c r="B17" s="1285"/>
      <c r="C17" s="1501">
        <v>320</v>
      </c>
      <c r="D17" s="1502"/>
      <c r="E17" s="1503"/>
      <c r="F17" s="101"/>
      <c r="G17" s="102"/>
      <c r="H17" s="80"/>
      <c r="I17" s="80"/>
      <c r="J17" s="80"/>
      <c r="K17" s="80"/>
      <c r="L17" s="80"/>
      <c r="M17" s="80"/>
    </row>
    <row r="18" spans="1:13" ht="9.75" customHeight="1">
      <c r="A18" s="80"/>
      <c r="B18" s="103"/>
      <c r="C18" s="104"/>
      <c r="D18" s="104"/>
      <c r="E18" s="100"/>
      <c r="F18" s="105"/>
      <c r="G18" s="105"/>
      <c r="H18" s="80"/>
      <c r="I18" s="80"/>
      <c r="J18" s="80"/>
      <c r="K18" s="80"/>
      <c r="L18" s="80"/>
      <c r="M18" s="80"/>
    </row>
    <row r="19" spans="1:13" ht="31.5" customHeight="1">
      <c r="A19" s="1475" t="s">
        <v>34</v>
      </c>
      <c r="B19" s="1476"/>
      <c r="C19" s="517" t="s">
        <v>86</v>
      </c>
      <c r="D19" s="1453" t="s">
        <v>83</v>
      </c>
      <c r="E19" s="1453"/>
      <c r="F19" s="1390" t="s">
        <v>38</v>
      </c>
      <c r="G19" s="1390" t="s">
        <v>67</v>
      </c>
      <c r="H19" s="1390" t="s">
        <v>46</v>
      </c>
      <c r="I19" s="1390" t="s">
        <v>39</v>
      </c>
      <c r="J19" s="1390" t="s">
        <v>93</v>
      </c>
      <c r="K19" s="1390" t="s">
        <v>96</v>
      </c>
      <c r="L19" s="1390" t="s">
        <v>95</v>
      </c>
      <c r="M19" s="1402" t="s">
        <v>40</v>
      </c>
    </row>
    <row r="20" spans="1:13" ht="35.25" customHeight="1">
      <c r="A20" s="1477"/>
      <c r="B20" s="1478"/>
      <c r="C20" s="517" t="s">
        <v>56</v>
      </c>
      <c r="D20" s="517" t="s">
        <v>56</v>
      </c>
      <c r="E20" s="517" t="s">
        <v>32</v>
      </c>
      <c r="F20" s="1391"/>
      <c r="G20" s="1391"/>
      <c r="H20" s="1391"/>
      <c r="I20" s="1391"/>
      <c r="J20" s="1391"/>
      <c r="K20" s="1391"/>
      <c r="L20" s="1391"/>
      <c r="M20" s="1403"/>
    </row>
    <row r="21" spans="1:13" ht="34.5" customHeight="1">
      <c r="A21" s="1448" t="s">
        <v>7</v>
      </c>
      <c r="B21" s="81" t="s">
        <v>265</v>
      </c>
      <c r="C21" s="1493">
        <f>M12</f>
        <v>246</v>
      </c>
      <c r="D21" s="1493">
        <f>M12</f>
        <v>246</v>
      </c>
      <c r="E21" s="519">
        <v>250</v>
      </c>
      <c r="F21" s="400"/>
      <c r="G21" s="401"/>
      <c r="H21" s="1451"/>
      <c r="I21" s="1451"/>
      <c r="J21" s="1451"/>
      <c r="K21" s="1451"/>
      <c r="L21" s="1451"/>
      <c r="M21" s="1452"/>
    </row>
    <row r="22" spans="1:13" ht="15" customHeight="1">
      <c r="A22" s="1449"/>
      <c r="B22" s="524"/>
      <c r="C22" s="1494"/>
      <c r="D22" s="1496"/>
      <c r="E22" s="519"/>
      <c r="F22" s="525"/>
      <c r="G22" s="713"/>
      <c r="H22" s="714"/>
      <c r="I22" s="714"/>
      <c r="J22" s="714"/>
      <c r="K22" s="714"/>
      <c r="L22" s="714"/>
      <c r="M22" s="715"/>
    </row>
    <row r="23" spans="1:13" ht="15" customHeight="1">
      <c r="A23" s="1449"/>
      <c r="B23" s="82" t="s">
        <v>182</v>
      </c>
      <c r="C23" s="1494"/>
      <c r="D23" s="1496"/>
      <c r="E23" s="518">
        <v>140</v>
      </c>
      <c r="F23" s="633" t="s">
        <v>84</v>
      </c>
      <c r="G23" s="634" t="s">
        <v>173</v>
      </c>
      <c r="H23" s="634" t="s">
        <v>108</v>
      </c>
      <c r="I23" s="634" t="s">
        <v>102</v>
      </c>
      <c r="J23" s="716">
        <v>0.15</v>
      </c>
      <c r="K23" s="716">
        <v>0.1</v>
      </c>
      <c r="L23" s="634" t="s">
        <v>135</v>
      </c>
      <c r="M23" s="634" t="s">
        <v>261</v>
      </c>
    </row>
    <row r="24" spans="1:13" ht="15" customHeight="1">
      <c r="A24" s="1449"/>
      <c r="B24" s="82"/>
      <c r="C24" s="1494"/>
      <c r="D24" s="1496"/>
      <c r="E24" s="1490">
        <v>80</v>
      </c>
      <c r="F24" s="449"/>
      <c r="G24" s="171"/>
      <c r="H24" s="171"/>
      <c r="I24" s="171"/>
      <c r="J24" s="197"/>
      <c r="K24" s="197"/>
      <c r="L24" s="171"/>
      <c r="M24" s="171"/>
    </row>
    <row r="25" spans="1:13" ht="15" customHeight="1">
      <c r="A25" s="1449"/>
      <c r="B25" s="82" t="s">
        <v>85</v>
      </c>
      <c r="C25" s="1494"/>
      <c r="D25" s="1496"/>
      <c r="E25" s="1500"/>
      <c r="F25" s="203"/>
      <c r="G25" s="240"/>
      <c r="H25" s="240"/>
      <c r="I25" s="240"/>
      <c r="J25" s="240"/>
      <c r="K25" s="240"/>
      <c r="L25" s="240"/>
      <c r="M25" s="717"/>
    </row>
    <row r="26" spans="1:13" ht="15" customHeight="1">
      <c r="A26" s="1449"/>
      <c r="B26" s="530"/>
      <c r="C26" s="1494"/>
      <c r="D26" s="1496"/>
      <c r="E26" s="1500"/>
      <c r="F26" s="203"/>
      <c r="G26" s="240"/>
      <c r="H26" s="240"/>
      <c r="I26" s="240"/>
      <c r="J26" s="240"/>
      <c r="K26" s="240"/>
      <c r="L26" s="240"/>
      <c r="M26" s="717"/>
    </row>
    <row r="27" spans="1:13" ht="15" customHeight="1">
      <c r="A27" s="1449"/>
      <c r="B27" s="145" t="s">
        <v>60</v>
      </c>
      <c r="C27" s="1494"/>
      <c r="D27" s="1496"/>
      <c r="E27" s="1500"/>
      <c r="F27" s="181"/>
      <c r="G27" s="718"/>
      <c r="H27" s="62"/>
      <c r="I27" s="62"/>
      <c r="J27" s="75"/>
      <c r="K27" s="75"/>
      <c r="L27" s="62"/>
      <c r="M27" s="62"/>
    </row>
    <row r="28" spans="1:13" ht="15" customHeight="1">
      <c r="A28" s="1449"/>
      <c r="B28" s="359" t="s">
        <v>62</v>
      </c>
      <c r="C28" s="1494"/>
      <c r="D28" s="1496"/>
      <c r="E28" s="1500"/>
      <c r="F28" s="181" t="s">
        <v>110</v>
      </c>
      <c r="G28" s="718" t="s">
        <v>173</v>
      </c>
      <c r="H28" s="62" t="s">
        <v>108</v>
      </c>
      <c r="I28" s="62" t="s">
        <v>102</v>
      </c>
      <c r="J28" s="151">
        <v>0.7</v>
      </c>
      <c r="K28" s="75" t="s">
        <v>275</v>
      </c>
      <c r="L28" s="62" t="s">
        <v>135</v>
      </c>
      <c r="M28" s="62" t="s">
        <v>261</v>
      </c>
    </row>
    <row r="29" spans="1:13" ht="15" customHeight="1">
      <c r="A29" s="1449"/>
      <c r="B29" s="359" t="s">
        <v>61</v>
      </c>
      <c r="C29" s="1494"/>
      <c r="D29" s="1496"/>
      <c r="E29" s="1500"/>
      <c r="F29" s="181" t="s">
        <v>109</v>
      </c>
      <c r="G29" s="718" t="s">
        <v>173</v>
      </c>
      <c r="H29" s="62" t="s">
        <v>108</v>
      </c>
      <c r="I29" s="62" t="s">
        <v>102</v>
      </c>
      <c r="J29" s="151">
        <v>0.6</v>
      </c>
      <c r="K29" s="75">
        <v>0.3</v>
      </c>
      <c r="L29" s="62" t="s">
        <v>135</v>
      </c>
      <c r="M29" s="62" t="s">
        <v>261</v>
      </c>
    </row>
    <row r="30" spans="1:13" ht="15" customHeight="1">
      <c r="A30" s="1449"/>
      <c r="B30" s="359" t="s">
        <v>159</v>
      </c>
      <c r="C30" s="1494"/>
      <c r="D30" s="1496"/>
      <c r="E30" s="1500"/>
      <c r="F30" s="181" t="s">
        <v>147</v>
      </c>
      <c r="G30" s="718" t="s">
        <v>173</v>
      </c>
      <c r="H30" s="62" t="s">
        <v>108</v>
      </c>
      <c r="I30" s="62" t="s">
        <v>102</v>
      </c>
      <c r="J30" s="75">
        <v>0.6</v>
      </c>
      <c r="K30" s="75">
        <v>0.7</v>
      </c>
      <c r="L30" s="62" t="s">
        <v>135</v>
      </c>
      <c r="M30" s="62" t="s">
        <v>261</v>
      </c>
    </row>
    <row r="31" spans="1:13" ht="15" customHeight="1">
      <c r="A31" s="1449"/>
      <c r="B31" s="359" t="s">
        <v>262</v>
      </c>
      <c r="C31" s="1494"/>
      <c r="D31" s="1496"/>
      <c r="E31" s="1500"/>
      <c r="F31" s="181" t="s">
        <v>146</v>
      </c>
      <c r="G31" s="718" t="s">
        <v>173</v>
      </c>
      <c r="H31" s="62" t="s">
        <v>108</v>
      </c>
      <c r="I31" s="62" t="s">
        <v>102</v>
      </c>
      <c r="J31" s="75">
        <v>0.6</v>
      </c>
      <c r="K31" s="222" t="s">
        <v>275</v>
      </c>
      <c r="L31" s="62" t="s">
        <v>135</v>
      </c>
      <c r="M31" s="62" t="s">
        <v>261</v>
      </c>
    </row>
    <row r="32" spans="1:13" ht="15" customHeight="1">
      <c r="A32" s="1449"/>
      <c r="B32" s="531"/>
      <c r="C32" s="1494"/>
      <c r="D32" s="1496"/>
      <c r="E32" s="1491"/>
      <c r="F32" s="447"/>
      <c r="G32" s="668"/>
      <c r="H32" s="216"/>
      <c r="I32" s="216"/>
      <c r="J32" s="703"/>
      <c r="K32" s="703"/>
      <c r="L32" s="216"/>
      <c r="M32" s="216"/>
    </row>
    <row r="33" spans="1:13" ht="15" customHeight="1">
      <c r="A33" s="1449"/>
      <c r="B33" s="532" t="s">
        <v>227</v>
      </c>
      <c r="C33" s="1494"/>
      <c r="D33" s="1496"/>
      <c r="E33" s="1490">
        <v>30</v>
      </c>
      <c r="F33" s="719" t="s">
        <v>228</v>
      </c>
      <c r="G33" s="720" t="s">
        <v>173</v>
      </c>
      <c r="H33" s="720"/>
      <c r="I33" s="74" t="s">
        <v>174</v>
      </c>
      <c r="J33" s="720"/>
      <c r="K33" s="720">
        <v>0.1</v>
      </c>
      <c r="L33" s="152" t="s">
        <v>135</v>
      </c>
      <c r="M33" s="168" t="s">
        <v>201</v>
      </c>
    </row>
    <row r="34" spans="1:13" ht="15" customHeight="1">
      <c r="A34" s="1449"/>
      <c r="B34" s="529"/>
      <c r="C34" s="1494"/>
      <c r="D34" s="1496"/>
      <c r="E34" s="1491"/>
      <c r="F34" s="204"/>
      <c r="G34" s="206"/>
      <c r="H34" s="206"/>
      <c r="I34" s="638"/>
      <c r="J34" s="206"/>
      <c r="K34" s="206"/>
      <c r="L34" s="721"/>
      <c r="M34" s="391"/>
    </row>
    <row r="35" spans="1:13" ht="15" customHeight="1">
      <c r="A35" s="1449"/>
      <c r="B35" s="527" t="s">
        <v>63</v>
      </c>
      <c r="C35" s="1494"/>
      <c r="D35" s="1496"/>
      <c r="E35" s="518"/>
      <c r="F35" s="451"/>
      <c r="G35" s="168"/>
      <c r="H35" s="618"/>
      <c r="I35" s="171"/>
      <c r="J35" s="618"/>
      <c r="K35" s="618"/>
      <c r="L35" s="171"/>
      <c r="M35" s="171"/>
    </row>
    <row r="36" spans="1:13" ht="15" customHeight="1">
      <c r="A36" s="1449"/>
      <c r="B36" s="528"/>
      <c r="C36" s="1494"/>
      <c r="D36" s="1496"/>
      <c r="E36" s="520"/>
      <c r="F36" s="307"/>
      <c r="G36" s="167"/>
      <c r="H36" s="232"/>
      <c r="I36" s="62"/>
      <c r="J36" s="232"/>
      <c r="K36" s="232"/>
      <c r="L36" s="62"/>
      <c r="M36" s="62"/>
    </row>
    <row r="37" spans="1:13" ht="15" customHeight="1">
      <c r="A37" s="1450"/>
      <c r="B37" s="529"/>
      <c r="C37" s="1494"/>
      <c r="D37" s="1497"/>
      <c r="E37" s="521"/>
      <c r="F37" s="204"/>
      <c r="G37" s="206"/>
      <c r="H37" s="206"/>
      <c r="I37" s="206"/>
      <c r="J37" s="206"/>
      <c r="K37" s="206"/>
      <c r="L37" s="206"/>
      <c r="M37" s="206"/>
    </row>
    <row r="38" spans="1:13" ht="15" customHeight="1">
      <c r="A38" s="1472" t="s">
        <v>8</v>
      </c>
      <c r="B38" s="1440" t="s">
        <v>68</v>
      </c>
      <c r="C38" s="1494"/>
      <c r="D38" s="1492">
        <f>E38</f>
        <v>250</v>
      </c>
      <c r="E38" s="1480">
        <v>250</v>
      </c>
      <c r="F38" s="49" t="s">
        <v>234</v>
      </c>
      <c r="G38" s="718" t="s">
        <v>173</v>
      </c>
      <c r="H38" s="171"/>
      <c r="I38" s="168" t="s">
        <v>102</v>
      </c>
      <c r="J38" s="168"/>
      <c r="K38" s="168">
        <v>4.97</v>
      </c>
      <c r="L38" s="168">
        <v>4</v>
      </c>
      <c r="M38" s="171" t="s">
        <v>201</v>
      </c>
    </row>
    <row r="39" spans="1:13" ht="15" customHeight="1">
      <c r="A39" s="1473"/>
      <c r="B39" s="1441"/>
      <c r="C39" s="1494"/>
      <c r="D39" s="1492"/>
      <c r="E39" s="1439"/>
      <c r="F39" s="50" t="s">
        <v>217</v>
      </c>
      <c r="G39" s="718" t="s">
        <v>173</v>
      </c>
      <c r="H39" s="62"/>
      <c r="I39" s="167" t="s">
        <v>102</v>
      </c>
      <c r="J39" s="167"/>
      <c r="K39" s="167">
        <v>5.2</v>
      </c>
      <c r="L39" s="167">
        <v>4</v>
      </c>
      <c r="M39" s="62" t="s">
        <v>201</v>
      </c>
    </row>
    <row r="40" spans="1:13" ht="15" customHeight="1">
      <c r="A40" s="1473"/>
      <c r="B40" s="1441"/>
      <c r="C40" s="1494"/>
      <c r="D40" s="1492"/>
      <c r="E40" s="1439"/>
      <c r="F40" s="50" t="s">
        <v>254</v>
      </c>
      <c r="G40" s="718" t="s">
        <v>173</v>
      </c>
      <c r="H40" s="62"/>
      <c r="I40" s="167" t="s">
        <v>102</v>
      </c>
      <c r="J40" s="167"/>
      <c r="K40" s="167">
        <v>4.52</v>
      </c>
      <c r="L40" s="167">
        <v>40</v>
      </c>
      <c r="M40" s="62" t="s">
        <v>201</v>
      </c>
    </row>
    <row r="41" spans="1:13" ht="15" customHeight="1">
      <c r="A41" s="1473"/>
      <c r="B41" s="1441"/>
      <c r="C41" s="1494"/>
      <c r="D41" s="1492"/>
      <c r="E41" s="1439"/>
      <c r="F41" s="50"/>
      <c r="G41" s="167"/>
      <c r="H41" s="167"/>
      <c r="I41" s="167"/>
      <c r="J41" s="167"/>
      <c r="K41" s="167"/>
      <c r="L41" s="167"/>
      <c r="M41" s="62"/>
    </row>
    <row r="42" spans="1:13" ht="15" customHeight="1">
      <c r="A42" s="1473"/>
      <c r="B42" s="1441"/>
      <c r="C42" s="1494"/>
      <c r="D42" s="1492"/>
      <c r="E42" s="1439"/>
      <c r="F42" s="50" t="s">
        <v>113</v>
      </c>
      <c r="G42" s="718" t="s">
        <v>173</v>
      </c>
      <c r="H42" s="62"/>
      <c r="I42" s="148" t="s">
        <v>102</v>
      </c>
      <c r="J42" s="148"/>
      <c r="K42" s="148">
        <v>7.93</v>
      </c>
      <c r="L42" s="167">
        <v>100</v>
      </c>
      <c r="M42" s="62" t="s">
        <v>201</v>
      </c>
    </row>
    <row r="43" spans="1:13" ht="15" customHeight="1">
      <c r="A43" s="1473"/>
      <c r="B43" s="1441"/>
      <c r="C43" s="1494"/>
      <c r="D43" s="1492"/>
      <c r="E43" s="1439"/>
      <c r="F43" s="50" t="s">
        <v>114</v>
      </c>
      <c r="G43" s="718" t="s">
        <v>173</v>
      </c>
      <c r="H43" s="62"/>
      <c r="I43" s="148" t="s">
        <v>102</v>
      </c>
      <c r="J43" s="148"/>
      <c r="K43" s="148">
        <v>5.46</v>
      </c>
      <c r="L43" s="167">
        <v>100</v>
      </c>
      <c r="M43" s="62" t="s">
        <v>201</v>
      </c>
    </row>
    <row r="44" spans="1:13" ht="15" customHeight="1">
      <c r="A44" s="1473"/>
      <c r="B44" s="1441"/>
      <c r="C44" s="1494"/>
      <c r="D44" s="1492"/>
      <c r="E44" s="1439"/>
      <c r="F44" s="50" t="s">
        <v>204</v>
      </c>
      <c r="G44" s="718" t="s">
        <v>173</v>
      </c>
      <c r="H44" s="62"/>
      <c r="I44" s="148" t="s">
        <v>102</v>
      </c>
      <c r="J44" s="148"/>
      <c r="K44" s="148">
        <v>6.71</v>
      </c>
      <c r="L44" s="167">
        <v>100</v>
      </c>
      <c r="M44" s="62" t="s">
        <v>201</v>
      </c>
    </row>
    <row r="45" spans="1:13" ht="15" customHeight="1">
      <c r="A45" s="1473"/>
      <c r="B45" s="1441"/>
      <c r="C45" s="1494"/>
      <c r="D45" s="1492"/>
      <c r="E45" s="1439"/>
      <c r="F45" s="50" t="s">
        <v>218</v>
      </c>
      <c r="G45" s="718" t="s">
        <v>173</v>
      </c>
      <c r="H45" s="62"/>
      <c r="I45" s="148" t="s">
        <v>102</v>
      </c>
      <c r="J45" s="148"/>
      <c r="K45" s="148">
        <v>4.07</v>
      </c>
      <c r="L45" s="167">
        <v>100</v>
      </c>
      <c r="M45" s="62" t="s">
        <v>201</v>
      </c>
    </row>
    <row r="46" spans="1:13" ht="15" customHeight="1">
      <c r="A46" s="1473"/>
      <c r="B46" s="1441"/>
      <c r="C46" s="1494"/>
      <c r="D46" s="1492"/>
      <c r="E46" s="1439"/>
      <c r="F46" s="50"/>
      <c r="G46" s="167"/>
      <c r="H46" s="167"/>
      <c r="I46" s="148"/>
      <c r="J46" s="148"/>
      <c r="K46" s="148"/>
      <c r="L46" s="167"/>
      <c r="M46" s="62"/>
    </row>
    <row r="47" spans="1:13" ht="15" customHeight="1">
      <c r="A47" s="1473"/>
      <c r="B47" s="1441"/>
      <c r="C47" s="1494"/>
      <c r="D47" s="1492"/>
      <c r="E47" s="1439"/>
      <c r="F47" s="50" t="s">
        <v>112</v>
      </c>
      <c r="G47" s="718" t="s">
        <v>173</v>
      </c>
      <c r="H47" s="62" t="s">
        <v>108</v>
      </c>
      <c r="I47" s="148" t="s">
        <v>102</v>
      </c>
      <c r="J47" s="167">
        <v>15</v>
      </c>
      <c r="K47" s="167">
        <v>105.27</v>
      </c>
      <c r="L47" s="167">
        <v>100</v>
      </c>
      <c r="M47" s="62" t="s">
        <v>201</v>
      </c>
    </row>
    <row r="48" spans="1:13" ht="15" customHeight="1">
      <c r="A48" s="1473"/>
      <c r="B48" s="1441"/>
      <c r="C48" s="1494"/>
      <c r="D48" s="1492"/>
      <c r="E48" s="1439"/>
      <c r="F48" s="220"/>
      <c r="G48" s="220"/>
      <c r="H48" s="220"/>
      <c r="I48" s="220"/>
      <c r="J48" s="220"/>
      <c r="K48" s="220"/>
      <c r="L48" s="220"/>
      <c r="M48" s="220"/>
    </row>
    <row r="49" spans="1:13" ht="15" customHeight="1">
      <c r="A49" s="1473"/>
      <c r="B49" s="1441"/>
      <c r="C49" s="1494"/>
      <c r="D49" s="1492"/>
      <c r="E49" s="1439"/>
      <c r="F49" s="592" t="s">
        <v>226</v>
      </c>
      <c r="G49" s="718" t="s">
        <v>173</v>
      </c>
      <c r="H49" s="62" t="s">
        <v>108</v>
      </c>
      <c r="I49" s="148" t="s">
        <v>102</v>
      </c>
      <c r="J49" s="600">
        <v>30</v>
      </c>
      <c r="K49" s="148">
        <v>234.26</v>
      </c>
      <c r="L49" s="167">
        <v>300</v>
      </c>
      <c r="M49" s="62" t="s">
        <v>201</v>
      </c>
    </row>
    <row r="50" spans="1:13" ht="15" customHeight="1">
      <c r="A50" s="1473"/>
      <c r="B50" s="1441"/>
      <c r="C50" s="1494"/>
      <c r="D50" s="1492"/>
      <c r="E50" s="1439"/>
      <c r="F50" s="201" t="s">
        <v>210</v>
      </c>
      <c r="G50" s="718" t="s">
        <v>173</v>
      </c>
      <c r="H50" s="62" t="s">
        <v>108</v>
      </c>
      <c r="I50" s="148" t="s">
        <v>102</v>
      </c>
      <c r="J50" s="222">
        <v>25</v>
      </c>
      <c r="K50" s="222">
        <v>7.31</v>
      </c>
      <c r="L50" s="221">
        <v>50</v>
      </c>
      <c r="M50" s="62" t="s">
        <v>201</v>
      </c>
    </row>
    <row r="51" spans="1:13" ht="15" customHeight="1">
      <c r="A51" s="1473"/>
      <c r="B51" s="1441"/>
      <c r="C51" s="1494"/>
      <c r="D51" s="1492"/>
      <c r="E51" s="1439"/>
      <c r="F51" s="201" t="s">
        <v>242</v>
      </c>
      <c r="G51" s="718" t="s">
        <v>173</v>
      </c>
      <c r="H51" s="62"/>
      <c r="I51" s="148" t="s">
        <v>102</v>
      </c>
      <c r="J51" s="222"/>
      <c r="K51" s="222">
        <v>45.14</v>
      </c>
      <c r="L51" s="221">
        <v>40</v>
      </c>
      <c r="M51" s="62" t="s">
        <v>201</v>
      </c>
    </row>
    <row r="52" spans="1:13" ht="15" customHeight="1">
      <c r="A52" s="1473"/>
      <c r="B52" s="1441"/>
      <c r="C52" s="1494"/>
      <c r="D52" s="1492"/>
      <c r="E52" s="1439"/>
      <c r="F52" s="50"/>
      <c r="G52" s="167"/>
      <c r="H52" s="167"/>
      <c r="I52" s="148"/>
      <c r="J52" s="167"/>
      <c r="K52" s="167"/>
      <c r="L52" s="167"/>
      <c r="M52" s="62"/>
    </row>
    <row r="53" spans="1:13" ht="15" customHeight="1">
      <c r="A53" s="1473"/>
      <c r="B53" s="1441"/>
      <c r="C53" s="1494"/>
      <c r="D53" s="1492"/>
      <c r="E53" s="1439"/>
      <c r="F53" s="50" t="s">
        <v>115</v>
      </c>
      <c r="G53" s="718" t="s">
        <v>173</v>
      </c>
      <c r="H53" s="167" t="s">
        <v>111</v>
      </c>
      <c r="I53" s="148" t="s">
        <v>102</v>
      </c>
      <c r="J53" s="148">
        <v>122.68</v>
      </c>
      <c r="K53" s="148">
        <v>114.34</v>
      </c>
      <c r="L53" s="167">
        <v>100</v>
      </c>
      <c r="M53" s="62" t="s">
        <v>261</v>
      </c>
    </row>
    <row r="54" spans="1:13" ht="15" customHeight="1">
      <c r="A54" s="1473"/>
      <c r="B54" s="1441"/>
      <c r="C54" s="1494"/>
      <c r="D54" s="1492"/>
      <c r="E54" s="1439"/>
      <c r="F54" s="50" t="s">
        <v>116</v>
      </c>
      <c r="G54" s="718" t="s">
        <v>173</v>
      </c>
      <c r="H54" s="167" t="s">
        <v>111</v>
      </c>
      <c r="I54" s="148" t="s">
        <v>102</v>
      </c>
      <c r="J54" s="148">
        <v>117.25</v>
      </c>
      <c r="K54" s="148">
        <v>112.54</v>
      </c>
      <c r="L54" s="167">
        <v>100</v>
      </c>
      <c r="M54" s="62" t="s">
        <v>261</v>
      </c>
    </row>
    <row r="55" spans="1:13" ht="15" customHeight="1">
      <c r="A55" s="1473"/>
      <c r="B55" s="1441"/>
      <c r="C55" s="1494"/>
      <c r="D55" s="1492"/>
      <c r="E55" s="1439"/>
      <c r="F55" s="50" t="s">
        <v>207</v>
      </c>
      <c r="G55" s="718" t="s">
        <v>173</v>
      </c>
      <c r="H55" s="167" t="s">
        <v>111</v>
      </c>
      <c r="I55" s="148" t="s">
        <v>102</v>
      </c>
      <c r="J55" s="148">
        <v>109.4</v>
      </c>
      <c r="K55" s="148">
        <v>131.19</v>
      </c>
      <c r="L55" s="167">
        <v>100</v>
      </c>
      <c r="M55" s="62" t="s">
        <v>261</v>
      </c>
    </row>
    <row r="56" spans="1:13" ht="15" customHeight="1">
      <c r="A56" s="1473"/>
      <c r="B56" s="1441"/>
      <c r="C56" s="1494"/>
      <c r="D56" s="1492"/>
      <c r="E56" s="1439"/>
      <c r="F56" s="50" t="s">
        <v>117</v>
      </c>
      <c r="G56" s="718" t="s">
        <v>173</v>
      </c>
      <c r="H56" s="167" t="s">
        <v>111</v>
      </c>
      <c r="I56" s="148" t="s">
        <v>102</v>
      </c>
      <c r="J56" s="148">
        <v>120.57</v>
      </c>
      <c r="K56" s="148">
        <v>110.13</v>
      </c>
      <c r="L56" s="167">
        <v>100</v>
      </c>
      <c r="M56" s="62" t="s">
        <v>261</v>
      </c>
    </row>
    <row r="57" spans="1:13" ht="15" customHeight="1">
      <c r="A57" s="1473"/>
      <c r="B57" s="1441"/>
      <c r="C57" s="1494"/>
      <c r="D57" s="1492"/>
      <c r="E57" s="1439"/>
      <c r="F57" s="50" t="s">
        <v>118</v>
      </c>
      <c r="G57" s="718" t="s">
        <v>173</v>
      </c>
      <c r="H57" s="167" t="s">
        <v>111</v>
      </c>
      <c r="I57" s="148" t="s">
        <v>102</v>
      </c>
      <c r="J57" s="148">
        <v>121.12</v>
      </c>
      <c r="K57" s="148">
        <v>112.19</v>
      </c>
      <c r="L57" s="167">
        <v>100</v>
      </c>
      <c r="M57" s="62" t="s">
        <v>261</v>
      </c>
    </row>
    <row r="58" spans="1:13" ht="33" customHeight="1">
      <c r="A58" s="1473"/>
      <c r="B58" s="1441"/>
      <c r="C58" s="1494"/>
      <c r="D58" s="1492"/>
      <c r="E58" s="1439"/>
      <c r="F58" s="50" t="s">
        <v>208</v>
      </c>
      <c r="G58" s="718" t="s">
        <v>173</v>
      </c>
      <c r="H58" s="167" t="s">
        <v>111</v>
      </c>
      <c r="I58" s="148" t="s">
        <v>102</v>
      </c>
      <c r="J58" s="151">
        <v>118.73</v>
      </c>
      <c r="K58" s="151">
        <v>109.09</v>
      </c>
      <c r="L58" s="166">
        <v>100</v>
      </c>
      <c r="M58" s="62" t="s">
        <v>261</v>
      </c>
    </row>
    <row r="59" spans="1:13" ht="15" customHeight="1">
      <c r="A59" s="1473"/>
      <c r="B59" s="1441"/>
      <c r="C59" s="1494"/>
      <c r="D59" s="1492"/>
      <c r="E59" s="1439"/>
      <c r="F59" s="50" t="s">
        <v>209</v>
      </c>
      <c r="G59" s="718" t="s">
        <v>173</v>
      </c>
      <c r="H59" s="167" t="s">
        <v>111</v>
      </c>
      <c r="I59" s="148" t="s">
        <v>102</v>
      </c>
      <c r="J59" s="148">
        <v>119.71</v>
      </c>
      <c r="K59" s="148">
        <v>116.93</v>
      </c>
      <c r="L59" s="167">
        <v>100</v>
      </c>
      <c r="M59" s="62" t="s">
        <v>261</v>
      </c>
    </row>
    <row r="60" spans="1:13" ht="15" customHeight="1">
      <c r="A60" s="1473"/>
      <c r="B60" s="1441"/>
      <c r="C60" s="1494"/>
      <c r="D60" s="1492"/>
      <c r="E60" s="1439"/>
      <c r="F60" s="50" t="s">
        <v>119</v>
      </c>
      <c r="G60" s="718" t="s">
        <v>173</v>
      </c>
      <c r="H60" s="167" t="s">
        <v>111</v>
      </c>
      <c r="I60" s="148" t="s">
        <v>102</v>
      </c>
      <c r="J60" s="148">
        <v>119.03</v>
      </c>
      <c r="K60" s="148">
        <v>117.02</v>
      </c>
      <c r="L60" s="167">
        <v>100</v>
      </c>
      <c r="M60" s="62" t="s">
        <v>261</v>
      </c>
    </row>
    <row r="61" spans="1:13" ht="15" customHeight="1">
      <c r="A61" s="1473"/>
      <c r="B61" s="1441"/>
      <c r="C61" s="1494"/>
      <c r="D61" s="1492"/>
      <c r="E61" s="1439"/>
      <c r="F61" s="51" t="s">
        <v>120</v>
      </c>
      <c r="G61" s="718" t="s">
        <v>173</v>
      </c>
      <c r="H61" s="167" t="s">
        <v>111</v>
      </c>
      <c r="I61" s="148" t="s">
        <v>102</v>
      </c>
      <c r="J61" s="148">
        <v>130.23</v>
      </c>
      <c r="K61" s="148">
        <v>119.22</v>
      </c>
      <c r="L61" s="167">
        <v>100</v>
      </c>
      <c r="M61" s="62" t="s">
        <v>261</v>
      </c>
    </row>
    <row r="62" spans="1:13" ht="15" customHeight="1">
      <c r="A62" s="1473"/>
      <c r="B62" s="1441"/>
      <c r="C62" s="1494"/>
      <c r="D62" s="1492"/>
      <c r="E62" s="1439"/>
      <c r="F62" s="50"/>
      <c r="G62" s="166"/>
      <c r="H62" s="167"/>
      <c r="I62" s="166"/>
      <c r="J62" s="166"/>
      <c r="K62" s="166"/>
      <c r="L62" s="166"/>
      <c r="M62" s="62"/>
    </row>
    <row r="63" spans="1:13" ht="15" customHeight="1">
      <c r="A63" s="1473"/>
      <c r="B63" s="1441"/>
      <c r="C63" s="1494"/>
      <c r="D63" s="1492"/>
      <c r="E63" s="1439"/>
      <c r="F63" s="220"/>
      <c r="G63" s="220"/>
      <c r="H63" s="220"/>
      <c r="I63" s="220"/>
      <c r="J63" s="220"/>
      <c r="K63" s="220"/>
      <c r="L63" s="220"/>
      <c r="M63" s="220"/>
    </row>
    <row r="64" spans="1:13" ht="15" customHeight="1">
      <c r="A64" s="1474"/>
      <c r="B64" s="1442"/>
      <c r="C64" s="1494"/>
      <c r="D64" s="1492"/>
      <c r="E64" s="1439"/>
      <c r="F64" s="204"/>
      <c r="G64" s="206"/>
      <c r="H64" s="206"/>
      <c r="I64" s="206"/>
      <c r="J64" s="206"/>
      <c r="K64" s="206"/>
      <c r="L64" s="206"/>
      <c r="M64" s="216"/>
    </row>
    <row r="65" spans="1:13" ht="15" customHeight="1">
      <c r="A65" s="1448" t="s">
        <v>10</v>
      </c>
      <c r="B65" s="1440" t="s">
        <v>69</v>
      </c>
      <c r="C65" s="1494"/>
      <c r="D65" s="1479">
        <f>M12</f>
        <v>246</v>
      </c>
      <c r="E65" s="1439">
        <v>250</v>
      </c>
      <c r="F65" s="205" t="s">
        <v>121</v>
      </c>
      <c r="G65" s="207" t="s">
        <v>173</v>
      </c>
      <c r="H65" s="171"/>
      <c r="I65" s="168" t="s">
        <v>174</v>
      </c>
      <c r="J65" s="48"/>
      <c r="K65" s="48">
        <v>114.54</v>
      </c>
      <c r="L65" s="168">
        <v>100</v>
      </c>
      <c r="M65" s="171" t="s">
        <v>250</v>
      </c>
    </row>
    <row r="66" spans="1:13" ht="15" customHeight="1">
      <c r="A66" s="1449"/>
      <c r="B66" s="1441"/>
      <c r="C66" s="1494"/>
      <c r="D66" s="1479"/>
      <c r="E66" s="1439"/>
      <c r="F66" s="565" t="s">
        <v>211</v>
      </c>
      <c r="G66" s="240" t="s">
        <v>173</v>
      </c>
      <c r="H66" s="62"/>
      <c r="I66" s="167" t="s">
        <v>174</v>
      </c>
      <c r="J66" s="151"/>
      <c r="K66" s="151">
        <v>117.31</v>
      </c>
      <c r="L66" s="167">
        <v>100</v>
      </c>
      <c r="M66" s="62" t="s">
        <v>250</v>
      </c>
    </row>
    <row r="67" spans="1:13" ht="15" customHeight="1">
      <c r="A67" s="1449"/>
      <c r="B67" s="1441"/>
      <c r="C67" s="1494"/>
      <c r="D67" s="1479"/>
      <c r="E67" s="1439"/>
      <c r="F67" s="201" t="s">
        <v>214</v>
      </c>
      <c r="G67" s="240" t="s">
        <v>173</v>
      </c>
      <c r="H67" s="62"/>
      <c r="I67" s="166" t="s">
        <v>102</v>
      </c>
      <c r="J67" s="166"/>
      <c r="K67" s="166">
        <v>12.93</v>
      </c>
      <c r="L67" s="167">
        <v>100</v>
      </c>
      <c r="M67" s="75" t="s">
        <v>202</v>
      </c>
    </row>
    <row r="68" spans="1:13" ht="15" customHeight="1">
      <c r="A68" s="1449"/>
      <c r="B68" s="1441"/>
      <c r="C68" s="1494"/>
      <c r="D68" s="1479"/>
      <c r="E68" s="1439"/>
      <c r="F68" s="201"/>
      <c r="G68" s="240"/>
      <c r="H68" s="240"/>
      <c r="I68" s="240"/>
      <c r="J68" s="240"/>
      <c r="K68" s="240"/>
      <c r="L68" s="240"/>
      <c r="M68" s="240"/>
    </row>
    <row r="69" spans="1:13" ht="15" customHeight="1">
      <c r="A69" s="1449"/>
      <c r="B69" s="1441"/>
      <c r="C69" s="1494"/>
      <c r="D69" s="1479"/>
      <c r="E69" s="1439"/>
      <c r="F69" s="203"/>
      <c r="G69" s="240"/>
      <c r="H69" s="240"/>
      <c r="I69" s="240"/>
      <c r="J69" s="240"/>
      <c r="K69" s="240"/>
      <c r="L69" s="240"/>
      <c r="M69" s="240"/>
    </row>
    <row r="70" spans="1:13" ht="15" customHeight="1">
      <c r="A70" s="1450"/>
      <c r="B70" s="1442"/>
      <c r="C70" s="1494"/>
      <c r="D70" s="1479"/>
      <c r="E70" s="1439"/>
      <c r="F70" s="204"/>
      <c r="G70" s="206"/>
      <c r="H70" s="206"/>
      <c r="I70" s="206"/>
      <c r="J70" s="206"/>
      <c r="K70" s="206"/>
      <c r="L70" s="206"/>
      <c r="M70" s="206"/>
    </row>
    <row r="71" spans="1:13" ht="15" customHeight="1">
      <c r="A71" s="1448" t="s">
        <v>14</v>
      </c>
      <c r="B71" s="1440" t="s">
        <v>243</v>
      </c>
      <c r="C71" s="1494"/>
      <c r="D71" s="1479">
        <f>L12</f>
        <v>19.5</v>
      </c>
      <c r="E71" s="1439">
        <v>20</v>
      </c>
      <c r="F71" s="378" t="s">
        <v>126</v>
      </c>
      <c r="G71" s="207" t="s">
        <v>173</v>
      </c>
      <c r="H71" s="171"/>
      <c r="I71" s="74" t="s">
        <v>174</v>
      </c>
      <c r="J71" s="142"/>
      <c r="K71" s="142">
        <v>6.3</v>
      </c>
      <c r="L71" s="152" t="s">
        <v>135</v>
      </c>
      <c r="M71" s="171" t="s">
        <v>250</v>
      </c>
    </row>
    <row r="72" spans="1:13" ht="15" customHeight="1">
      <c r="A72" s="1449"/>
      <c r="B72" s="1441"/>
      <c r="C72" s="1494"/>
      <c r="D72" s="1479"/>
      <c r="E72" s="1439"/>
      <c r="F72" s="203"/>
      <c r="G72" s="240"/>
      <c r="H72" s="240"/>
      <c r="I72" s="240"/>
      <c r="J72" s="240"/>
      <c r="K72" s="240"/>
      <c r="L72" s="240"/>
      <c r="M72" s="240"/>
    </row>
    <row r="73" spans="1:13" ht="15" customHeight="1">
      <c r="A73" s="1449"/>
      <c r="B73" s="1441"/>
      <c r="C73" s="1494"/>
      <c r="D73" s="1479"/>
      <c r="E73" s="1439"/>
      <c r="F73" s="203"/>
      <c r="G73" s="240"/>
      <c r="H73" s="240"/>
      <c r="I73" s="240"/>
      <c r="J73" s="240"/>
      <c r="K73" s="240"/>
      <c r="L73" s="240"/>
      <c r="M73" s="240"/>
    </row>
    <row r="74" spans="1:13" ht="15" customHeight="1">
      <c r="A74" s="1449"/>
      <c r="B74" s="1442"/>
      <c r="C74" s="1494"/>
      <c r="D74" s="1479"/>
      <c r="E74" s="1439"/>
      <c r="F74" s="204"/>
      <c r="G74" s="206"/>
      <c r="H74" s="206"/>
      <c r="I74" s="206"/>
      <c r="J74" s="206"/>
      <c r="K74" s="206"/>
      <c r="L74" s="206"/>
      <c r="M74" s="206"/>
    </row>
    <row r="75" spans="1:13" ht="15" customHeight="1">
      <c r="A75" s="1448" t="s">
        <v>15</v>
      </c>
      <c r="B75" s="1440" t="s">
        <v>73</v>
      </c>
      <c r="C75" s="1494"/>
      <c r="D75" s="1479"/>
      <c r="E75" s="1439"/>
      <c r="F75" s="374"/>
      <c r="G75" s="393"/>
      <c r="H75" s="393"/>
      <c r="I75" s="393"/>
      <c r="J75" s="393"/>
      <c r="K75" s="393"/>
      <c r="L75" s="393"/>
      <c r="M75" s="393"/>
    </row>
    <row r="76" spans="1:13" ht="15" customHeight="1">
      <c r="A76" s="1449"/>
      <c r="B76" s="1441"/>
      <c r="C76" s="1494"/>
      <c r="D76" s="1479"/>
      <c r="E76" s="1439"/>
      <c r="F76" s="394"/>
      <c r="G76" s="395"/>
      <c r="H76" s="395"/>
      <c r="I76" s="395"/>
      <c r="J76" s="395"/>
      <c r="K76" s="395"/>
      <c r="L76" s="395"/>
      <c r="M76" s="395"/>
    </row>
    <row r="77" spans="1:13" ht="15" customHeight="1">
      <c r="A77" s="1449"/>
      <c r="B77" s="1441"/>
      <c r="C77" s="1494"/>
      <c r="D77" s="1479"/>
      <c r="E77" s="1439"/>
      <c r="F77" s="396"/>
      <c r="G77" s="397"/>
      <c r="H77" s="397"/>
      <c r="I77" s="397"/>
      <c r="J77" s="397"/>
      <c r="K77" s="397"/>
      <c r="L77" s="397"/>
      <c r="M77" s="397"/>
    </row>
    <row r="78" spans="1:13" ht="15" customHeight="1">
      <c r="A78" s="1450"/>
      <c r="B78" s="1442"/>
      <c r="C78" s="1495"/>
      <c r="D78" s="1479"/>
      <c r="E78" s="1439"/>
      <c r="F78" s="398"/>
      <c r="G78" s="399"/>
      <c r="H78" s="399"/>
      <c r="I78" s="399"/>
      <c r="J78" s="399"/>
      <c r="K78" s="399"/>
      <c r="L78" s="399"/>
      <c r="M78" s="399"/>
    </row>
    <row r="79" spans="1:13" ht="30.75" customHeight="1">
      <c r="A79" s="1441" t="s">
        <v>34</v>
      </c>
      <c r="B79" s="1445"/>
      <c r="C79" s="517" t="s">
        <v>86</v>
      </c>
      <c r="D79" s="1453" t="s">
        <v>83</v>
      </c>
      <c r="E79" s="1453"/>
      <c r="F79" s="954" t="s">
        <v>38</v>
      </c>
      <c r="G79" s="954" t="s">
        <v>67</v>
      </c>
      <c r="H79" s="954" t="s">
        <v>46</v>
      </c>
      <c r="I79" s="954" t="s">
        <v>39</v>
      </c>
      <c r="J79" s="954" t="s">
        <v>93</v>
      </c>
      <c r="K79" s="954" t="s">
        <v>96</v>
      </c>
      <c r="L79" s="954" t="s">
        <v>95</v>
      </c>
      <c r="M79" s="962" t="s">
        <v>40</v>
      </c>
    </row>
    <row r="80" spans="1:13" ht="31.5" customHeight="1">
      <c r="A80" s="1446"/>
      <c r="B80" s="1447"/>
      <c r="C80" s="517" t="s">
        <v>56</v>
      </c>
      <c r="D80" s="517" t="s">
        <v>56</v>
      </c>
      <c r="E80" s="517" t="s">
        <v>32</v>
      </c>
      <c r="F80" s="955"/>
      <c r="G80" s="1047"/>
      <c r="H80" s="955"/>
      <c r="I80" s="955"/>
      <c r="J80" s="955"/>
      <c r="K80" s="955"/>
      <c r="L80" s="955"/>
      <c r="M80" s="959"/>
    </row>
    <row r="81" spans="1:13" ht="15" customHeight="1">
      <c r="A81" s="1498" t="s">
        <v>16</v>
      </c>
      <c r="B81" s="1499"/>
      <c r="C81" s="522">
        <f>((C16*0.15))+(C16*0.03)</f>
        <v>54</v>
      </c>
      <c r="D81" s="522">
        <f>C81</f>
        <v>54</v>
      </c>
      <c r="E81" s="523">
        <f>SUM(E82+E90+E96+E103)</f>
        <v>60</v>
      </c>
      <c r="F81" s="400"/>
      <c r="G81" s="401"/>
      <c r="H81" s="1451"/>
      <c r="I81" s="1451"/>
      <c r="J81" s="1451"/>
      <c r="K81" s="1451"/>
      <c r="L81" s="1451"/>
      <c r="M81" s="1452"/>
    </row>
    <row r="82" spans="1:13" ht="15" customHeight="1">
      <c r="A82" s="1448" t="s">
        <v>17</v>
      </c>
      <c r="B82" s="1440" t="s">
        <v>74</v>
      </c>
      <c r="C82" s="1438"/>
      <c r="D82" s="533"/>
      <c r="E82" s="1439">
        <v>15</v>
      </c>
      <c r="F82" s="188" t="s">
        <v>128</v>
      </c>
      <c r="G82" s="402" t="s">
        <v>173</v>
      </c>
      <c r="H82" s="142" t="s">
        <v>206</v>
      </c>
      <c r="I82" s="142" t="s">
        <v>99</v>
      </c>
      <c r="J82" s="197">
        <v>1</v>
      </c>
      <c r="K82" s="197">
        <v>1</v>
      </c>
      <c r="L82" s="142">
        <v>8</v>
      </c>
      <c r="M82" s="171" t="s">
        <v>261</v>
      </c>
    </row>
    <row r="83" spans="1:13" ht="15" customHeight="1">
      <c r="A83" s="1449"/>
      <c r="B83" s="1441"/>
      <c r="C83" s="1438"/>
      <c r="D83" s="534"/>
      <c r="E83" s="1439"/>
      <c r="F83" s="189" t="s">
        <v>175</v>
      </c>
      <c r="G83" s="403" t="s">
        <v>173</v>
      </c>
      <c r="H83" s="151" t="s">
        <v>206</v>
      </c>
      <c r="I83" s="151" t="s">
        <v>99</v>
      </c>
      <c r="J83" s="75">
        <v>1</v>
      </c>
      <c r="K83" s="75">
        <v>1</v>
      </c>
      <c r="L83" s="151">
        <v>10</v>
      </c>
      <c r="M83" s="62" t="s">
        <v>261</v>
      </c>
    </row>
    <row r="84" spans="1:13" ht="15" customHeight="1">
      <c r="A84" s="1449"/>
      <c r="B84" s="1441"/>
      <c r="C84" s="1438"/>
      <c r="D84" s="534"/>
      <c r="E84" s="1439"/>
      <c r="F84" s="189" t="s">
        <v>166</v>
      </c>
      <c r="G84" s="403" t="s">
        <v>173</v>
      </c>
      <c r="H84" s="151" t="s">
        <v>206</v>
      </c>
      <c r="I84" s="151" t="s">
        <v>99</v>
      </c>
      <c r="J84" s="75">
        <v>1</v>
      </c>
      <c r="K84" s="75">
        <v>1</v>
      </c>
      <c r="L84" s="151">
        <v>40</v>
      </c>
      <c r="M84" s="62" t="s">
        <v>261</v>
      </c>
    </row>
    <row r="85" spans="1:13" ht="15" customHeight="1">
      <c r="A85" s="1449"/>
      <c r="B85" s="1441"/>
      <c r="C85" s="1438"/>
      <c r="D85" s="534"/>
      <c r="E85" s="1439"/>
      <c r="F85" s="189" t="s">
        <v>176</v>
      </c>
      <c r="G85" s="403" t="s">
        <v>173</v>
      </c>
      <c r="H85" s="151" t="s">
        <v>206</v>
      </c>
      <c r="I85" s="151" t="s">
        <v>99</v>
      </c>
      <c r="J85" s="75">
        <v>1</v>
      </c>
      <c r="K85" s="75">
        <v>1</v>
      </c>
      <c r="L85" s="151">
        <v>40</v>
      </c>
      <c r="M85" s="62" t="s">
        <v>261</v>
      </c>
    </row>
    <row r="86" spans="1:13" ht="15" customHeight="1">
      <c r="A86" s="1449"/>
      <c r="B86" s="1441"/>
      <c r="C86" s="1438"/>
      <c r="D86" s="534"/>
      <c r="E86" s="1439"/>
      <c r="F86" s="189" t="s">
        <v>177</v>
      </c>
      <c r="G86" s="403" t="s">
        <v>173</v>
      </c>
      <c r="H86" s="151" t="s">
        <v>206</v>
      </c>
      <c r="I86" s="151" t="s">
        <v>99</v>
      </c>
      <c r="J86" s="75">
        <v>1</v>
      </c>
      <c r="K86" s="75">
        <v>1</v>
      </c>
      <c r="L86" s="151">
        <v>3</v>
      </c>
      <c r="M86" s="62" t="s">
        <v>261</v>
      </c>
    </row>
    <row r="87" spans="1:13" ht="15" customHeight="1">
      <c r="A87" s="1449"/>
      <c r="B87" s="1441"/>
      <c r="C87" s="1438"/>
      <c r="D87" s="534"/>
      <c r="E87" s="1439"/>
      <c r="F87" s="203"/>
      <c r="G87" s="240"/>
      <c r="H87" s="240"/>
      <c r="I87" s="240"/>
      <c r="J87" s="620"/>
      <c r="K87" s="620"/>
      <c r="L87" s="240"/>
      <c r="M87" s="240"/>
    </row>
    <row r="88" spans="1:13" ht="15" customHeight="1">
      <c r="A88" s="1449"/>
      <c r="B88" s="1441"/>
      <c r="C88" s="1438"/>
      <c r="D88" s="534"/>
      <c r="E88" s="1439"/>
      <c r="F88" s="203"/>
      <c r="G88" s="240"/>
      <c r="H88" s="240"/>
      <c r="I88" s="240"/>
      <c r="J88" s="620"/>
      <c r="K88" s="620"/>
      <c r="L88" s="240"/>
      <c r="M88" s="240"/>
    </row>
    <row r="89" spans="1:13" ht="15" customHeight="1">
      <c r="A89" s="1450"/>
      <c r="B89" s="1442"/>
      <c r="C89" s="1438"/>
      <c r="D89" s="535"/>
      <c r="E89" s="1439"/>
      <c r="F89" s="204"/>
      <c r="G89" s="206"/>
      <c r="H89" s="206"/>
      <c r="I89" s="206"/>
      <c r="J89" s="621"/>
      <c r="K89" s="621"/>
      <c r="L89" s="206"/>
      <c r="M89" s="206"/>
    </row>
    <row r="90" spans="1:13" ht="15" customHeight="1">
      <c r="A90" s="1448" t="s">
        <v>18</v>
      </c>
      <c r="B90" s="1440" t="s">
        <v>87</v>
      </c>
      <c r="C90" s="1438"/>
      <c r="D90" s="533"/>
      <c r="E90" s="1439">
        <v>15</v>
      </c>
      <c r="F90" s="230" t="s">
        <v>132</v>
      </c>
      <c r="G90" s="402" t="s">
        <v>173</v>
      </c>
      <c r="H90" s="74" t="s">
        <v>206</v>
      </c>
      <c r="I90" s="74" t="s">
        <v>127</v>
      </c>
      <c r="J90" s="142">
        <v>10</v>
      </c>
      <c r="K90" s="142">
        <v>10</v>
      </c>
      <c r="L90" s="152" t="s">
        <v>135</v>
      </c>
      <c r="M90" s="171" t="s">
        <v>261</v>
      </c>
    </row>
    <row r="91" spans="1:13" ht="15" customHeight="1">
      <c r="A91" s="1449"/>
      <c r="B91" s="1441"/>
      <c r="C91" s="1438"/>
      <c r="D91" s="534"/>
      <c r="E91" s="1439"/>
      <c r="F91" s="229" t="s">
        <v>133</v>
      </c>
      <c r="G91" s="403" t="s">
        <v>173</v>
      </c>
      <c r="H91" s="166" t="s">
        <v>206</v>
      </c>
      <c r="I91" s="166" t="s">
        <v>127</v>
      </c>
      <c r="J91" s="151">
        <v>10</v>
      </c>
      <c r="K91" s="151">
        <v>10</v>
      </c>
      <c r="L91" s="153" t="s">
        <v>135</v>
      </c>
      <c r="M91" s="62" t="s">
        <v>261</v>
      </c>
    </row>
    <row r="92" spans="1:13" ht="15" customHeight="1">
      <c r="A92" s="1449"/>
      <c r="B92" s="1441"/>
      <c r="C92" s="1438"/>
      <c r="D92" s="534"/>
      <c r="E92" s="1439"/>
      <c r="F92" s="229" t="s">
        <v>134</v>
      </c>
      <c r="G92" s="403" t="s">
        <v>173</v>
      </c>
      <c r="H92" s="166" t="s">
        <v>206</v>
      </c>
      <c r="I92" s="166" t="s">
        <v>127</v>
      </c>
      <c r="J92" s="151">
        <v>10</v>
      </c>
      <c r="K92" s="151">
        <v>10</v>
      </c>
      <c r="L92" s="153" t="s">
        <v>135</v>
      </c>
      <c r="M92" s="62" t="s">
        <v>261</v>
      </c>
    </row>
    <row r="93" spans="1:13" ht="15" customHeight="1">
      <c r="A93" s="1449"/>
      <c r="B93" s="1441"/>
      <c r="C93" s="1438"/>
      <c r="D93" s="534"/>
      <c r="E93" s="1439"/>
      <c r="F93" s="203"/>
      <c r="G93" s="240"/>
      <c r="H93" s="240"/>
      <c r="I93" s="240"/>
      <c r="J93" s="620"/>
      <c r="K93" s="620"/>
      <c r="L93" s="240"/>
      <c r="M93" s="240"/>
    </row>
    <row r="94" spans="1:13" ht="15" customHeight="1">
      <c r="A94" s="1449"/>
      <c r="B94" s="1441"/>
      <c r="C94" s="1438"/>
      <c r="D94" s="534"/>
      <c r="E94" s="1439"/>
      <c r="F94" s="203"/>
      <c r="G94" s="240"/>
      <c r="H94" s="240"/>
      <c r="I94" s="240"/>
      <c r="J94" s="620"/>
      <c r="K94" s="620"/>
      <c r="L94" s="240"/>
      <c r="M94" s="240"/>
    </row>
    <row r="95" spans="1:13" ht="15" customHeight="1">
      <c r="A95" s="1450"/>
      <c r="B95" s="1442"/>
      <c r="C95" s="1438"/>
      <c r="D95" s="535"/>
      <c r="E95" s="1439"/>
      <c r="F95" s="204"/>
      <c r="G95" s="206"/>
      <c r="H95" s="206"/>
      <c r="I95" s="206"/>
      <c r="J95" s="621"/>
      <c r="K95" s="621"/>
      <c r="L95" s="206"/>
      <c r="M95" s="206"/>
    </row>
    <row r="96" spans="1:13" ht="15" customHeight="1">
      <c r="A96" s="1448" t="s">
        <v>19</v>
      </c>
      <c r="B96" s="1440" t="s">
        <v>75</v>
      </c>
      <c r="C96" s="1438"/>
      <c r="D96" s="533"/>
      <c r="E96" s="1439">
        <v>15</v>
      </c>
      <c r="F96" s="188" t="s">
        <v>138</v>
      </c>
      <c r="G96" s="402" t="s">
        <v>173</v>
      </c>
      <c r="H96" s="142"/>
      <c r="I96" s="142" t="s">
        <v>168</v>
      </c>
      <c r="J96" s="142"/>
      <c r="K96" s="142">
        <v>10</v>
      </c>
      <c r="L96" s="142">
        <v>20</v>
      </c>
      <c r="M96" s="171" t="s">
        <v>261</v>
      </c>
    </row>
    <row r="97" spans="1:13" ht="15" customHeight="1">
      <c r="A97" s="1449"/>
      <c r="B97" s="1441"/>
      <c r="C97" s="1438"/>
      <c r="D97" s="534"/>
      <c r="E97" s="1439"/>
      <c r="F97" s="189" t="s">
        <v>139</v>
      </c>
      <c r="G97" s="403" t="s">
        <v>173</v>
      </c>
      <c r="H97" s="151"/>
      <c r="I97" s="151" t="s">
        <v>168</v>
      </c>
      <c r="J97" s="151"/>
      <c r="K97" s="151">
        <v>5</v>
      </c>
      <c r="L97" s="151">
        <v>10</v>
      </c>
      <c r="M97" s="62" t="s">
        <v>261</v>
      </c>
    </row>
    <row r="98" spans="1:13" ht="15" customHeight="1">
      <c r="A98" s="1449"/>
      <c r="B98" s="1441"/>
      <c r="C98" s="1438"/>
      <c r="D98" s="534"/>
      <c r="E98" s="1439"/>
      <c r="F98" s="189"/>
      <c r="G98" s="403"/>
      <c r="H98" s="151"/>
      <c r="I98" s="151"/>
      <c r="J98" s="151"/>
      <c r="K98" s="151"/>
      <c r="L98" s="151"/>
      <c r="M98" s="62"/>
    </row>
    <row r="99" spans="1:13" ht="15" customHeight="1">
      <c r="A99" s="1449"/>
      <c r="B99" s="1441"/>
      <c r="C99" s="1438"/>
      <c r="D99" s="534"/>
      <c r="E99" s="1439"/>
      <c r="F99" s="189" t="s">
        <v>140</v>
      </c>
      <c r="G99" s="403" t="s">
        <v>173</v>
      </c>
      <c r="H99" s="151"/>
      <c r="I99" s="151" t="s">
        <v>239</v>
      </c>
      <c r="J99" s="151"/>
      <c r="K99" s="151">
        <v>5</v>
      </c>
      <c r="L99" s="151">
        <v>10</v>
      </c>
      <c r="M99" s="62" t="s">
        <v>261</v>
      </c>
    </row>
    <row r="100" spans="1:13" ht="15" customHeight="1">
      <c r="A100" s="1449"/>
      <c r="B100" s="1441"/>
      <c r="C100" s="1438"/>
      <c r="D100" s="534"/>
      <c r="E100" s="1439"/>
      <c r="F100" s="203"/>
      <c r="G100" s="240"/>
      <c r="H100" s="240"/>
      <c r="I100" s="240"/>
      <c r="J100" s="620"/>
      <c r="K100" s="620"/>
      <c r="L100" s="240"/>
      <c r="M100" s="240"/>
    </row>
    <row r="101" spans="1:13" ht="15" customHeight="1">
      <c r="A101" s="1449"/>
      <c r="B101" s="1441"/>
      <c r="C101" s="1438"/>
      <c r="D101" s="534"/>
      <c r="E101" s="1439"/>
      <c r="F101" s="203"/>
      <c r="G101" s="240"/>
      <c r="H101" s="240"/>
      <c r="I101" s="240"/>
      <c r="J101" s="620"/>
      <c r="K101" s="620"/>
      <c r="L101" s="240"/>
      <c r="M101" s="240"/>
    </row>
    <row r="102" spans="1:13" ht="15" customHeight="1">
      <c r="A102" s="1450"/>
      <c r="B102" s="1442"/>
      <c r="C102" s="1438"/>
      <c r="D102" s="535"/>
      <c r="E102" s="1439"/>
      <c r="F102" s="204"/>
      <c r="G102" s="206"/>
      <c r="H102" s="206"/>
      <c r="I102" s="206"/>
      <c r="J102" s="621"/>
      <c r="K102" s="621"/>
      <c r="L102" s="206"/>
      <c r="M102" s="206"/>
    </row>
    <row r="103" spans="1:13" ht="15" customHeight="1">
      <c r="A103" s="1448" t="s">
        <v>20</v>
      </c>
      <c r="B103" s="1440" t="s">
        <v>76</v>
      </c>
      <c r="C103" s="1438"/>
      <c r="D103" s="533"/>
      <c r="E103" s="1439">
        <v>15</v>
      </c>
      <c r="F103" s="188" t="s">
        <v>178</v>
      </c>
      <c r="G103" s="402" t="s">
        <v>173</v>
      </c>
      <c r="H103" s="168"/>
      <c r="I103" s="197" t="s">
        <v>111</v>
      </c>
      <c r="J103" s="197"/>
      <c r="K103" s="197">
        <v>0.6</v>
      </c>
      <c r="L103" s="197">
        <v>0.5</v>
      </c>
      <c r="M103" s="171" t="s">
        <v>261</v>
      </c>
    </row>
    <row r="104" spans="1:13" ht="15" customHeight="1">
      <c r="A104" s="1449"/>
      <c r="B104" s="1441"/>
      <c r="C104" s="1438"/>
      <c r="D104" s="534"/>
      <c r="E104" s="1439"/>
      <c r="F104" s="203"/>
      <c r="G104" s="240"/>
      <c r="H104" s="240"/>
      <c r="I104" s="240"/>
      <c r="J104" s="620"/>
      <c r="K104" s="620"/>
      <c r="L104" s="240"/>
      <c r="M104" s="240"/>
    </row>
    <row r="105" spans="1:13" ht="15" customHeight="1">
      <c r="A105" s="1449"/>
      <c r="B105" s="1441"/>
      <c r="C105" s="1438"/>
      <c r="D105" s="534"/>
      <c r="E105" s="1439"/>
      <c r="F105" s="203"/>
      <c r="G105" s="240"/>
      <c r="H105" s="240"/>
      <c r="I105" s="240"/>
      <c r="J105" s="620"/>
      <c r="K105" s="620"/>
      <c r="L105" s="240"/>
      <c r="M105" s="240"/>
    </row>
    <row r="106" spans="1:13" ht="15" customHeight="1">
      <c r="A106" s="1450"/>
      <c r="B106" s="1442"/>
      <c r="C106" s="1438"/>
      <c r="D106" s="535"/>
      <c r="E106" s="1439"/>
      <c r="F106" s="204"/>
      <c r="G106" s="206"/>
      <c r="H106" s="206"/>
      <c r="I106" s="206"/>
      <c r="J106" s="621"/>
      <c r="K106" s="621"/>
      <c r="L106" s="206"/>
      <c r="M106" s="206"/>
    </row>
    <row r="107" spans="1:13" ht="15" customHeight="1">
      <c r="A107" s="1470" t="s">
        <v>77</v>
      </c>
      <c r="B107" s="1443" t="s">
        <v>78</v>
      </c>
      <c r="C107" s="1432"/>
      <c r="D107" s="1432"/>
      <c r="E107" s="1433">
        <v>20</v>
      </c>
      <c r="F107" s="191" t="s">
        <v>144</v>
      </c>
      <c r="G107" s="402" t="s">
        <v>173</v>
      </c>
      <c r="H107" s="168"/>
      <c r="I107" s="168" t="s">
        <v>142</v>
      </c>
      <c r="J107" s="48"/>
      <c r="K107" s="48">
        <v>3</v>
      </c>
      <c r="L107" s="168">
        <v>100</v>
      </c>
      <c r="M107" s="62" t="s">
        <v>261</v>
      </c>
    </row>
    <row r="108" spans="1:13" ht="15" customHeight="1">
      <c r="A108" s="1471"/>
      <c r="B108" s="1444"/>
      <c r="C108" s="1432"/>
      <c r="D108" s="1432"/>
      <c r="E108" s="1433"/>
      <c r="F108" s="192" t="s">
        <v>145</v>
      </c>
      <c r="G108" s="404" t="s">
        <v>173</v>
      </c>
      <c r="H108" s="391"/>
      <c r="I108" s="391" t="s">
        <v>142</v>
      </c>
      <c r="J108" s="238"/>
      <c r="K108" s="238" t="s">
        <v>143</v>
      </c>
      <c r="L108" s="391">
        <v>20</v>
      </c>
      <c r="M108" s="216" t="s">
        <v>261</v>
      </c>
    </row>
    <row r="109" spans="1:13" ht="15.75">
      <c r="A109" s="106"/>
      <c r="B109" s="56"/>
      <c r="C109" s="107"/>
      <c r="D109" s="89"/>
      <c r="E109" s="108"/>
      <c r="F109" s="405"/>
      <c r="G109" s="405"/>
      <c r="H109" s="405"/>
      <c r="I109" s="405"/>
      <c r="J109" s="405"/>
      <c r="K109" s="405"/>
      <c r="L109" s="405"/>
      <c r="M109" s="405"/>
    </row>
    <row r="110" spans="1:13" ht="15.75">
      <c r="A110" s="106"/>
      <c r="B110" s="109"/>
      <c r="C110" s="110"/>
      <c r="D110" s="79"/>
      <c r="E110" s="100"/>
      <c r="F110" s="406"/>
      <c r="G110" s="406"/>
      <c r="H110" s="406"/>
      <c r="I110" s="406"/>
      <c r="J110" s="406"/>
      <c r="K110" s="406"/>
      <c r="L110" s="406"/>
      <c r="M110" s="406"/>
    </row>
    <row r="111" spans="1:13" ht="15">
      <c r="A111" s="109"/>
      <c r="B111" s="807" t="s">
        <v>79</v>
      </c>
      <c r="C111" s="808"/>
      <c r="D111" s="808"/>
      <c r="E111" s="100"/>
      <c r="F111" s="406"/>
      <c r="G111" s="406"/>
      <c r="H111" s="406"/>
      <c r="I111" s="406"/>
      <c r="J111" s="406"/>
      <c r="K111" s="406"/>
      <c r="L111" s="406"/>
      <c r="M111" s="406"/>
    </row>
    <row r="112" spans="1:13" ht="15">
      <c r="A112" s="109"/>
      <c r="B112" s="822" t="s">
        <v>88</v>
      </c>
      <c r="C112" s="795">
        <f>SUM(C21:C81)</f>
        <v>300</v>
      </c>
      <c r="D112" s="809"/>
      <c r="E112" s="100"/>
      <c r="F112" s="406"/>
      <c r="G112" s="406"/>
      <c r="H112" s="406"/>
      <c r="I112" s="406"/>
      <c r="J112" s="406"/>
      <c r="K112" s="406"/>
      <c r="L112" s="406"/>
      <c r="M112" s="406"/>
    </row>
    <row r="113" spans="1:13" ht="15">
      <c r="A113" s="109"/>
      <c r="B113" s="822" t="s">
        <v>89</v>
      </c>
      <c r="C113" s="795">
        <f>SUM(D21:D81)</f>
        <v>815.5</v>
      </c>
      <c r="D113" s="810"/>
      <c r="E113" s="100"/>
      <c r="F113" s="406"/>
      <c r="G113" s="406"/>
      <c r="H113" s="406"/>
      <c r="I113" s="406"/>
      <c r="J113" s="406"/>
      <c r="K113" s="406"/>
      <c r="L113" s="406"/>
      <c r="M113" s="406"/>
    </row>
    <row r="114" spans="1:13" ht="15">
      <c r="A114" s="80"/>
      <c r="B114" s="811"/>
      <c r="C114" s="811"/>
      <c r="D114" s="811"/>
      <c r="E114" s="80"/>
      <c r="F114" s="406"/>
      <c r="G114" s="406"/>
      <c r="H114" s="406"/>
      <c r="I114" s="406"/>
      <c r="J114" s="406"/>
      <c r="K114" s="406"/>
      <c r="L114" s="406"/>
      <c r="M114" s="406"/>
    </row>
    <row r="115" spans="1:13" ht="15">
      <c r="A115" s="80"/>
      <c r="B115" s="1083" t="s">
        <v>224</v>
      </c>
      <c r="C115" s="1083"/>
      <c r="D115" s="795">
        <f>SUM(C112+E107)</f>
        <v>320</v>
      </c>
      <c r="E115" s="80"/>
      <c r="F115" s="406"/>
      <c r="G115" s="406"/>
      <c r="H115" s="406"/>
      <c r="I115" s="406"/>
      <c r="J115" s="406"/>
      <c r="K115" s="406"/>
      <c r="L115" s="406"/>
      <c r="M115" s="406"/>
    </row>
    <row r="116" spans="2:13" ht="15">
      <c r="B116" s="1360" t="s">
        <v>225</v>
      </c>
      <c r="C116" s="1361"/>
      <c r="D116" s="797">
        <f>SUM(E21+E38+E65+E71+E81+E107)</f>
        <v>850</v>
      </c>
      <c r="F116" s="194"/>
      <c r="G116" s="194"/>
      <c r="H116" s="194"/>
      <c r="I116" s="194"/>
      <c r="J116" s="194"/>
      <c r="K116" s="194"/>
      <c r="L116" s="194"/>
      <c r="M116" s="194"/>
    </row>
    <row r="117" spans="1:13" ht="15">
      <c r="A117" s="80"/>
      <c r="B117" s="36"/>
      <c r="C117" s="61"/>
      <c r="D117" s="61"/>
      <c r="E117" s="61"/>
      <c r="F117" s="407"/>
      <c r="G117" s="407"/>
      <c r="H117" s="407"/>
      <c r="I117" s="407"/>
      <c r="J117" s="407"/>
      <c r="K117" s="194"/>
      <c r="L117" s="194"/>
      <c r="M117" s="194"/>
    </row>
    <row r="118" spans="2:13" ht="15">
      <c r="B118" s="36"/>
      <c r="C118" s="36"/>
      <c r="D118" s="36"/>
      <c r="E118" s="36"/>
      <c r="F118" s="392"/>
      <c r="G118" s="407"/>
      <c r="H118" s="407"/>
      <c r="I118" s="407"/>
      <c r="J118" s="407"/>
      <c r="K118" s="194"/>
      <c r="L118" s="194"/>
      <c r="M118" s="194"/>
    </row>
    <row r="119" spans="2:13" ht="15">
      <c r="B119" s="46" t="s">
        <v>192</v>
      </c>
      <c r="C119" s="134"/>
      <c r="D119" s="43"/>
      <c r="E119" s="43"/>
      <c r="F119" s="408"/>
      <c r="G119" s="407"/>
      <c r="H119" s="407"/>
      <c r="I119" s="407"/>
      <c r="J119" s="407"/>
      <c r="K119" s="194"/>
      <c r="L119" s="194"/>
      <c r="M119" s="194"/>
    </row>
    <row r="120" spans="2:13" ht="15">
      <c r="B120" s="46"/>
      <c r="C120" s="134" t="s">
        <v>194</v>
      </c>
      <c r="D120" s="43"/>
      <c r="E120" s="43"/>
      <c r="F120" s="408"/>
      <c r="G120" s="392"/>
      <c r="H120" s="392"/>
      <c r="I120" s="392"/>
      <c r="J120" s="392"/>
      <c r="K120" s="194"/>
      <c r="L120" s="194"/>
      <c r="M120" s="194"/>
    </row>
    <row r="121" spans="2:13" ht="15">
      <c r="B121" s="78"/>
      <c r="C121" s="134" t="s">
        <v>191</v>
      </c>
      <c r="D121" s="43"/>
      <c r="E121" s="43"/>
      <c r="F121" s="408"/>
      <c r="G121" s="408"/>
      <c r="H121" s="408"/>
      <c r="I121" s="392"/>
      <c r="J121" s="392"/>
      <c r="K121" s="194"/>
      <c r="L121" s="194"/>
      <c r="M121" s="194"/>
    </row>
    <row r="122" spans="2:10" ht="15">
      <c r="B122" s="78"/>
      <c r="C122" s="134" t="s">
        <v>268</v>
      </c>
      <c r="D122" s="43"/>
      <c r="E122" s="43"/>
      <c r="F122" s="43"/>
      <c r="G122" s="43"/>
      <c r="H122" s="43"/>
      <c r="I122" s="36"/>
      <c r="J122" s="36"/>
    </row>
    <row r="123" spans="2:15" ht="32.25" customHeight="1">
      <c r="B123" s="1430"/>
      <c r="C123" s="1081"/>
      <c r="D123" s="1081"/>
      <c r="E123" s="1081"/>
      <c r="F123" s="1081"/>
      <c r="G123" s="1081"/>
      <c r="H123" s="1081"/>
      <c r="I123" s="1081"/>
      <c r="J123" s="1081"/>
      <c r="K123" s="1081"/>
      <c r="L123" s="1081"/>
      <c r="M123" s="1081"/>
      <c r="N123" s="1081"/>
      <c r="O123" s="1081"/>
    </row>
    <row r="124" spans="7:10" ht="15">
      <c r="G124" s="43"/>
      <c r="H124" s="43"/>
      <c r="I124" s="36"/>
      <c r="J124" s="36"/>
    </row>
    <row r="125" spans="7:10" ht="15.75">
      <c r="G125" s="45"/>
      <c r="H125" s="45"/>
      <c r="I125" s="36"/>
      <c r="J125" s="44"/>
    </row>
  </sheetData>
  <sheetProtection/>
  <protectedRanges>
    <protectedRange sqref="F64:L64 C17:D17 F16:G17 G66:G70 C10:E10 F74:M78 F69:F70 F100:M102 E21:E24 H68:M70 E71:E73 F87:M89 F104:M106 E81:E103 F93:M95 E75:E76 E26:E65" name="Range1_2_1"/>
    <protectedRange sqref="C13:E14" name="Range1_1_1_2"/>
    <protectedRange password="CDC0" sqref="H13" name="Range1_2_1_1_1"/>
    <protectedRange sqref="C12:E12" name="Range1_2_2_2"/>
    <protectedRange sqref="C15:E15" name="Range1_1_1_1_1"/>
    <protectedRange sqref="C11:E11" name="Range1_2_2_1_1"/>
    <protectedRange sqref="F79" name="Range1_3_1"/>
    <protectedRange sqref="G79" name="Range1_4_1"/>
    <protectedRange sqref="H79" name="Range1_5_1"/>
    <protectedRange sqref="I79" name="Range1_6_1"/>
    <protectedRange sqref="J79" name="Range1_7_1"/>
    <protectedRange sqref="K79" name="Range1_8_1"/>
    <protectedRange sqref="L79" name="Range1_9_1"/>
    <protectedRange sqref="M79" name="Range1_10_1"/>
    <protectedRange password="CDC0" sqref="L65:L67 I62:K62 G62 G35:G36 I65:I66" name="Range1_12_1"/>
    <protectedRange password="CDC0" sqref="F62" name="Range1_12_1_1"/>
    <protectedRange sqref="G65" name="Range1"/>
    <protectedRange sqref="F71:G71 I71:L71" name="Range1_1"/>
    <protectedRange sqref="F83:F86 H83:I86 L83:L86" name="Range1_11"/>
    <protectedRange sqref="G96 F96:F99 G90 H96:L99" name="Range1_13"/>
    <protectedRange sqref="F103:G103" name="Range1_14"/>
    <protectedRange password="CDC0" sqref="F90:F92" name="Range1_15"/>
    <protectedRange password="CDC0" sqref="H90:K92" name="Range1_17_1"/>
    <protectedRange sqref="F107:G107" name="Range1_12"/>
    <protectedRange password="CDC0" sqref="F108" name="Range1_1_1_2_1"/>
    <protectedRange password="CDC0" sqref="M33:M34" name="Range1_12_13_1_1"/>
    <protectedRange password="CDC0" sqref="M64" name="Range1_12_1_2"/>
    <protectedRange password="CDC0" sqref="F67:F68" name="Range1_2"/>
    <protectedRange password="CDC0" sqref="H27:I30 H32:I32 H47 H49:H50" name="Range1_1_3"/>
    <protectedRange password="CDC0" sqref="L27:L30 L32" name="Range1_11_2_2_1"/>
    <protectedRange password="CDC0" sqref="K27 K30 K32" name="Range1_7_2_1"/>
    <protectedRange password="CDC0" sqref="K28:K29" name="Range1_16_1"/>
    <protectedRange password="CDC0" sqref="J30 J32" name="Range1_7_2_1_1"/>
    <protectedRange password="CDC0" sqref="J27" name="Range1_1_4_1_1"/>
    <protectedRange password="CDC0" sqref="H36 J36:K36" name="Range1_11_1_1"/>
    <protectedRange password="CDC0" sqref="L35:L36" name="Range1_15_1_1"/>
    <protectedRange password="CDC0" sqref="I35" name="Range1_1_4"/>
    <protectedRange password="CDC0" sqref="M35:M36" name="Range1_6_5_1"/>
    <protectedRange sqref="I67" name="Range1_12_2"/>
    <protectedRange sqref="J66:K67" name="Range1_11_2"/>
    <protectedRange password="CDC0" sqref="M67" name="Range1_6_2_1"/>
    <protectedRange password="CDC0" sqref="H71 H65:H67 H42:H45 H38:H40" name="Range1_6_2_1_1"/>
    <protectedRange password="CDC0" sqref="J82:K86" name="Range1_21_1_1"/>
    <protectedRange password="CDC0" sqref="H62" name="Range1_12_1_15"/>
    <protectedRange password="CDC0" sqref="I103:L103" name="Range1_24_1_1"/>
    <protectedRange password="CDC0" sqref="M103" name="Range1_6"/>
    <protectedRange password="CDC0" sqref="M62" name="Range1_6_3"/>
    <protectedRange password="CDC0" sqref="M23:M24" name="Range1_6_1_2"/>
    <protectedRange password="CDC0" sqref="M27:M30 M32" name="Range1_6_1_3"/>
    <protectedRange password="CDC0" sqref="M82:M86" name="Range1_6_1_4"/>
    <protectedRange password="CDC0" sqref="M90:M92" name="Range1_6_1_5"/>
    <protectedRange password="CDC0" sqref="M96:M98" name="Range1_6_1_6"/>
    <protectedRange password="CDC0" sqref="M107:M108" name="Range1_6_1_7"/>
    <protectedRange password="CDC0" sqref="K50:L51 F50:F51" name="Range1_3"/>
    <protectedRange password="CDC0" sqref="M52:M61 M42:M47" name="Range1_6_5"/>
    <protectedRange password="CDC0" sqref="M38:M41 M49:M51" name="Range1_7"/>
    <protectedRange password="CDC0" sqref="L42:L44 L53:L57 F38:F47 H51 K49:L49 L60:L61 F49 F52:L52 I53:I61 I49:I51 G46:H46 F53:F61 I42:I46 I38:L41 G41:H41 K53:K61 I47:L47" name="Range1_12_1_4"/>
    <protectedRange password="CDC0" sqref="J42:K46" name="Range1_12_1_1_3"/>
    <protectedRange password="CDC0" sqref="J50:J51" name="Range1_3_2"/>
    <protectedRange password="CDC0" sqref="J49" name="Range1_12_2_2"/>
    <protectedRange password="CDC0" sqref="F28:F29" name="Range1_1_1"/>
    <protectedRange password="CDC0" sqref="K31" name="Range1_4"/>
    <protectedRange password="CDC0" sqref="H31:I31" name="Range1_1_2"/>
    <protectedRange password="CDC0" sqref="L31" name="Range1_11_1"/>
    <protectedRange password="CDC0" sqref="J31" name="Range1_1_1_1"/>
    <protectedRange password="CDC0" sqref="M31" name="Range1_6_7_3"/>
    <protectedRange password="CDC0" sqref="H103" name="Range1_12_1_5_1"/>
    <protectedRange password="CDC0" sqref="H53:H61" name="Range1_12_1_5_1_1"/>
    <protectedRange password="CDC0" sqref="M99" name="Range1_6_7_7_1"/>
    <protectedRange password="CDC0" sqref="J53:J61" name="Range1_12_1_4_2"/>
  </protectedRanges>
  <mergeCells count="89">
    <mergeCell ref="L3:M3"/>
    <mergeCell ref="B123:O123"/>
    <mergeCell ref="B38:B64"/>
    <mergeCell ref="A81:B81"/>
    <mergeCell ref="A82:A89"/>
    <mergeCell ref="B71:B74"/>
    <mergeCell ref="B82:B89"/>
    <mergeCell ref="D65:D70"/>
    <mergeCell ref="E24:E32"/>
    <mergeCell ref="C17:E17"/>
    <mergeCell ref="E33:E34"/>
    <mergeCell ref="D38:D64"/>
    <mergeCell ref="C21:C78"/>
    <mergeCell ref="D21:D37"/>
    <mergeCell ref="D71:D74"/>
    <mergeCell ref="A10:B10"/>
    <mergeCell ref="C14:E14"/>
    <mergeCell ref="C16:E16"/>
    <mergeCell ref="C11:E11"/>
    <mergeCell ref="E103:E106"/>
    <mergeCell ref="A65:A70"/>
    <mergeCell ref="A19:B20"/>
    <mergeCell ref="D19:E19"/>
    <mergeCell ref="E65:E70"/>
    <mergeCell ref="C96:C102"/>
    <mergeCell ref="D75:D78"/>
    <mergeCell ref="C90:C95"/>
    <mergeCell ref="C82:C89"/>
    <mergeCell ref="E38:E64"/>
    <mergeCell ref="B75:B78"/>
    <mergeCell ref="A71:A74"/>
    <mergeCell ref="A90:A95"/>
    <mergeCell ref="A38:A64"/>
    <mergeCell ref="A107:A108"/>
    <mergeCell ref="A103:A106"/>
    <mergeCell ref="B103:B106"/>
    <mergeCell ref="A96:A102"/>
    <mergeCell ref="B96:B102"/>
    <mergeCell ref="L19:L20"/>
    <mergeCell ref="H19:H20"/>
    <mergeCell ref="J19:J20"/>
    <mergeCell ref="K19:K20"/>
    <mergeCell ref="I19:I20"/>
    <mergeCell ref="G19:G20"/>
    <mergeCell ref="A15:B15"/>
    <mergeCell ref="A17:B17"/>
    <mergeCell ref="C15:E15"/>
    <mergeCell ref="A16:B16"/>
    <mergeCell ref="F19:F20"/>
    <mergeCell ref="A5:M6"/>
    <mergeCell ref="G14:K14"/>
    <mergeCell ref="A12:B12"/>
    <mergeCell ref="C12:E12"/>
    <mergeCell ref="A13:B13"/>
    <mergeCell ref="C13:E13"/>
    <mergeCell ref="A7:M7"/>
    <mergeCell ref="A14:B14"/>
    <mergeCell ref="C10:E10"/>
    <mergeCell ref="A11:B11"/>
    <mergeCell ref="C107:C108"/>
    <mergeCell ref="H81:M81"/>
    <mergeCell ref="M79:M80"/>
    <mergeCell ref="E71:E74"/>
    <mergeCell ref="E82:E89"/>
    <mergeCell ref="D79:E79"/>
    <mergeCell ref="L79:L80"/>
    <mergeCell ref="K79:K80"/>
    <mergeCell ref="J79:J80"/>
    <mergeCell ref="I79:I80"/>
    <mergeCell ref="L1:M1"/>
    <mergeCell ref="A79:B80"/>
    <mergeCell ref="A75:A78"/>
    <mergeCell ref="B65:B70"/>
    <mergeCell ref="F79:F80"/>
    <mergeCell ref="G79:G80"/>
    <mergeCell ref="A21:A37"/>
    <mergeCell ref="H21:M21"/>
    <mergeCell ref="H79:H80"/>
    <mergeCell ref="E75:E78"/>
    <mergeCell ref="C103:C106"/>
    <mergeCell ref="B116:C116"/>
    <mergeCell ref="M19:M20"/>
    <mergeCell ref="D107:D108"/>
    <mergeCell ref="B115:C115"/>
    <mergeCell ref="E96:E102"/>
    <mergeCell ref="E107:E108"/>
    <mergeCell ref="E90:E95"/>
    <mergeCell ref="B90:B95"/>
    <mergeCell ref="B107:B108"/>
  </mergeCells>
  <printOptions/>
  <pageMargins left="0.54" right="0.2" top="0.44" bottom="0.48" header="0.17" footer="0.5"/>
  <pageSetup fitToHeight="3" horizontalDpi="600" verticalDpi="600" orientation="landscape" paperSize="9" scale="40" r:id="rId1"/>
  <rowBreaks count="1" manualBreakCount="1">
    <brk id="78" max="12" man="1"/>
  </rowBreaks>
</worksheet>
</file>

<file path=xl/worksheets/sheet7.xml><?xml version="1.0" encoding="utf-8"?>
<worksheet xmlns="http://schemas.openxmlformats.org/spreadsheetml/2006/main" xmlns:r="http://schemas.openxmlformats.org/officeDocument/2006/relationships">
  <dimension ref="A1:O104"/>
  <sheetViews>
    <sheetView view="pageBreakPreview" zoomScale="75" zoomScaleNormal="75" zoomScaleSheetLayoutView="75" zoomScalePageLayoutView="0" workbookViewId="0" topLeftCell="A61">
      <selection activeCell="F93" sqref="F93"/>
    </sheetView>
  </sheetViews>
  <sheetFormatPr defaultColWidth="9.00390625" defaultRowHeight="12.75"/>
  <cols>
    <col min="1" max="1" width="9.125" style="9" customWidth="1"/>
    <col min="2" max="2" width="40.75390625" style="9" customWidth="1"/>
    <col min="3" max="3" width="13.00390625" style="9" customWidth="1"/>
    <col min="4" max="4" width="9.125" style="9" customWidth="1"/>
    <col min="5" max="5" width="9.75390625" style="9" customWidth="1"/>
    <col min="6" max="12" width="30.75390625" style="9" customWidth="1"/>
    <col min="13" max="13" width="41.125" style="9" customWidth="1"/>
    <col min="14" max="16384" width="9.125" style="9" customWidth="1"/>
  </cols>
  <sheetData>
    <row r="1" spans="10:13" ht="18">
      <c r="J1" s="136"/>
      <c r="K1" s="136"/>
      <c r="L1" s="1075" t="s">
        <v>258</v>
      </c>
      <c r="M1" s="1075"/>
    </row>
    <row r="2" spans="9:14" ht="18">
      <c r="I2" s="136"/>
      <c r="J2" s="136"/>
      <c r="K2" s="136"/>
      <c r="L2" s="444" t="s">
        <v>249</v>
      </c>
      <c r="M2" s="445"/>
      <c r="N2" s="253"/>
    </row>
    <row r="3" spans="9:14" ht="18">
      <c r="I3" s="136"/>
      <c r="J3" s="136"/>
      <c r="K3" s="136"/>
      <c r="L3" s="1076" t="s">
        <v>301</v>
      </c>
      <c r="M3" s="1076"/>
      <c r="N3" s="253"/>
    </row>
    <row r="4" spans="9:12" ht="15">
      <c r="I4" s="45"/>
      <c r="J4" s="45"/>
      <c r="K4" s="45"/>
      <c r="L4" s="45"/>
    </row>
    <row r="5" spans="1:13" ht="15" customHeight="1">
      <c r="A5" s="1411" t="s">
        <v>52</v>
      </c>
      <c r="B5" s="1411"/>
      <c r="C5" s="1411"/>
      <c r="D5" s="1411"/>
      <c r="E5" s="1411"/>
      <c r="F5" s="1411"/>
      <c r="G5" s="1411"/>
      <c r="H5" s="1411"/>
      <c r="I5" s="1411"/>
      <c r="J5" s="1411"/>
      <c r="K5" s="1411"/>
      <c r="L5" s="1411"/>
      <c r="M5" s="1411"/>
    </row>
    <row r="6" spans="1:13" ht="15" customHeight="1">
      <c r="A6" s="1411"/>
      <c r="B6" s="1411"/>
      <c r="C6" s="1411"/>
      <c r="D6" s="1411"/>
      <c r="E6" s="1411"/>
      <c r="F6" s="1411"/>
      <c r="G6" s="1411"/>
      <c r="H6" s="1411"/>
      <c r="I6" s="1411"/>
      <c r="J6" s="1411"/>
      <c r="K6" s="1411"/>
      <c r="L6" s="1411"/>
      <c r="M6" s="1411"/>
    </row>
    <row r="7" spans="1:13" ht="15">
      <c r="A7" s="1411" t="s">
        <v>286</v>
      </c>
      <c r="B7" s="1412"/>
      <c r="C7" s="1412"/>
      <c r="D7" s="1412"/>
      <c r="E7" s="1412"/>
      <c r="F7" s="1412"/>
      <c r="G7" s="1412"/>
      <c r="H7" s="1412"/>
      <c r="I7" s="1412"/>
      <c r="J7" s="1412"/>
      <c r="K7" s="1412"/>
      <c r="L7" s="1412"/>
      <c r="M7" s="1412"/>
    </row>
    <row r="8" spans="1:13" ht="15">
      <c r="A8" s="1412"/>
      <c r="B8" s="1412"/>
      <c r="C8" s="1412"/>
      <c r="D8" s="1412"/>
      <c r="E8" s="1412"/>
      <c r="F8" s="1412"/>
      <c r="G8" s="1412"/>
      <c r="H8" s="1412"/>
      <c r="I8" s="1412"/>
      <c r="J8" s="1412"/>
      <c r="K8" s="1412"/>
      <c r="L8" s="1412"/>
      <c r="M8" s="1412"/>
    </row>
    <row r="9" spans="1:13" ht="15.75" thickBot="1">
      <c r="A9" s="45"/>
      <c r="B9" s="45"/>
      <c r="C9" s="45"/>
      <c r="D9" s="45"/>
      <c r="E9" s="45"/>
      <c r="F9" s="45"/>
      <c r="G9" s="45"/>
      <c r="H9" s="45"/>
      <c r="I9" s="45"/>
      <c r="J9" s="45"/>
      <c r="K9" s="45"/>
      <c r="L9" s="45"/>
      <c r="M9" s="45"/>
    </row>
    <row r="10" spans="1:13" ht="15">
      <c r="A10" s="336"/>
      <c r="B10" s="336"/>
      <c r="C10" s="337"/>
      <c r="D10" s="337"/>
      <c r="E10" s="336"/>
      <c r="F10" s="336"/>
      <c r="G10" s="336"/>
      <c r="H10" s="336"/>
      <c r="I10" s="336"/>
      <c r="J10" s="336"/>
      <c r="K10" s="354" t="s">
        <v>7</v>
      </c>
      <c r="L10" s="355">
        <f>((C17*0.7)*0.33)</f>
        <v>167.236146</v>
      </c>
      <c r="M10" s="356"/>
    </row>
    <row r="11" spans="1:13" ht="19.5" customHeight="1">
      <c r="A11" s="1029" t="s">
        <v>27</v>
      </c>
      <c r="B11" s="1255"/>
      <c r="C11" s="1409" t="s">
        <v>44</v>
      </c>
      <c r="D11" s="1530"/>
      <c r="E11" s="1530"/>
      <c r="F11" s="1410"/>
      <c r="G11" s="336"/>
      <c r="H11" s="76" t="s">
        <v>33</v>
      </c>
      <c r="I11" s="256">
        <v>42342</v>
      </c>
      <c r="J11" s="336"/>
      <c r="K11" s="241" t="s">
        <v>8</v>
      </c>
      <c r="L11" s="242">
        <f>((C17*0.7)*0.33)</f>
        <v>167.236146</v>
      </c>
      <c r="M11" s="243"/>
    </row>
    <row r="12" spans="1:13" ht="19.5" customHeight="1" thickBot="1">
      <c r="A12" s="1031" t="s">
        <v>29</v>
      </c>
      <c r="B12" s="1104"/>
      <c r="C12" s="1531">
        <v>2016</v>
      </c>
      <c r="D12" s="1532"/>
      <c r="E12" s="1533"/>
      <c r="F12" s="338"/>
      <c r="G12" s="339"/>
      <c r="H12" s="339"/>
      <c r="I12" s="336"/>
      <c r="J12" s="336"/>
      <c r="K12" s="244" t="s">
        <v>11</v>
      </c>
      <c r="L12" s="245">
        <f>((C17*0.7)*0.33)</f>
        <v>167.236146</v>
      </c>
      <c r="M12" s="246">
        <f>SUM(L10:L12)</f>
        <v>501.708438</v>
      </c>
    </row>
    <row r="13" spans="1:13" ht="19.5" customHeight="1" thickBot="1">
      <c r="A13" s="1029" t="s">
        <v>28</v>
      </c>
      <c r="B13" s="1255"/>
      <c r="C13" s="1550" t="s">
        <v>222</v>
      </c>
      <c r="D13" s="1551"/>
      <c r="E13" s="1552"/>
      <c r="F13" s="340"/>
      <c r="G13" s="339"/>
      <c r="H13" s="339"/>
      <c r="I13" s="336"/>
      <c r="J13" s="336"/>
      <c r="K13" s="336"/>
      <c r="L13" s="336"/>
      <c r="M13" s="336"/>
    </row>
    <row r="14" spans="1:13" ht="66" customHeight="1" thickBot="1">
      <c r="A14" s="1016" t="s">
        <v>53</v>
      </c>
      <c r="B14" s="1285"/>
      <c r="C14" s="1553">
        <v>723966</v>
      </c>
      <c r="D14" s="1554"/>
      <c r="E14" s="1555"/>
      <c r="F14" s="369"/>
      <c r="G14" s="68" t="s">
        <v>298</v>
      </c>
      <c r="H14" s="248"/>
      <c r="I14" s="336"/>
      <c r="J14" s="336"/>
      <c r="K14" s="336"/>
      <c r="L14" s="336"/>
      <c r="M14" s="336"/>
    </row>
    <row r="15" spans="1:13" ht="69" customHeight="1" thickBot="1">
      <c r="A15" s="1016" t="s">
        <v>90</v>
      </c>
      <c r="B15" s="1288"/>
      <c r="C15" s="1547">
        <v>723966</v>
      </c>
      <c r="D15" s="1548"/>
      <c r="E15" s="1549"/>
      <c r="F15" s="341"/>
      <c r="G15" s="1527" t="s">
        <v>299</v>
      </c>
      <c r="H15" s="1528"/>
      <c r="I15" s="1528"/>
      <c r="J15" s="1528"/>
      <c r="K15" s="1529"/>
      <c r="L15" s="336"/>
      <c r="M15" s="336"/>
    </row>
    <row r="16" spans="1:13" ht="19.5" customHeight="1" thickBot="1">
      <c r="A16" s="1016" t="s">
        <v>30</v>
      </c>
      <c r="B16" s="1255"/>
      <c r="C16" s="1467" t="s">
        <v>35</v>
      </c>
      <c r="D16" s="1468"/>
      <c r="E16" s="1469"/>
      <c r="F16" s="69" t="s">
        <v>36</v>
      </c>
      <c r="G16" s="70" t="s">
        <v>37</v>
      </c>
      <c r="H16" s="336"/>
      <c r="I16" s="336"/>
      <c r="J16" s="336"/>
      <c r="K16" s="336"/>
      <c r="L16" s="336"/>
      <c r="M16" s="336"/>
    </row>
    <row r="17" spans="1:13" ht="19.5" customHeight="1" thickBot="1">
      <c r="A17" s="1534" t="s">
        <v>181</v>
      </c>
      <c r="B17" s="1535"/>
      <c r="C17" s="1544">
        <f>IF(C15&lt;200000,(200),200+(C15-200000)/1000)</f>
        <v>723.966</v>
      </c>
      <c r="D17" s="1545"/>
      <c r="E17" s="1546"/>
      <c r="F17" s="342"/>
      <c r="G17" s="343"/>
      <c r="H17" s="336"/>
      <c r="I17" s="336"/>
      <c r="J17" s="344"/>
      <c r="K17" s="336"/>
      <c r="L17" s="336"/>
      <c r="M17" s="336"/>
    </row>
    <row r="18" spans="1:13" ht="19.5" customHeight="1" thickBot="1">
      <c r="A18" s="1016" t="s">
        <v>32</v>
      </c>
      <c r="B18" s="1285"/>
      <c r="C18" s="1558">
        <f>E22+E76+E84</f>
        <v>749</v>
      </c>
      <c r="D18" s="1559"/>
      <c r="E18" s="1560"/>
      <c r="F18" s="345"/>
      <c r="G18" s="346"/>
      <c r="H18" s="336"/>
      <c r="I18" s="336"/>
      <c r="J18" s="336"/>
      <c r="K18" s="336"/>
      <c r="L18" s="336"/>
      <c r="M18" s="336"/>
    </row>
    <row r="19" spans="1:13" ht="15">
      <c r="A19" s="347"/>
      <c r="B19" s="348"/>
      <c r="C19" s="349"/>
      <c r="D19" s="349"/>
      <c r="E19" s="344"/>
      <c r="F19" s="350"/>
      <c r="G19" s="350"/>
      <c r="H19" s="336"/>
      <c r="I19" s="336"/>
      <c r="J19" s="336"/>
      <c r="K19" s="336"/>
      <c r="L19" s="336"/>
      <c r="M19" s="336"/>
    </row>
    <row r="20" spans="1:13" ht="49.5" customHeight="1">
      <c r="A20" s="1367" t="s">
        <v>34</v>
      </c>
      <c r="B20" s="1392"/>
      <c r="C20" s="517" t="s">
        <v>86</v>
      </c>
      <c r="D20" s="1453" t="s">
        <v>83</v>
      </c>
      <c r="E20" s="1453"/>
      <c r="F20" s="994" t="s">
        <v>38</v>
      </c>
      <c r="G20" s="994" t="s">
        <v>67</v>
      </c>
      <c r="H20" s="994" t="s">
        <v>46</v>
      </c>
      <c r="I20" s="994" t="s">
        <v>39</v>
      </c>
      <c r="J20" s="994" t="s">
        <v>93</v>
      </c>
      <c r="K20" s="994" t="s">
        <v>96</v>
      </c>
      <c r="L20" s="994" t="s">
        <v>95</v>
      </c>
      <c r="M20" s="997" t="s">
        <v>40</v>
      </c>
    </row>
    <row r="21" spans="1:13" ht="21" customHeight="1">
      <c r="A21" s="1393"/>
      <c r="B21" s="1394"/>
      <c r="C21" s="517" t="s">
        <v>56</v>
      </c>
      <c r="D21" s="517" t="s">
        <v>56</v>
      </c>
      <c r="E21" s="517" t="s">
        <v>32</v>
      </c>
      <c r="F21" s="1000"/>
      <c r="G21" s="999"/>
      <c r="H21" s="1000"/>
      <c r="I21" s="1000"/>
      <c r="J21" s="996"/>
      <c r="K21" s="996"/>
      <c r="L21" s="1000"/>
      <c r="M21" s="1536"/>
    </row>
    <row r="22" spans="1:13" ht="37.5" customHeight="1">
      <c r="A22" s="1510" t="s">
        <v>7</v>
      </c>
      <c r="B22" s="537" t="s">
        <v>265</v>
      </c>
      <c r="C22" s="1537">
        <f>M12</f>
        <v>501.708438</v>
      </c>
      <c r="D22" s="1522">
        <f>M12</f>
        <v>501.708438</v>
      </c>
      <c r="E22" s="1519">
        <f>SUM(E24:E36)</f>
        <v>502</v>
      </c>
      <c r="F22" s="694"/>
      <c r="G22" s="694"/>
      <c r="H22" s="1517"/>
      <c r="I22" s="1517"/>
      <c r="J22" s="1517"/>
      <c r="K22" s="1517"/>
      <c r="L22" s="1517"/>
      <c r="M22" s="1517"/>
    </row>
    <row r="23" spans="1:13" ht="15" customHeight="1">
      <c r="A23" s="1511"/>
      <c r="B23" s="538"/>
      <c r="C23" s="1537"/>
      <c r="D23" s="1523"/>
      <c r="E23" s="1520"/>
      <c r="F23" s="695"/>
      <c r="G23" s="695"/>
      <c r="H23" s="696"/>
      <c r="I23" s="696"/>
      <c r="J23" s="696"/>
      <c r="K23" s="696"/>
      <c r="L23" s="696"/>
      <c r="M23" s="696"/>
    </row>
    <row r="24" spans="1:13" ht="15" customHeight="1">
      <c r="A24" s="1511"/>
      <c r="B24" s="543" t="s">
        <v>182</v>
      </c>
      <c r="C24" s="1537"/>
      <c r="D24" s="1523"/>
      <c r="E24" s="542">
        <v>202</v>
      </c>
      <c r="F24" s="547" t="s">
        <v>84</v>
      </c>
      <c r="G24" s="697" t="s">
        <v>179</v>
      </c>
      <c r="H24" s="698" t="s">
        <v>98</v>
      </c>
      <c r="I24" s="698" t="s">
        <v>102</v>
      </c>
      <c r="J24" s="699">
        <v>0.18</v>
      </c>
      <c r="K24" s="700">
        <v>0.1</v>
      </c>
      <c r="L24" s="701" t="s">
        <v>135</v>
      </c>
      <c r="M24" s="436" t="s">
        <v>261</v>
      </c>
    </row>
    <row r="25" spans="1:13" ht="15" customHeight="1">
      <c r="A25" s="1511"/>
      <c r="B25" s="544"/>
      <c r="C25" s="1537"/>
      <c r="D25" s="1523"/>
      <c r="E25" s="1519">
        <v>200</v>
      </c>
      <c r="F25" s="548"/>
      <c r="G25" s="168"/>
      <c r="H25" s="207"/>
      <c r="I25" s="207"/>
      <c r="J25" s="402"/>
      <c r="K25" s="197"/>
      <c r="L25" s="152"/>
      <c r="M25" s="171"/>
    </row>
    <row r="26" spans="1:13" ht="15" customHeight="1">
      <c r="A26" s="1511"/>
      <c r="B26" s="512" t="s">
        <v>60</v>
      </c>
      <c r="C26" s="1537"/>
      <c r="D26" s="1523"/>
      <c r="E26" s="1521"/>
      <c r="F26" s="210"/>
      <c r="G26" s="209"/>
      <c r="H26" s="209"/>
      <c r="I26" s="209"/>
      <c r="J26" s="702"/>
      <c r="K26" s="702"/>
      <c r="L26" s="209"/>
      <c r="M26" s="209"/>
    </row>
    <row r="27" spans="1:13" ht="15" customHeight="1">
      <c r="A27" s="1511"/>
      <c r="B27" s="359" t="s">
        <v>62</v>
      </c>
      <c r="C27" s="1537"/>
      <c r="D27" s="1523"/>
      <c r="E27" s="1521"/>
      <c r="F27" s="181" t="s">
        <v>110</v>
      </c>
      <c r="G27" s="167" t="s">
        <v>179</v>
      </c>
      <c r="H27" s="62" t="s">
        <v>108</v>
      </c>
      <c r="I27" s="62" t="s">
        <v>102</v>
      </c>
      <c r="J27" s="151">
        <v>0.7</v>
      </c>
      <c r="K27" s="75">
        <v>0.3</v>
      </c>
      <c r="L27" s="62" t="s">
        <v>267</v>
      </c>
      <c r="M27" s="62" t="s">
        <v>261</v>
      </c>
    </row>
    <row r="28" spans="1:13" ht="15" customHeight="1">
      <c r="A28" s="1511"/>
      <c r="B28" s="359" t="s">
        <v>61</v>
      </c>
      <c r="C28" s="1537"/>
      <c r="D28" s="1523"/>
      <c r="E28" s="1521"/>
      <c r="F28" s="181" t="s">
        <v>109</v>
      </c>
      <c r="G28" s="167" t="s">
        <v>179</v>
      </c>
      <c r="H28" s="166" t="s">
        <v>98</v>
      </c>
      <c r="I28" s="364" t="s">
        <v>102</v>
      </c>
      <c r="J28" s="151">
        <v>0.6</v>
      </c>
      <c r="K28" s="75">
        <v>0.5</v>
      </c>
      <c r="L28" s="62" t="s">
        <v>267</v>
      </c>
      <c r="M28" s="62" t="s">
        <v>261</v>
      </c>
    </row>
    <row r="29" spans="1:13" ht="15" customHeight="1">
      <c r="A29" s="1511"/>
      <c r="B29" s="359" t="s">
        <v>159</v>
      </c>
      <c r="C29" s="1537"/>
      <c r="D29" s="1523"/>
      <c r="E29" s="1521"/>
      <c r="F29" s="181" t="s">
        <v>147</v>
      </c>
      <c r="G29" s="167" t="s">
        <v>179</v>
      </c>
      <c r="H29" s="166" t="s">
        <v>98</v>
      </c>
      <c r="I29" s="364" t="s">
        <v>102</v>
      </c>
      <c r="J29" s="75">
        <v>0.6</v>
      </c>
      <c r="K29" s="75">
        <v>0.5</v>
      </c>
      <c r="L29" s="62" t="s">
        <v>267</v>
      </c>
      <c r="M29" s="62" t="s">
        <v>261</v>
      </c>
    </row>
    <row r="30" spans="1:13" ht="15" customHeight="1">
      <c r="A30" s="1511"/>
      <c r="B30" s="359" t="s">
        <v>262</v>
      </c>
      <c r="C30" s="1537"/>
      <c r="D30" s="1523"/>
      <c r="E30" s="1521"/>
      <c r="F30" s="181" t="s">
        <v>146</v>
      </c>
      <c r="G30" s="167" t="s">
        <v>179</v>
      </c>
      <c r="H30" s="62" t="s">
        <v>108</v>
      </c>
      <c r="I30" s="62" t="s">
        <v>102</v>
      </c>
      <c r="J30" s="75">
        <v>0.6</v>
      </c>
      <c r="K30" s="222">
        <v>0.8</v>
      </c>
      <c r="L30" s="62" t="s">
        <v>267</v>
      </c>
      <c r="M30" s="62" t="s">
        <v>261</v>
      </c>
    </row>
    <row r="31" spans="1:13" ht="15" customHeight="1">
      <c r="A31" s="1511"/>
      <c r="B31" s="544"/>
      <c r="C31" s="1537"/>
      <c r="D31" s="1523"/>
      <c r="E31" s="1520"/>
      <c r="F31" s="190"/>
      <c r="G31" s="391"/>
      <c r="H31" s="216"/>
      <c r="I31" s="216"/>
      <c r="J31" s="703"/>
      <c r="K31" s="703"/>
      <c r="L31" s="216"/>
      <c r="M31" s="216"/>
    </row>
    <row r="32" spans="1:13" ht="15" customHeight="1">
      <c r="A32" s="1511"/>
      <c r="B32" s="543" t="s">
        <v>63</v>
      </c>
      <c r="C32" s="1537"/>
      <c r="D32" s="1523"/>
      <c r="E32" s="1518">
        <v>100</v>
      </c>
      <c r="F32" s="451" t="s">
        <v>64</v>
      </c>
      <c r="G32" s="704" t="s">
        <v>179</v>
      </c>
      <c r="H32" s="314"/>
      <c r="I32" s="171" t="s">
        <v>200</v>
      </c>
      <c r="J32" s="314"/>
      <c r="K32" s="635">
        <v>1.5</v>
      </c>
      <c r="L32" s="197" t="s">
        <v>135</v>
      </c>
      <c r="M32" s="171" t="s">
        <v>201</v>
      </c>
    </row>
    <row r="33" spans="1:13" ht="15" customHeight="1">
      <c r="A33" s="1511"/>
      <c r="B33" s="545"/>
      <c r="C33" s="1537"/>
      <c r="D33" s="1523"/>
      <c r="E33" s="1518"/>
      <c r="F33" s="237" t="s">
        <v>65</v>
      </c>
      <c r="G33" s="148" t="s">
        <v>179</v>
      </c>
      <c r="H33" s="232"/>
      <c r="I33" s="364" t="s">
        <v>102</v>
      </c>
      <c r="J33" s="209"/>
      <c r="K33" s="615">
        <v>1.3</v>
      </c>
      <c r="L33" s="75" t="s">
        <v>135</v>
      </c>
      <c r="M33" s="62" t="s">
        <v>201</v>
      </c>
    </row>
    <row r="34" spans="1:13" ht="15" customHeight="1">
      <c r="A34" s="1511"/>
      <c r="B34" s="545"/>
      <c r="C34" s="1537"/>
      <c r="D34" s="1523"/>
      <c r="E34" s="1518"/>
      <c r="F34" s="307" t="s">
        <v>66</v>
      </c>
      <c r="G34" s="167" t="s">
        <v>179</v>
      </c>
      <c r="H34" s="232"/>
      <c r="I34" s="364" t="s">
        <v>102</v>
      </c>
      <c r="J34" s="209"/>
      <c r="K34" s="232">
        <v>1.3</v>
      </c>
      <c r="L34" s="62" t="s">
        <v>135</v>
      </c>
      <c r="M34" s="62" t="s">
        <v>201</v>
      </c>
    </row>
    <row r="35" spans="1:13" ht="15" customHeight="1">
      <c r="A35" s="1511"/>
      <c r="B35" s="545"/>
      <c r="C35" s="1537"/>
      <c r="D35" s="1523"/>
      <c r="E35" s="1518"/>
      <c r="F35" s="210"/>
      <c r="G35" s="209"/>
      <c r="H35" s="209"/>
      <c r="I35" s="209"/>
      <c r="J35" s="209"/>
      <c r="K35" s="209"/>
      <c r="L35" s="209"/>
      <c r="M35" s="209"/>
    </row>
    <row r="36" spans="1:13" ht="15" customHeight="1">
      <c r="A36" s="1512"/>
      <c r="B36" s="546"/>
      <c r="C36" s="1537"/>
      <c r="D36" s="1524"/>
      <c r="E36" s="1518"/>
      <c r="F36" s="351"/>
      <c r="G36" s="352"/>
      <c r="H36" s="352"/>
      <c r="I36" s="352"/>
      <c r="J36" s="352"/>
      <c r="K36" s="352"/>
      <c r="L36" s="352"/>
      <c r="M36" s="352"/>
    </row>
    <row r="37" spans="1:13" ht="15" customHeight="1">
      <c r="A37" s="1541" t="s">
        <v>8</v>
      </c>
      <c r="B37" s="1387" t="s">
        <v>68</v>
      </c>
      <c r="C37" s="1537"/>
      <c r="D37" s="1526">
        <f>M12</f>
        <v>501.708438</v>
      </c>
      <c r="E37" s="1525">
        <v>502</v>
      </c>
      <c r="F37" s="49" t="s">
        <v>217</v>
      </c>
      <c r="G37" s="168" t="s">
        <v>179</v>
      </c>
      <c r="H37" s="314"/>
      <c r="I37" s="168" t="s">
        <v>102</v>
      </c>
      <c r="J37" s="168"/>
      <c r="K37" s="168">
        <v>13.98</v>
      </c>
      <c r="L37" s="168" t="s">
        <v>135</v>
      </c>
      <c r="M37" s="171" t="s">
        <v>201</v>
      </c>
    </row>
    <row r="38" spans="1:13" ht="15" customHeight="1">
      <c r="A38" s="1542"/>
      <c r="B38" s="1388"/>
      <c r="C38" s="1537"/>
      <c r="D38" s="1526"/>
      <c r="E38" s="1518"/>
      <c r="F38" s="50"/>
      <c r="G38" s="209"/>
      <c r="H38" s="167"/>
      <c r="I38" s="167"/>
      <c r="J38" s="167"/>
      <c r="K38" s="167"/>
      <c r="L38" s="62"/>
      <c r="M38" s="62"/>
    </row>
    <row r="39" spans="1:13" ht="15" customHeight="1">
      <c r="A39" s="1542"/>
      <c r="B39" s="1388"/>
      <c r="C39" s="1537"/>
      <c r="D39" s="1526"/>
      <c r="E39" s="1518"/>
      <c r="F39" s="50" t="s">
        <v>113</v>
      </c>
      <c r="G39" s="167" t="s">
        <v>179</v>
      </c>
      <c r="H39" s="232"/>
      <c r="I39" s="148" t="s">
        <v>102</v>
      </c>
      <c r="J39" s="148"/>
      <c r="K39" s="148">
        <v>122.38</v>
      </c>
      <c r="L39" s="167">
        <v>100</v>
      </c>
      <c r="M39" s="62" t="s">
        <v>201</v>
      </c>
    </row>
    <row r="40" spans="1:13" ht="15" customHeight="1">
      <c r="A40" s="1542"/>
      <c r="B40" s="1388"/>
      <c r="C40" s="1537"/>
      <c r="D40" s="1526"/>
      <c r="E40" s="1518"/>
      <c r="F40" s="50" t="s">
        <v>114</v>
      </c>
      <c r="G40" s="167" t="s">
        <v>179</v>
      </c>
      <c r="H40" s="232"/>
      <c r="I40" s="148" t="s">
        <v>102</v>
      </c>
      <c r="J40" s="148"/>
      <c r="K40" s="148">
        <v>129.5</v>
      </c>
      <c r="L40" s="167">
        <v>100</v>
      </c>
      <c r="M40" s="62" t="s">
        <v>201</v>
      </c>
    </row>
    <row r="41" spans="1:13" ht="15" customHeight="1">
      <c r="A41" s="1542"/>
      <c r="B41" s="1388"/>
      <c r="C41" s="1537"/>
      <c r="D41" s="1526"/>
      <c r="E41" s="1518"/>
      <c r="F41" s="50" t="s">
        <v>204</v>
      </c>
      <c r="G41" s="167" t="s">
        <v>179</v>
      </c>
      <c r="H41" s="232"/>
      <c r="I41" s="148" t="s">
        <v>102</v>
      </c>
      <c r="J41" s="148"/>
      <c r="K41" s="148">
        <v>130.02</v>
      </c>
      <c r="L41" s="167">
        <v>100</v>
      </c>
      <c r="M41" s="62" t="s">
        <v>201</v>
      </c>
    </row>
    <row r="42" spans="1:13" ht="15" customHeight="1">
      <c r="A42" s="1542"/>
      <c r="B42" s="1388"/>
      <c r="C42" s="1537"/>
      <c r="D42" s="1526"/>
      <c r="E42" s="1518"/>
      <c r="F42" s="50" t="s">
        <v>218</v>
      </c>
      <c r="G42" s="167" t="s">
        <v>179</v>
      </c>
      <c r="H42" s="232"/>
      <c r="I42" s="148" t="s">
        <v>102</v>
      </c>
      <c r="J42" s="148"/>
      <c r="K42" s="148">
        <v>125.59</v>
      </c>
      <c r="L42" s="167">
        <v>100</v>
      </c>
      <c r="M42" s="62" t="s">
        <v>201</v>
      </c>
    </row>
    <row r="43" spans="1:13" ht="15" customHeight="1">
      <c r="A43" s="1542"/>
      <c r="B43" s="1388"/>
      <c r="C43" s="1537"/>
      <c r="D43" s="1526"/>
      <c r="E43" s="1518"/>
      <c r="F43" s="50"/>
      <c r="G43" s="209"/>
      <c r="H43" s="167"/>
      <c r="I43" s="148"/>
      <c r="J43" s="148"/>
      <c r="K43" s="148"/>
      <c r="L43" s="167"/>
      <c r="M43" s="62"/>
    </row>
    <row r="44" spans="1:13" ht="15" customHeight="1">
      <c r="A44" s="1542"/>
      <c r="B44" s="1388"/>
      <c r="C44" s="1537"/>
      <c r="D44" s="1526"/>
      <c r="E44" s="1518"/>
      <c r="F44" s="50" t="s">
        <v>112</v>
      </c>
      <c r="G44" s="167" t="s">
        <v>179</v>
      </c>
      <c r="H44" s="62" t="s">
        <v>108</v>
      </c>
      <c r="I44" s="148" t="s">
        <v>102</v>
      </c>
      <c r="J44" s="167">
        <v>15</v>
      </c>
      <c r="K44" s="167">
        <v>14.01</v>
      </c>
      <c r="L44" s="167" t="s">
        <v>135</v>
      </c>
      <c r="M44" s="62" t="s">
        <v>201</v>
      </c>
    </row>
    <row r="45" spans="1:13" ht="15" customHeight="1">
      <c r="A45" s="1542"/>
      <c r="B45" s="1388"/>
      <c r="C45" s="1537"/>
      <c r="D45" s="1526"/>
      <c r="E45" s="1518"/>
      <c r="F45" s="50" t="s">
        <v>263</v>
      </c>
      <c r="G45" s="167" t="s">
        <v>179</v>
      </c>
      <c r="H45" s="62" t="s">
        <v>108</v>
      </c>
      <c r="I45" s="148" t="s">
        <v>102</v>
      </c>
      <c r="J45" s="167">
        <v>15</v>
      </c>
      <c r="K45" s="167">
        <v>12.31</v>
      </c>
      <c r="L45" s="167" t="s">
        <v>135</v>
      </c>
      <c r="M45" s="62" t="s">
        <v>201</v>
      </c>
    </row>
    <row r="46" spans="1:13" ht="15" customHeight="1">
      <c r="A46" s="1542"/>
      <c r="B46" s="1388"/>
      <c r="C46" s="1537"/>
      <c r="D46" s="1526"/>
      <c r="E46" s="1518"/>
      <c r="F46" s="220"/>
      <c r="G46" s="209"/>
      <c r="H46" s="167"/>
      <c r="I46" s="220"/>
      <c r="J46" s="220"/>
      <c r="K46" s="220"/>
      <c r="L46" s="220"/>
      <c r="M46" s="220"/>
    </row>
    <row r="47" spans="1:13" ht="15" customHeight="1">
      <c r="A47" s="1542"/>
      <c r="B47" s="1388"/>
      <c r="C47" s="1537"/>
      <c r="D47" s="1526"/>
      <c r="E47" s="1518"/>
      <c r="F47" s="590" t="s">
        <v>210</v>
      </c>
      <c r="G47" s="167" t="s">
        <v>179</v>
      </c>
      <c r="H47" s="62" t="s">
        <v>108</v>
      </c>
      <c r="I47" s="148" t="s">
        <v>102</v>
      </c>
      <c r="J47" s="222">
        <v>3</v>
      </c>
      <c r="K47" s="222">
        <v>25.58</v>
      </c>
      <c r="L47" s="167" t="s">
        <v>135</v>
      </c>
      <c r="M47" s="62" t="s">
        <v>201</v>
      </c>
    </row>
    <row r="48" spans="1:13" ht="15" customHeight="1">
      <c r="A48" s="1542"/>
      <c r="B48" s="1388"/>
      <c r="C48" s="1537"/>
      <c r="D48" s="1526"/>
      <c r="E48" s="1518"/>
      <c r="F48" s="201" t="s">
        <v>242</v>
      </c>
      <c r="G48" s="167" t="s">
        <v>179</v>
      </c>
      <c r="H48" s="167"/>
      <c r="I48" s="148" t="s">
        <v>102</v>
      </c>
      <c r="J48" s="222"/>
      <c r="K48" s="222">
        <v>173.82</v>
      </c>
      <c r="L48" s="221">
        <v>150</v>
      </c>
      <c r="M48" s="62" t="s">
        <v>201</v>
      </c>
    </row>
    <row r="49" spans="1:13" ht="15" customHeight="1">
      <c r="A49" s="1542"/>
      <c r="B49" s="1388"/>
      <c r="C49" s="1537"/>
      <c r="D49" s="1526"/>
      <c r="E49" s="1518"/>
      <c r="F49" s="50"/>
      <c r="G49" s="209"/>
      <c r="H49" s="167"/>
      <c r="I49" s="148"/>
      <c r="J49" s="167"/>
      <c r="K49" s="167"/>
      <c r="L49" s="167"/>
      <c r="M49" s="62"/>
    </row>
    <row r="50" spans="1:15" ht="15" customHeight="1">
      <c r="A50" s="1542"/>
      <c r="B50" s="1388"/>
      <c r="C50" s="1537"/>
      <c r="D50" s="1526"/>
      <c r="E50" s="1518"/>
      <c r="F50" s="50" t="s">
        <v>115</v>
      </c>
      <c r="G50" s="167" t="s">
        <v>179</v>
      </c>
      <c r="H50" s="167" t="s">
        <v>111</v>
      </c>
      <c r="I50" s="148" t="s">
        <v>102</v>
      </c>
      <c r="J50" s="148">
        <v>63</v>
      </c>
      <c r="K50" s="148">
        <v>53.15</v>
      </c>
      <c r="L50" s="167" t="s">
        <v>135</v>
      </c>
      <c r="M50" s="62" t="s">
        <v>261</v>
      </c>
      <c r="N50" s="549"/>
      <c r="O50" s="317"/>
    </row>
    <row r="51" spans="1:15" ht="15" customHeight="1">
      <c r="A51" s="1542"/>
      <c r="B51" s="1388"/>
      <c r="C51" s="1537"/>
      <c r="D51" s="1526"/>
      <c r="E51" s="1518"/>
      <c r="F51" s="50" t="s">
        <v>116</v>
      </c>
      <c r="G51" s="167" t="s">
        <v>179</v>
      </c>
      <c r="H51" s="167" t="s">
        <v>111</v>
      </c>
      <c r="I51" s="148" t="s">
        <v>102</v>
      </c>
      <c r="J51" s="148">
        <v>57.5</v>
      </c>
      <c r="K51" s="148">
        <v>53.71</v>
      </c>
      <c r="L51" s="167" t="s">
        <v>135</v>
      </c>
      <c r="M51" s="62" t="s">
        <v>261</v>
      </c>
      <c r="N51" s="550"/>
      <c r="O51" s="317"/>
    </row>
    <row r="52" spans="1:15" ht="15" customHeight="1">
      <c r="A52" s="1542"/>
      <c r="B52" s="1388"/>
      <c r="C52" s="1537"/>
      <c r="D52" s="1526"/>
      <c r="E52" s="1518"/>
      <c r="F52" s="50" t="s">
        <v>207</v>
      </c>
      <c r="G52" s="167" t="s">
        <v>179</v>
      </c>
      <c r="H52" s="167" t="s">
        <v>111</v>
      </c>
      <c r="I52" s="148" t="s">
        <v>102</v>
      </c>
      <c r="J52" s="148">
        <v>55</v>
      </c>
      <c r="K52" s="148">
        <v>52.46</v>
      </c>
      <c r="L52" s="167" t="s">
        <v>135</v>
      </c>
      <c r="M52" s="62" t="s">
        <v>261</v>
      </c>
      <c r="N52" s="549"/>
      <c r="O52" s="317"/>
    </row>
    <row r="53" spans="1:13" ht="15" customHeight="1">
      <c r="A53" s="1542"/>
      <c r="B53" s="1388"/>
      <c r="C53" s="1537"/>
      <c r="D53" s="1526"/>
      <c r="E53" s="1518"/>
      <c r="F53" s="50" t="s">
        <v>117</v>
      </c>
      <c r="G53" s="167" t="s">
        <v>179</v>
      </c>
      <c r="H53" s="167" t="s">
        <v>111</v>
      </c>
      <c r="I53" s="148" t="s">
        <v>102</v>
      </c>
      <c r="J53" s="148">
        <v>61.2</v>
      </c>
      <c r="K53" s="148">
        <v>52.41</v>
      </c>
      <c r="L53" s="167" t="s">
        <v>135</v>
      </c>
      <c r="M53" s="62" t="s">
        <v>261</v>
      </c>
    </row>
    <row r="54" spans="1:13" ht="15" customHeight="1">
      <c r="A54" s="1542"/>
      <c r="B54" s="1388"/>
      <c r="C54" s="1537"/>
      <c r="D54" s="1526"/>
      <c r="E54" s="1518"/>
      <c r="F54" s="50" t="s">
        <v>118</v>
      </c>
      <c r="G54" s="167" t="s">
        <v>179</v>
      </c>
      <c r="H54" s="167" t="s">
        <v>111</v>
      </c>
      <c r="I54" s="148" t="s">
        <v>102</v>
      </c>
      <c r="J54" s="148">
        <v>55.9</v>
      </c>
      <c r="K54" s="148">
        <v>52.62</v>
      </c>
      <c r="L54" s="167" t="s">
        <v>135</v>
      </c>
      <c r="M54" s="62" t="s">
        <v>261</v>
      </c>
    </row>
    <row r="55" spans="1:13" ht="33" customHeight="1">
      <c r="A55" s="1542"/>
      <c r="B55" s="1388"/>
      <c r="C55" s="1537"/>
      <c r="D55" s="1526"/>
      <c r="E55" s="1518"/>
      <c r="F55" s="50" t="s">
        <v>208</v>
      </c>
      <c r="G55" s="167" t="s">
        <v>179</v>
      </c>
      <c r="H55" s="167" t="s">
        <v>111</v>
      </c>
      <c r="I55" s="148" t="s">
        <v>102</v>
      </c>
      <c r="J55" s="151">
        <v>56.3</v>
      </c>
      <c r="K55" s="151">
        <v>52.75</v>
      </c>
      <c r="L55" s="167" t="s">
        <v>135</v>
      </c>
      <c r="M55" s="62" t="s">
        <v>261</v>
      </c>
    </row>
    <row r="56" spans="1:13" ht="15" customHeight="1">
      <c r="A56" s="1542"/>
      <c r="B56" s="1388"/>
      <c r="C56" s="1537"/>
      <c r="D56" s="1526"/>
      <c r="E56" s="1518"/>
      <c r="F56" s="50" t="s">
        <v>209</v>
      </c>
      <c r="G56" s="167" t="s">
        <v>179</v>
      </c>
      <c r="H56" s="167" t="s">
        <v>111</v>
      </c>
      <c r="I56" s="148" t="s">
        <v>102</v>
      </c>
      <c r="J56" s="148">
        <v>55.1</v>
      </c>
      <c r="K56" s="148">
        <v>52.21</v>
      </c>
      <c r="L56" s="167" t="s">
        <v>135</v>
      </c>
      <c r="M56" s="62" t="s">
        <v>261</v>
      </c>
    </row>
    <row r="57" spans="1:13" ht="15" customHeight="1">
      <c r="A57" s="1542"/>
      <c r="B57" s="1388"/>
      <c r="C57" s="1537"/>
      <c r="D57" s="1526"/>
      <c r="E57" s="1518"/>
      <c r="F57" s="50" t="s">
        <v>119</v>
      </c>
      <c r="G57" s="167" t="s">
        <v>179</v>
      </c>
      <c r="H57" s="167" t="s">
        <v>111</v>
      </c>
      <c r="I57" s="148" t="s">
        <v>102</v>
      </c>
      <c r="J57" s="148">
        <v>56.9</v>
      </c>
      <c r="K57" s="148">
        <v>53.36</v>
      </c>
      <c r="L57" s="167" t="s">
        <v>135</v>
      </c>
      <c r="M57" s="62" t="s">
        <v>261</v>
      </c>
    </row>
    <row r="58" spans="1:13" ht="15" customHeight="1">
      <c r="A58" s="1542"/>
      <c r="B58" s="1388"/>
      <c r="C58" s="1537"/>
      <c r="D58" s="1526"/>
      <c r="E58" s="1518"/>
      <c r="F58" s="51" t="s">
        <v>120</v>
      </c>
      <c r="G58" s="167" t="s">
        <v>179</v>
      </c>
      <c r="H58" s="167" t="s">
        <v>111</v>
      </c>
      <c r="I58" s="148" t="s">
        <v>102</v>
      </c>
      <c r="J58" s="644">
        <v>57.2</v>
      </c>
      <c r="K58" s="644">
        <v>52.44</v>
      </c>
      <c r="L58" s="167" t="s">
        <v>135</v>
      </c>
      <c r="M58" s="62" t="s">
        <v>261</v>
      </c>
    </row>
    <row r="59" spans="1:13" ht="15" customHeight="1">
      <c r="A59" s="1542"/>
      <c r="B59" s="1388"/>
      <c r="C59" s="1537"/>
      <c r="D59" s="1526"/>
      <c r="E59" s="1518"/>
      <c r="F59" s="50"/>
      <c r="G59" s="209"/>
      <c r="H59" s="167"/>
      <c r="I59" s="167"/>
      <c r="J59" s="167"/>
      <c r="K59" s="167"/>
      <c r="L59" s="167"/>
      <c r="M59" s="62"/>
    </row>
    <row r="60" spans="1:13" ht="15" customHeight="1">
      <c r="A60" s="1542"/>
      <c r="B60" s="1388"/>
      <c r="C60" s="1537"/>
      <c r="D60" s="1526"/>
      <c r="E60" s="1518"/>
      <c r="F60" s="210"/>
      <c r="G60" s="209"/>
      <c r="H60" s="209"/>
      <c r="I60" s="209"/>
      <c r="J60" s="209"/>
      <c r="K60" s="209"/>
      <c r="L60" s="209"/>
      <c r="M60" s="209"/>
    </row>
    <row r="61" spans="1:13" ht="15" customHeight="1">
      <c r="A61" s="1543"/>
      <c r="B61" s="1389"/>
      <c r="C61" s="1537"/>
      <c r="D61" s="1526"/>
      <c r="E61" s="1518"/>
      <c r="F61" s="351"/>
      <c r="G61" s="352"/>
      <c r="H61" s="352"/>
      <c r="I61" s="352"/>
      <c r="J61" s="352"/>
      <c r="K61" s="352"/>
      <c r="L61" s="352"/>
      <c r="M61" s="352"/>
    </row>
    <row r="62" spans="1:13" ht="15" customHeight="1">
      <c r="A62" s="1510"/>
      <c r="B62" s="1428" t="s">
        <v>70</v>
      </c>
      <c r="C62" s="1537"/>
      <c r="D62" s="1537">
        <f>M12</f>
        <v>501.708438</v>
      </c>
      <c r="E62" s="1518">
        <v>502</v>
      </c>
      <c r="F62" s="182" t="s">
        <v>123</v>
      </c>
      <c r="G62" s="197" t="s">
        <v>179</v>
      </c>
      <c r="H62" s="314"/>
      <c r="I62" s="168" t="s">
        <v>124</v>
      </c>
      <c r="J62" s="168"/>
      <c r="K62" s="646">
        <v>7.65</v>
      </c>
      <c r="L62" s="168">
        <v>5</v>
      </c>
      <c r="M62" s="168" t="s">
        <v>202</v>
      </c>
    </row>
    <row r="63" spans="1:13" ht="15" customHeight="1">
      <c r="A63" s="1511"/>
      <c r="B63" s="1388"/>
      <c r="C63" s="1537"/>
      <c r="D63" s="1537"/>
      <c r="E63" s="1518"/>
      <c r="F63" s="193" t="s">
        <v>149</v>
      </c>
      <c r="G63" s="75" t="s">
        <v>179</v>
      </c>
      <c r="H63" s="232"/>
      <c r="I63" s="167" t="s">
        <v>124</v>
      </c>
      <c r="J63" s="167"/>
      <c r="K63" s="167">
        <v>7.16</v>
      </c>
      <c r="L63" s="167">
        <v>5</v>
      </c>
      <c r="M63" s="167" t="s">
        <v>202</v>
      </c>
    </row>
    <row r="64" spans="1:13" ht="15" customHeight="1">
      <c r="A64" s="1511"/>
      <c r="B64" s="1388"/>
      <c r="C64" s="1537"/>
      <c r="D64" s="1537"/>
      <c r="E64" s="1518"/>
      <c r="F64" s="211" t="s">
        <v>212</v>
      </c>
      <c r="G64" s="198" t="s">
        <v>179</v>
      </c>
      <c r="H64" s="232"/>
      <c r="I64" s="167" t="s">
        <v>124</v>
      </c>
      <c r="J64" s="209"/>
      <c r="K64" s="647">
        <v>7.19</v>
      </c>
      <c r="L64" s="221">
        <v>5</v>
      </c>
      <c r="M64" s="209" t="s">
        <v>202</v>
      </c>
    </row>
    <row r="65" spans="1:13" ht="15" customHeight="1">
      <c r="A65" s="1511"/>
      <c r="B65" s="1388"/>
      <c r="C65" s="1537"/>
      <c r="D65" s="1537"/>
      <c r="E65" s="1518"/>
      <c r="F65" s="211" t="s">
        <v>215</v>
      </c>
      <c r="G65" s="198" t="s">
        <v>179</v>
      </c>
      <c r="H65" s="232"/>
      <c r="I65" s="167" t="s">
        <v>124</v>
      </c>
      <c r="J65" s="209"/>
      <c r="K65" s="209">
        <v>9.96</v>
      </c>
      <c r="L65" s="209">
        <v>8</v>
      </c>
      <c r="M65" s="209" t="s">
        <v>202</v>
      </c>
    </row>
    <row r="66" spans="1:13" ht="15" customHeight="1">
      <c r="A66" s="1511"/>
      <c r="B66" s="1388"/>
      <c r="C66" s="1537"/>
      <c r="D66" s="1537"/>
      <c r="E66" s="1518"/>
      <c r="F66" s="211" t="s">
        <v>216</v>
      </c>
      <c r="G66" s="198" t="s">
        <v>179</v>
      </c>
      <c r="H66" s="232"/>
      <c r="I66" s="167" t="s">
        <v>124</v>
      </c>
      <c r="J66" s="209"/>
      <c r="K66" s="209">
        <v>23</v>
      </c>
      <c r="L66" s="209">
        <v>20</v>
      </c>
      <c r="M66" s="209" t="s">
        <v>202</v>
      </c>
    </row>
    <row r="67" spans="1:13" ht="15" customHeight="1">
      <c r="A67" s="1511"/>
      <c r="B67" s="1388"/>
      <c r="C67" s="1537"/>
      <c r="D67" s="1537"/>
      <c r="E67" s="1518"/>
      <c r="F67" s="210"/>
      <c r="G67" s="209"/>
      <c r="H67" s="209"/>
      <c r="I67" s="209"/>
      <c r="J67" s="209"/>
      <c r="K67" s="209"/>
      <c r="L67" s="209"/>
      <c r="M67" s="209"/>
    </row>
    <row r="68" spans="1:13" ht="15" customHeight="1">
      <c r="A68" s="1511"/>
      <c r="B68" s="1388"/>
      <c r="C68" s="1537"/>
      <c r="D68" s="1537"/>
      <c r="E68" s="1518"/>
      <c r="F68" s="210"/>
      <c r="G68" s="209"/>
      <c r="H68" s="209"/>
      <c r="I68" s="209"/>
      <c r="J68" s="209"/>
      <c r="K68" s="209"/>
      <c r="L68" s="209"/>
      <c r="M68" s="209"/>
    </row>
    <row r="69" spans="1:13" ht="15" customHeight="1">
      <c r="A69" s="1512"/>
      <c r="B69" s="1389"/>
      <c r="C69" s="1537"/>
      <c r="D69" s="1537"/>
      <c r="E69" s="1518"/>
      <c r="F69" s="351"/>
      <c r="G69" s="352"/>
      <c r="H69" s="352"/>
      <c r="I69" s="352"/>
      <c r="J69" s="352"/>
      <c r="K69" s="352"/>
      <c r="L69" s="352"/>
      <c r="M69" s="352"/>
    </row>
    <row r="70" spans="1:13" ht="15" customHeight="1">
      <c r="A70" s="1510" t="s">
        <v>15</v>
      </c>
      <c r="B70" s="1538" t="s">
        <v>183</v>
      </c>
      <c r="C70" s="1537"/>
      <c r="D70" s="1537"/>
      <c r="E70" s="1518"/>
      <c r="F70" s="375"/>
      <c r="G70" s="705"/>
      <c r="H70" s="705"/>
      <c r="I70" s="705"/>
      <c r="J70" s="705"/>
      <c r="K70" s="705"/>
      <c r="L70" s="705"/>
      <c r="M70" s="705"/>
    </row>
    <row r="71" spans="1:13" ht="15" customHeight="1">
      <c r="A71" s="1511"/>
      <c r="B71" s="1539"/>
      <c r="C71" s="1537"/>
      <c r="D71" s="1537"/>
      <c r="E71" s="1518"/>
      <c r="F71" s="706"/>
      <c r="G71" s="707"/>
      <c r="H71" s="707"/>
      <c r="I71" s="707"/>
      <c r="J71" s="707"/>
      <c r="K71" s="707"/>
      <c r="L71" s="707"/>
      <c r="M71" s="707"/>
    </row>
    <row r="72" spans="1:13" ht="15" customHeight="1">
      <c r="A72" s="1511"/>
      <c r="B72" s="1539"/>
      <c r="C72" s="1537"/>
      <c r="D72" s="1537"/>
      <c r="E72" s="1518"/>
      <c r="F72" s="706"/>
      <c r="G72" s="707"/>
      <c r="H72" s="707"/>
      <c r="I72" s="707"/>
      <c r="J72" s="707"/>
      <c r="K72" s="707"/>
      <c r="L72" s="707"/>
      <c r="M72" s="707"/>
    </row>
    <row r="73" spans="1:13" ht="15" customHeight="1">
      <c r="A73" s="1512"/>
      <c r="B73" s="1540"/>
      <c r="C73" s="1537"/>
      <c r="D73" s="1537"/>
      <c r="E73" s="1518"/>
      <c r="F73" s="708"/>
      <c r="G73" s="709"/>
      <c r="H73" s="709"/>
      <c r="I73" s="709"/>
      <c r="J73" s="709"/>
      <c r="K73" s="709"/>
      <c r="L73" s="709"/>
      <c r="M73" s="709"/>
    </row>
    <row r="74" spans="1:13" ht="48.75" customHeight="1">
      <c r="A74" s="1367" t="s">
        <v>34</v>
      </c>
      <c r="B74" s="1392"/>
      <c r="C74" s="517" t="s">
        <v>86</v>
      </c>
      <c r="D74" s="1453" t="s">
        <v>83</v>
      </c>
      <c r="E74" s="1453"/>
      <c r="F74" s="954" t="s">
        <v>38</v>
      </c>
      <c r="G74" s="954" t="s">
        <v>67</v>
      </c>
      <c r="H74" s="954" t="s">
        <v>46</v>
      </c>
      <c r="I74" s="954" t="s">
        <v>39</v>
      </c>
      <c r="J74" s="954" t="s">
        <v>93</v>
      </c>
      <c r="K74" s="954" t="s">
        <v>94</v>
      </c>
      <c r="L74" s="954" t="s">
        <v>95</v>
      </c>
      <c r="M74" s="962" t="s">
        <v>40</v>
      </c>
    </row>
    <row r="75" spans="1:13" ht="21" customHeight="1">
      <c r="A75" s="1393"/>
      <c r="B75" s="1394"/>
      <c r="C75" s="517" t="s">
        <v>56</v>
      </c>
      <c r="D75" s="517" t="s">
        <v>56</v>
      </c>
      <c r="E75" s="517" t="s">
        <v>32</v>
      </c>
      <c r="F75" s="957"/>
      <c r="G75" s="1057"/>
      <c r="H75" s="957"/>
      <c r="I75" s="957"/>
      <c r="J75" s="957"/>
      <c r="K75" s="957"/>
      <c r="L75" s="957"/>
      <c r="M75" s="1508"/>
    </row>
    <row r="76" spans="1:13" ht="15" customHeight="1">
      <c r="A76" s="1504" t="s">
        <v>17</v>
      </c>
      <c r="B76" s="1505"/>
      <c r="C76" s="541">
        <f>((C17*0.3))</f>
        <v>217.1898</v>
      </c>
      <c r="D76" s="541">
        <f>C76</f>
        <v>217.1898</v>
      </c>
      <c r="E76" s="540">
        <f>SUM(E77)</f>
        <v>222</v>
      </c>
      <c r="F76" s="710"/>
      <c r="G76" s="711"/>
      <c r="H76" s="1506"/>
      <c r="I76" s="1506"/>
      <c r="J76" s="1506"/>
      <c r="K76" s="1506"/>
      <c r="L76" s="1506"/>
      <c r="M76" s="1507"/>
    </row>
    <row r="77" spans="1:13" ht="15" customHeight="1">
      <c r="A77" s="1510" t="s">
        <v>17</v>
      </c>
      <c r="B77" s="1431" t="s">
        <v>74</v>
      </c>
      <c r="C77" s="1516"/>
      <c r="D77" s="1516"/>
      <c r="E77" s="1518">
        <v>222</v>
      </c>
      <c r="F77" s="188" t="s">
        <v>128</v>
      </c>
      <c r="G77" s="168" t="s">
        <v>179</v>
      </c>
      <c r="H77" s="74" t="s">
        <v>206</v>
      </c>
      <c r="I77" s="74" t="s">
        <v>99</v>
      </c>
      <c r="J77" s="197">
        <v>1</v>
      </c>
      <c r="K77" s="197">
        <v>1</v>
      </c>
      <c r="L77" s="152" t="s">
        <v>135</v>
      </c>
      <c r="M77" s="171" t="s">
        <v>261</v>
      </c>
    </row>
    <row r="78" spans="1:13" ht="15" customHeight="1">
      <c r="A78" s="1511"/>
      <c r="B78" s="1368"/>
      <c r="C78" s="1516"/>
      <c r="D78" s="1516"/>
      <c r="E78" s="1518"/>
      <c r="F78" s="189" t="s">
        <v>166</v>
      </c>
      <c r="G78" s="167" t="s">
        <v>179</v>
      </c>
      <c r="H78" s="166" t="s">
        <v>206</v>
      </c>
      <c r="I78" s="166" t="s">
        <v>99</v>
      </c>
      <c r="J78" s="75">
        <v>1</v>
      </c>
      <c r="K78" s="75">
        <v>1</v>
      </c>
      <c r="L78" s="153" t="s">
        <v>135</v>
      </c>
      <c r="M78" s="62" t="s">
        <v>261</v>
      </c>
    </row>
    <row r="79" spans="1:13" ht="15" customHeight="1">
      <c r="A79" s="1511"/>
      <c r="B79" s="1368"/>
      <c r="C79" s="1516"/>
      <c r="D79" s="1516"/>
      <c r="E79" s="1518"/>
      <c r="F79" s="189" t="s">
        <v>130</v>
      </c>
      <c r="G79" s="167" t="s">
        <v>179</v>
      </c>
      <c r="H79" s="166" t="s">
        <v>206</v>
      </c>
      <c r="I79" s="166" t="s">
        <v>99</v>
      </c>
      <c r="J79" s="75">
        <v>1</v>
      </c>
      <c r="K79" s="75">
        <v>1</v>
      </c>
      <c r="L79" s="153" t="s">
        <v>135</v>
      </c>
      <c r="M79" s="62" t="s">
        <v>261</v>
      </c>
    </row>
    <row r="80" spans="1:13" ht="15" customHeight="1">
      <c r="A80" s="1511"/>
      <c r="B80" s="1368"/>
      <c r="C80" s="1516"/>
      <c r="D80" s="1516"/>
      <c r="E80" s="1518"/>
      <c r="F80" s="189" t="s">
        <v>180</v>
      </c>
      <c r="G80" s="167" t="s">
        <v>179</v>
      </c>
      <c r="H80" s="166" t="s">
        <v>206</v>
      </c>
      <c r="I80" s="166" t="s">
        <v>99</v>
      </c>
      <c r="J80" s="75">
        <v>1</v>
      </c>
      <c r="K80" s="75">
        <v>1</v>
      </c>
      <c r="L80" s="153" t="s">
        <v>135</v>
      </c>
      <c r="M80" s="62" t="s">
        <v>261</v>
      </c>
    </row>
    <row r="81" spans="1:13" ht="15" customHeight="1">
      <c r="A81" s="1511"/>
      <c r="B81" s="1368"/>
      <c r="C81" s="1516"/>
      <c r="D81" s="1516"/>
      <c r="E81" s="1518"/>
      <c r="F81" s="210"/>
      <c r="G81" s="209"/>
      <c r="H81" s="209"/>
      <c r="I81" s="209"/>
      <c r="J81" s="75"/>
      <c r="K81" s="75"/>
      <c r="L81" s="209"/>
      <c r="M81" s="209"/>
    </row>
    <row r="82" spans="1:13" ht="15" customHeight="1">
      <c r="A82" s="1511"/>
      <c r="B82" s="1368"/>
      <c r="C82" s="1516"/>
      <c r="D82" s="1516"/>
      <c r="E82" s="1518"/>
      <c r="F82" s="210"/>
      <c r="G82" s="209"/>
      <c r="H82" s="209"/>
      <c r="I82" s="209"/>
      <c r="J82" s="702"/>
      <c r="K82" s="702"/>
      <c r="L82" s="209"/>
      <c r="M82" s="209"/>
    </row>
    <row r="83" spans="1:13" ht="15" customHeight="1">
      <c r="A83" s="1512"/>
      <c r="B83" s="1369"/>
      <c r="C83" s="1516"/>
      <c r="D83" s="1516"/>
      <c r="E83" s="1518"/>
      <c r="F83" s="351"/>
      <c r="G83" s="352"/>
      <c r="H83" s="352"/>
      <c r="I83" s="352"/>
      <c r="J83" s="712"/>
      <c r="K83" s="712"/>
      <c r="L83" s="352"/>
      <c r="M83" s="352"/>
    </row>
    <row r="84" spans="1:13" ht="15" customHeight="1">
      <c r="A84" s="1556" t="s">
        <v>77</v>
      </c>
      <c r="B84" s="1365" t="s">
        <v>78</v>
      </c>
      <c r="C84" s="1514"/>
      <c r="D84" s="1515"/>
      <c r="E84" s="1509">
        <v>25</v>
      </c>
      <c r="F84" s="191" t="s">
        <v>144</v>
      </c>
      <c r="G84" s="168" t="s">
        <v>179</v>
      </c>
      <c r="H84" s="168"/>
      <c r="I84" s="168" t="s">
        <v>142</v>
      </c>
      <c r="J84" s="48"/>
      <c r="K84" s="48">
        <v>3</v>
      </c>
      <c r="L84" s="168">
        <v>100</v>
      </c>
      <c r="M84" s="62" t="s">
        <v>261</v>
      </c>
    </row>
    <row r="85" spans="1:13" ht="15" customHeight="1">
      <c r="A85" s="1557"/>
      <c r="B85" s="1513"/>
      <c r="C85" s="1514"/>
      <c r="D85" s="1515"/>
      <c r="E85" s="1509"/>
      <c r="F85" s="192" t="s">
        <v>145</v>
      </c>
      <c r="G85" s="391" t="s">
        <v>179</v>
      </c>
      <c r="H85" s="391"/>
      <c r="I85" s="391" t="s">
        <v>142</v>
      </c>
      <c r="J85" s="238"/>
      <c r="K85" s="238" t="s">
        <v>143</v>
      </c>
      <c r="L85" s="391">
        <v>20</v>
      </c>
      <c r="M85" s="216" t="s">
        <v>261</v>
      </c>
    </row>
    <row r="86" spans="1:13" ht="15">
      <c r="A86" s="347"/>
      <c r="B86" s="347"/>
      <c r="C86" s="353"/>
      <c r="D86" s="353"/>
      <c r="E86" s="344"/>
      <c r="F86" s="336"/>
      <c r="G86" s="336"/>
      <c r="H86" s="336"/>
      <c r="I86" s="336"/>
      <c r="J86" s="336"/>
      <c r="K86" s="336"/>
      <c r="L86" s="336"/>
      <c r="M86" s="336"/>
    </row>
    <row r="87" spans="1:13" ht="15">
      <c r="A87" s="347"/>
      <c r="B87" s="347"/>
      <c r="C87" s="353"/>
      <c r="D87" s="353"/>
      <c r="E87" s="344"/>
      <c r="F87" s="336"/>
      <c r="G87" s="336"/>
      <c r="H87" s="336"/>
      <c r="I87" s="336"/>
      <c r="J87" s="336"/>
      <c r="K87" s="336"/>
      <c r="L87" s="336"/>
      <c r="M87" s="336"/>
    </row>
    <row r="88" spans="1:13" ht="15">
      <c r="A88" s="347"/>
      <c r="B88" s="435" t="s">
        <v>79</v>
      </c>
      <c r="C88" s="823"/>
      <c r="D88" s="58"/>
      <c r="E88" s="344"/>
      <c r="F88" s="336"/>
      <c r="G88" s="336"/>
      <c r="H88" s="336"/>
      <c r="I88" s="336"/>
      <c r="J88" s="336"/>
      <c r="K88" s="336"/>
      <c r="L88" s="336"/>
      <c r="M88" s="336"/>
    </row>
    <row r="89" spans="1:13" ht="15">
      <c r="A89" s="347"/>
      <c r="B89" s="824" t="s">
        <v>184</v>
      </c>
      <c r="C89" s="825">
        <f>C17</f>
        <v>723.966</v>
      </c>
      <c r="D89" s="657"/>
      <c r="E89" s="344"/>
      <c r="F89" s="336"/>
      <c r="G89" s="336"/>
      <c r="H89" s="336"/>
      <c r="I89" s="336"/>
      <c r="J89" s="336"/>
      <c r="K89" s="336"/>
      <c r="L89" s="336"/>
      <c r="M89" s="336"/>
    </row>
    <row r="90" spans="1:13" ht="15">
      <c r="A90" s="347"/>
      <c r="B90" s="824" t="s">
        <v>185</v>
      </c>
      <c r="C90" s="825">
        <v>1723</v>
      </c>
      <c r="D90" s="658"/>
      <c r="E90" s="344"/>
      <c r="F90" s="336"/>
      <c r="G90" s="336"/>
      <c r="H90" s="336"/>
      <c r="I90" s="336"/>
      <c r="J90" s="336"/>
      <c r="K90" s="336"/>
      <c r="L90" s="336"/>
      <c r="M90" s="336"/>
    </row>
    <row r="91" spans="1:13" ht="15">
      <c r="A91" s="336"/>
      <c r="B91" s="826"/>
      <c r="C91" s="826"/>
      <c r="D91" s="659"/>
      <c r="E91" s="336"/>
      <c r="F91" s="336"/>
      <c r="G91" s="336"/>
      <c r="H91" s="336"/>
      <c r="I91" s="336"/>
      <c r="J91" s="336"/>
      <c r="K91" s="336"/>
      <c r="L91" s="336"/>
      <c r="M91" s="336"/>
    </row>
    <row r="92" spans="1:13" ht="15">
      <c r="A92" s="80"/>
      <c r="B92" s="796" t="s">
        <v>224</v>
      </c>
      <c r="C92" s="795">
        <f>SUM(C89+E84)</f>
        <v>748.966</v>
      </c>
      <c r="D92" s="61"/>
      <c r="E92" s="61"/>
      <c r="F92" s="61"/>
      <c r="G92" s="61"/>
      <c r="H92" s="61"/>
      <c r="I92" s="61"/>
      <c r="J92" s="61"/>
      <c r="K92" s="336"/>
      <c r="L92" s="336"/>
      <c r="M92" s="336"/>
    </row>
    <row r="93" spans="1:13" ht="15">
      <c r="A93" s="80"/>
      <c r="B93" s="796" t="s">
        <v>225</v>
      </c>
      <c r="C93" s="795">
        <v>1753</v>
      </c>
      <c r="D93" s="61"/>
      <c r="E93" s="61"/>
      <c r="F93" s="61"/>
      <c r="G93" s="61"/>
      <c r="H93" s="61"/>
      <c r="I93" s="61"/>
      <c r="J93" s="61"/>
      <c r="K93" s="336"/>
      <c r="L93" s="336"/>
      <c r="M93" s="336"/>
    </row>
    <row r="94" spans="1:13" ht="15">
      <c r="A94" s="80"/>
      <c r="B94" s="36"/>
      <c r="C94" s="60"/>
      <c r="D94" s="61"/>
      <c r="E94" s="61"/>
      <c r="F94" s="61"/>
      <c r="G94" s="61"/>
      <c r="H94" s="61"/>
      <c r="I94" s="61"/>
      <c r="J94" s="61"/>
      <c r="K94" s="336"/>
      <c r="L94" s="336"/>
      <c r="M94" s="336"/>
    </row>
    <row r="95" spans="2:10" ht="15">
      <c r="B95" s="36"/>
      <c r="C95" s="36"/>
      <c r="D95" s="36"/>
      <c r="E95" s="36"/>
      <c r="F95" s="36"/>
      <c r="G95" s="61"/>
      <c r="H95" s="61"/>
      <c r="I95" s="61"/>
      <c r="J95" s="61"/>
    </row>
    <row r="96" spans="2:10" ht="15.75">
      <c r="B96" s="131" t="s">
        <v>198</v>
      </c>
      <c r="C96" s="43"/>
      <c r="D96" s="43"/>
      <c r="E96" s="43"/>
      <c r="F96" s="43"/>
      <c r="G96" s="61"/>
      <c r="H96" s="61"/>
      <c r="I96" s="61"/>
      <c r="J96" s="61"/>
    </row>
    <row r="97" spans="2:10" ht="15.75">
      <c r="B97" s="131"/>
      <c r="C97" s="134" t="s">
        <v>194</v>
      </c>
      <c r="D97" s="134"/>
      <c r="E97" s="134"/>
      <c r="F97" s="134"/>
      <c r="G97" s="36"/>
      <c r="H97" s="36"/>
      <c r="I97" s="36"/>
      <c r="J97" s="36"/>
    </row>
    <row r="98" spans="2:10" ht="15">
      <c r="B98" s="36"/>
      <c r="C98" s="134" t="s">
        <v>191</v>
      </c>
      <c r="D98" s="134"/>
      <c r="E98" s="134"/>
      <c r="F98" s="134"/>
      <c r="G98" s="43"/>
      <c r="H98" s="43"/>
      <c r="I98" s="36"/>
      <c r="J98" s="36"/>
    </row>
    <row r="99" spans="2:10" ht="15">
      <c r="B99" s="36"/>
      <c r="C99" s="134" t="s">
        <v>268</v>
      </c>
      <c r="D99" s="134"/>
      <c r="E99" s="134"/>
      <c r="F99" s="134"/>
      <c r="G99" s="43"/>
      <c r="H99" s="43"/>
      <c r="I99" s="36"/>
      <c r="J99" s="36"/>
    </row>
    <row r="100" spans="2:15" ht="24.75" customHeight="1">
      <c r="B100" s="1430"/>
      <c r="C100" s="1081"/>
      <c r="D100" s="1081"/>
      <c r="E100" s="1081"/>
      <c r="F100" s="1081"/>
      <c r="G100" s="1081"/>
      <c r="H100" s="1081"/>
      <c r="I100" s="1081"/>
      <c r="J100" s="1081"/>
      <c r="K100" s="1081"/>
      <c r="L100" s="1081"/>
      <c r="M100" s="1081"/>
      <c r="N100" s="1081"/>
      <c r="O100" s="1081"/>
    </row>
    <row r="101" spans="2:15" ht="15">
      <c r="B101" s="36"/>
      <c r="C101" s="1356"/>
      <c r="D101" s="1357"/>
      <c r="E101" s="1357"/>
      <c r="F101" s="1357"/>
      <c r="G101" s="1357"/>
      <c r="H101" s="1357"/>
      <c r="I101" s="1357"/>
      <c r="J101" s="1357"/>
      <c r="K101" s="1357"/>
      <c r="L101" s="1357"/>
      <c r="M101" s="194"/>
      <c r="N101" s="194"/>
      <c r="O101" s="194"/>
    </row>
    <row r="102" spans="1:15" ht="20.25" customHeight="1">
      <c r="A102" s="453"/>
      <c r="B102" s="453"/>
      <c r="C102" s="1356"/>
      <c r="D102" s="1357"/>
      <c r="E102" s="1357"/>
      <c r="F102" s="1357"/>
      <c r="G102" s="1357"/>
      <c r="H102" s="1357"/>
      <c r="I102" s="1357"/>
      <c r="J102" s="1357"/>
      <c r="K102" s="1357"/>
      <c r="L102" s="1357"/>
      <c r="M102" s="194"/>
      <c r="N102" s="194"/>
      <c r="O102" s="194"/>
    </row>
    <row r="103" spans="3:15" ht="15">
      <c r="C103" s="1356"/>
      <c r="D103" s="1357"/>
      <c r="E103" s="1357"/>
      <c r="F103" s="1357"/>
      <c r="G103" s="1357"/>
      <c r="H103" s="1357"/>
      <c r="I103" s="1357"/>
      <c r="J103" s="1357"/>
      <c r="K103" s="1357"/>
      <c r="L103" s="1357"/>
      <c r="M103" s="194"/>
      <c r="N103" s="194"/>
      <c r="O103" s="194"/>
    </row>
    <row r="104" spans="7:10" ht="15.75">
      <c r="G104" s="45"/>
      <c r="H104" s="45"/>
      <c r="I104" s="36"/>
      <c r="J104" s="44"/>
    </row>
  </sheetData>
  <sheetProtection/>
  <protectedRanges>
    <protectedRange sqref="C18:D18 F17:G18 L81:M81 G32 F76:M76 E22:E25 F81:I81 F60:M61 G49 F82:M83 G38 G43 G46 G59 E27:E73 J64:J73 E76:E83 K65:L73 M64:M73 F67:I73" name="Range1_4"/>
    <protectedRange sqref="C14:E15" name="Range1_1_2"/>
    <protectedRange password="CDC0" sqref="H14" name="Range1_2_1_2"/>
    <protectedRange password="CDC0" sqref="I59:L59" name="Range1_12_1_2"/>
    <protectedRange password="CDC0" sqref="F59" name="Range1_12_1_1_1"/>
    <protectedRange password="CDC0" sqref="M62:M63 I64:I66 I62:K63" name="Range1_3_1_1_1"/>
    <protectedRange password="CDC0" sqref="L62:L63" name="Range1_5_2_1_1"/>
    <protectedRange sqref="F77:F80 G77 L77 I77:I80" name="Range1_2_3"/>
    <protectedRange sqref="E84:E85 F84:G84" name="Range1_3_1"/>
    <protectedRange password="CDC0" sqref="F85" name="Range1_1_1_2_1"/>
    <protectedRange sqref="C12:D12" name="Range1_4_1"/>
    <protectedRange sqref="C13:D13" name="Range1_5"/>
    <protectedRange sqref="C16:E16" name="Range1_1_2_1"/>
    <protectedRange sqref="E74" name="Range1_6"/>
    <protectedRange sqref="F74" name="Range1_7"/>
    <protectedRange sqref="G74" name="Range1_8"/>
    <protectedRange sqref="H74" name="Range1_9"/>
    <protectedRange sqref="I74" name="Range1_10"/>
    <protectedRange sqref="J74" name="Range1_11"/>
    <protectedRange sqref="K74" name="Range1_12"/>
    <protectedRange sqref="L74" name="Range1_13"/>
    <protectedRange sqref="M74" name="Range1_14"/>
    <protectedRange password="CDC0" sqref="J32 H32:H34 H37 H39:H42 H62:H66" name="Range1_11_1"/>
    <protectedRange password="CDC0" sqref="I32" name="Range1_12_8_1_1_1"/>
    <protectedRange password="CDC0" sqref="H77:H80" name="Range1_17_1"/>
    <protectedRange sqref="F64:G66" name="Range1_1_1_4"/>
    <protectedRange password="CDC0" sqref="F63:G63" name="Range1_2_1_1_1_1_1"/>
    <protectedRange password="CDC0" sqref="F62:G62" name="Range1_3_1_1"/>
    <protectedRange password="CDC0" sqref="N51" name="Range1_12_1_2_1"/>
    <protectedRange password="CDC0" sqref="K64:L64" name="Range1"/>
    <protectedRange password="CDC0" sqref="H27:I27" name="Range1_1_4"/>
    <protectedRange password="CDC0" sqref="H30:I31 H44:H45 H47" name="Range1_1_5"/>
    <protectedRange password="CDC0" sqref="L31" name="Range1_11_2_2_1"/>
    <protectedRange password="CDC0" sqref="K31" name="Range1_7_2_1"/>
    <protectedRange password="CDC0" sqref="J31" name="Range1_7_2_1_1"/>
    <protectedRange password="CDC0" sqref="K34" name="Range1_11_1_1"/>
    <protectedRange password="CDC0" sqref="L34" name="Range1_15_1_1_1"/>
    <protectedRange password="CDC0" sqref="L32:L33" name="Range1_15_1_1_2"/>
    <protectedRange password="CDC0" sqref="M32:M34" name="Range1_6_5_1"/>
    <protectedRange password="CDC0" sqref="I38" name="Range1_12_13_1_1_1"/>
    <protectedRange password="CDC0" sqref="J38:K38 H48:H49 H46 H38 H43" name="Range1_12_8_1_1"/>
    <protectedRange password="CDC0" sqref="L38" name="Range1_16_1_1"/>
    <protectedRange password="CDC0" sqref="J77:K81" name="Range1_21_1_1"/>
    <protectedRange password="CDC0" sqref="H59" name="Range1_12_1_16"/>
    <protectedRange password="CDC0" sqref="M31 M24:M25 M84:M85 M77:M80 M59" name="Range1_6_1"/>
    <protectedRange password="CDC0" sqref="M38" name="Range1_6_2"/>
    <protectedRange password="CDC0" sqref="F27:F28" name="Range1_1_1"/>
    <protectedRange password="CDC0" sqref="L27:L29" name="Range1_11_2_2_1_1"/>
    <protectedRange password="CDC0" sqref="M27:M29" name="Range1_6_1_3"/>
    <protectedRange password="CDC0" sqref="F47:F48" name="Range1_3"/>
    <protectedRange password="CDC0" sqref="F37:F45 F49:F58" name="Range1_12_1_4"/>
    <protectedRange password="CDC0" sqref="M37" name="Range1_7_1"/>
    <protectedRange password="CDC0" sqref="I37:L37" name="Range1_12_1_4_1"/>
    <protectedRange password="CDC0" sqref="K47:K48 L48" name="Range1_3_3"/>
    <protectedRange password="CDC0" sqref="M49:M58 M39:M45" name="Range1_6_5_3"/>
    <protectedRange password="CDC0" sqref="M47:M48" name="Range1_7_3"/>
    <protectedRange password="CDC0" sqref="L39:L41 I47:I48 I44:L45 I39:I43 L47 I49:L49 I50:I58 K50:L58" name="Range1_12_1_4_3"/>
    <protectedRange password="CDC0" sqref="J39:K43" name="Range1_12_1_1_3_1"/>
    <protectedRange password="CDC0" sqref="J47:J48" name="Range1_3_2_2"/>
    <protectedRange password="CDC0" sqref="H50:H58" name="Range1_12_1_5_1_1"/>
    <protectedRange password="CDC0" sqref="J50:J58" name="Range1_12_1_4_3_1"/>
  </protectedRanges>
  <mergeCells count="76">
    <mergeCell ref="L3:M3"/>
    <mergeCell ref="A84:A85"/>
    <mergeCell ref="A18:B18"/>
    <mergeCell ref="C18:E18"/>
    <mergeCell ref="C77:C83"/>
    <mergeCell ref="C22:C73"/>
    <mergeCell ref="A62:A69"/>
    <mergeCell ref="E77:E83"/>
    <mergeCell ref="B62:B69"/>
    <mergeCell ref="A5:M6"/>
    <mergeCell ref="B100:O100"/>
    <mergeCell ref="C103:L103"/>
    <mergeCell ref="C101:L101"/>
    <mergeCell ref="C102:L102"/>
    <mergeCell ref="A13:B13"/>
    <mergeCell ref="C15:E15"/>
    <mergeCell ref="A16:B16"/>
    <mergeCell ref="C13:E13"/>
    <mergeCell ref="C14:E14"/>
    <mergeCell ref="C16:E16"/>
    <mergeCell ref="A14:B14"/>
    <mergeCell ref="A15:B15"/>
    <mergeCell ref="F74:F75"/>
    <mergeCell ref="H74:H75"/>
    <mergeCell ref="E70:E73"/>
    <mergeCell ref="C17:E17"/>
    <mergeCell ref="A20:B21"/>
    <mergeCell ref="D62:D69"/>
    <mergeCell ref="B70:B73"/>
    <mergeCell ref="D70:D73"/>
    <mergeCell ref="A37:A61"/>
    <mergeCell ref="D20:E20"/>
    <mergeCell ref="B37:B61"/>
    <mergeCell ref="A70:A73"/>
    <mergeCell ref="E62:E69"/>
    <mergeCell ref="L20:L21"/>
    <mergeCell ref="M20:M21"/>
    <mergeCell ref="H20:H21"/>
    <mergeCell ref="I20:I21"/>
    <mergeCell ref="L1:M1"/>
    <mergeCell ref="D22:D36"/>
    <mergeCell ref="E37:E61"/>
    <mergeCell ref="D37:D61"/>
    <mergeCell ref="G15:K15"/>
    <mergeCell ref="A7:M8"/>
    <mergeCell ref="C11:F11"/>
    <mergeCell ref="A12:B12"/>
    <mergeCell ref="C12:E12"/>
    <mergeCell ref="A17:B17"/>
    <mergeCell ref="A11:B11"/>
    <mergeCell ref="J20:J21"/>
    <mergeCell ref="H22:M22"/>
    <mergeCell ref="E32:E36"/>
    <mergeCell ref="E22:E23"/>
    <mergeCell ref="E25:E31"/>
    <mergeCell ref="A22:A36"/>
    <mergeCell ref="K20:K21"/>
    <mergeCell ref="F20:F21"/>
    <mergeCell ref="G20:G21"/>
    <mergeCell ref="E84:E85"/>
    <mergeCell ref="A77:A83"/>
    <mergeCell ref="B77:B83"/>
    <mergeCell ref="B84:B85"/>
    <mergeCell ref="C84:C85"/>
    <mergeCell ref="D84:D85"/>
    <mergeCell ref="D77:D83"/>
    <mergeCell ref="L74:L75"/>
    <mergeCell ref="A76:B76"/>
    <mergeCell ref="I74:I75"/>
    <mergeCell ref="J74:J75"/>
    <mergeCell ref="K74:K75"/>
    <mergeCell ref="A74:B75"/>
    <mergeCell ref="H76:M76"/>
    <mergeCell ref="M74:M75"/>
    <mergeCell ref="G74:G75"/>
    <mergeCell ref="D74:E74"/>
  </mergeCells>
  <printOptions/>
  <pageMargins left="0.41" right="0.31" top="0.38" bottom="0.46" header="0.18" footer="0.29"/>
  <pageSetup fitToHeight="3" horizontalDpi="600" verticalDpi="600" orientation="landscape" paperSize="9" scale="39" r:id="rId1"/>
  <rowBreaks count="1" manualBreakCount="1">
    <brk id="61" max="12" man="1"/>
  </rowBreaks>
  <ignoredErrors>
    <ignoredError sqref="E76" unlockedFormula="1"/>
  </ignoredErrors>
</worksheet>
</file>

<file path=xl/worksheets/sheet8.xml><?xml version="1.0" encoding="utf-8"?>
<worksheet xmlns="http://schemas.openxmlformats.org/spreadsheetml/2006/main" xmlns:r="http://schemas.openxmlformats.org/officeDocument/2006/relationships">
  <dimension ref="A1:O149"/>
  <sheetViews>
    <sheetView view="pageBreakPreview" zoomScale="75" zoomScaleNormal="75" zoomScaleSheetLayoutView="75" zoomScalePageLayoutView="0" workbookViewId="0" topLeftCell="A91">
      <selection activeCell="C15" sqref="C15:D15"/>
    </sheetView>
  </sheetViews>
  <sheetFormatPr defaultColWidth="9.00390625" defaultRowHeight="12.75"/>
  <cols>
    <col min="1" max="1" width="9.125" style="569" customWidth="1"/>
    <col min="2" max="2" width="40.375" style="569" customWidth="1"/>
    <col min="3" max="3" width="9.125" style="568" customWidth="1"/>
    <col min="4" max="4" width="9.125" style="569" customWidth="1"/>
    <col min="5" max="11" width="30.75390625" style="569" customWidth="1"/>
    <col min="12" max="12" width="37.00390625" style="569" customWidth="1"/>
    <col min="13" max="16384" width="9.125" style="569" customWidth="1"/>
  </cols>
  <sheetData>
    <row r="1" spans="11:12" ht="18">
      <c r="K1" s="1075" t="s">
        <v>259</v>
      </c>
      <c r="L1" s="1075"/>
    </row>
    <row r="2" spans="11:12" ht="18">
      <c r="K2" s="444" t="s">
        <v>249</v>
      </c>
      <c r="L2" s="445"/>
    </row>
    <row r="3" spans="11:12" ht="15" customHeight="1">
      <c r="K3" s="1076" t="s">
        <v>302</v>
      </c>
      <c r="L3" s="1076"/>
    </row>
    <row r="4" ht="15" customHeight="1"/>
    <row r="5" spans="1:13" ht="15" customHeight="1">
      <c r="A5" s="1411" t="s">
        <v>52</v>
      </c>
      <c r="B5" s="1411"/>
      <c r="C5" s="1411"/>
      <c r="D5" s="1411"/>
      <c r="E5" s="1411"/>
      <c r="F5" s="1411"/>
      <c r="G5" s="1411"/>
      <c r="H5" s="1411"/>
      <c r="I5" s="1411"/>
      <c r="J5" s="1411"/>
      <c r="K5" s="1411"/>
      <c r="L5" s="1411"/>
      <c r="M5" s="1411"/>
    </row>
    <row r="6" spans="1:13" ht="15" customHeight="1">
      <c r="A6" s="1411"/>
      <c r="B6" s="1411"/>
      <c r="C6" s="1411"/>
      <c r="D6" s="1411"/>
      <c r="E6" s="1411"/>
      <c r="F6" s="1411"/>
      <c r="G6" s="1411"/>
      <c r="H6" s="1411"/>
      <c r="I6" s="1411"/>
      <c r="J6" s="1411"/>
      <c r="K6" s="1411"/>
      <c r="L6" s="1411"/>
      <c r="M6" s="1411"/>
    </row>
    <row r="7" spans="1:13" ht="15" customHeight="1">
      <c r="A7" s="1411" t="s">
        <v>287</v>
      </c>
      <c r="B7" s="1412"/>
      <c r="C7" s="1412"/>
      <c r="D7" s="1412"/>
      <c r="E7" s="1412"/>
      <c r="F7" s="1412"/>
      <c r="G7" s="1412"/>
      <c r="H7" s="1412"/>
      <c r="I7" s="1412"/>
      <c r="J7" s="1412"/>
      <c r="K7" s="1412"/>
      <c r="L7" s="1412"/>
      <c r="M7" s="1412"/>
    </row>
    <row r="8" spans="1:13" ht="15">
      <c r="A8" s="1412"/>
      <c r="B8" s="1412"/>
      <c r="C8" s="1412"/>
      <c r="D8" s="1412"/>
      <c r="E8" s="1412"/>
      <c r="F8" s="1412"/>
      <c r="G8" s="1412"/>
      <c r="H8" s="1412"/>
      <c r="I8" s="1412"/>
      <c r="J8" s="1412"/>
      <c r="K8" s="1412"/>
      <c r="L8" s="1412"/>
      <c r="M8" s="1412"/>
    </row>
    <row r="9" spans="1:13" ht="15">
      <c r="A9" s="45"/>
      <c r="B9" s="45"/>
      <c r="C9" s="45"/>
      <c r="D9" s="45"/>
      <c r="E9" s="45"/>
      <c r="F9" s="45"/>
      <c r="G9" s="45"/>
      <c r="H9" s="45"/>
      <c r="I9" s="45"/>
      <c r="J9" s="45"/>
      <c r="K9" s="45"/>
      <c r="L9" s="45"/>
      <c r="M9" s="45"/>
    </row>
    <row r="10" spans="1:13" ht="15">
      <c r="A10" s="45"/>
      <c r="B10" s="45"/>
      <c r="C10" s="45"/>
      <c r="D10" s="45"/>
      <c r="E10" s="45"/>
      <c r="F10" s="45"/>
      <c r="G10" s="45"/>
      <c r="H10" s="45"/>
      <c r="I10" s="45"/>
      <c r="J10" s="45"/>
      <c r="K10" s="45"/>
      <c r="L10" s="45"/>
      <c r="M10" s="45"/>
    </row>
    <row r="11" ht="9.75" customHeight="1"/>
    <row r="12" spans="1:8" ht="19.5" customHeight="1">
      <c r="A12" s="1029" t="s">
        <v>27</v>
      </c>
      <c r="B12" s="1255"/>
      <c r="C12" s="1409" t="s">
        <v>44</v>
      </c>
      <c r="D12" s="1530"/>
      <c r="E12" s="1410"/>
      <c r="G12" s="76" t="s">
        <v>80</v>
      </c>
      <c r="H12" s="639">
        <v>42342</v>
      </c>
    </row>
    <row r="13" spans="1:7" ht="19.5" customHeight="1">
      <c r="A13" s="1031" t="s">
        <v>29</v>
      </c>
      <c r="B13" s="1104"/>
      <c r="C13" s="1531">
        <v>2016</v>
      </c>
      <c r="D13" s="1533"/>
      <c r="E13" s="55"/>
      <c r="F13" s="570"/>
      <c r="G13" s="570"/>
    </row>
    <row r="14" spans="1:7" ht="19.5" customHeight="1" thickBot="1">
      <c r="A14" s="1029" t="s">
        <v>28</v>
      </c>
      <c r="B14" s="1255"/>
      <c r="C14" s="1591" t="s">
        <v>272</v>
      </c>
      <c r="D14" s="1591"/>
      <c r="E14" s="571"/>
      <c r="F14" s="570"/>
      <c r="G14" s="570"/>
    </row>
    <row r="15" spans="1:10" ht="67.5" customHeight="1" thickBot="1">
      <c r="A15" s="1016" t="s">
        <v>53</v>
      </c>
      <c r="B15" s="1285"/>
      <c r="C15" s="1592">
        <v>26800</v>
      </c>
      <c r="D15" s="1593"/>
      <c r="E15" s="55"/>
      <c r="F15" s="68" t="s">
        <v>81</v>
      </c>
      <c r="G15" s="572"/>
      <c r="J15" s="570"/>
    </row>
    <row r="16" spans="1:11" ht="61.5" customHeight="1" thickBot="1">
      <c r="A16" s="1016" t="s">
        <v>90</v>
      </c>
      <c r="B16" s="1288"/>
      <c r="C16" s="1419">
        <v>26800</v>
      </c>
      <c r="D16" s="1420"/>
      <c r="E16" s="573"/>
      <c r="F16" s="1598" t="s">
        <v>271</v>
      </c>
      <c r="G16" s="1599"/>
      <c r="H16" s="1599"/>
      <c r="I16" s="1599"/>
      <c r="J16" s="1600"/>
      <c r="K16" s="574" t="s">
        <v>269</v>
      </c>
    </row>
    <row r="17" spans="1:7" ht="45" customHeight="1" thickBot="1">
      <c r="A17" s="1016" t="s">
        <v>30</v>
      </c>
      <c r="B17" s="1255"/>
      <c r="C17" s="1467" t="s">
        <v>35</v>
      </c>
      <c r="D17" s="1602"/>
      <c r="E17" s="69" t="s">
        <v>36</v>
      </c>
      <c r="F17" s="70" t="s">
        <v>37</v>
      </c>
      <c r="G17" s="70"/>
    </row>
    <row r="18" spans="1:6" ht="19.5" customHeight="1" thickBot="1">
      <c r="A18" s="1534" t="s">
        <v>181</v>
      </c>
      <c r="B18" s="1535"/>
      <c r="C18" s="1594">
        <f>IF(C16&lt;=3000,(C16/300)*10,100+(C16-3000)/300)</f>
        <v>179.33333333333331</v>
      </c>
      <c r="D18" s="1595"/>
      <c r="E18" s="575"/>
      <c r="F18" s="576"/>
    </row>
    <row r="19" spans="1:6" ht="19.5" customHeight="1" thickBot="1">
      <c r="A19" s="1016" t="s">
        <v>32</v>
      </c>
      <c r="B19" s="1285"/>
      <c r="C19" s="1419">
        <f>SUM(D23+D27+D32+D35+D40+D54+D73+D103)</f>
        <v>180</v>
      </c>
      <c r="D19" s="1420"/>
      <c r="E19" s="577"/>
      <c r="F19" s="578"/>
    </row>
    <row r="20" spans="2:6" ht="19.5" customHeight="1">
      <c r="B20" s="579"/>
      <c r="C20" s="580"/>
      <c r="E20" s="581"/>
      <c r="F20" s="581"/>
    </row>
    <row r="21" spans="1:12" ht="50.25" customHeight="1">
      <c r="A21" s="1367" t="s">
        <v>34</v>
      </c>
      <c r="B21" s="1392"/>
      <c r="C21" s="1395" t="s">
        <v>86</v>
      </c>
      <c r="D21" s="1395"/>
      <c r="E21" s="1390" t="s">
        <v>38</v>
      </c>
      <c r="F21" s="1390" t="s">
        <v>67</v>
      </c>
      <c r="G21" s="1390" t="s">
        <v>46</v>
      </c>
      <c r="H21" s="1390" t="s">
        <v>39</v>
      </c>
      <c r="I21" s="1390" t="s">
        <v>93</v>
      </c>
      <c r="J21" s="1390" t="s">
        <v>96</v>
      </c>
      <c r="K21" s="1390" t="s">
        <v>95</v>
      </c>
      <c r="L21" s="1402" t="s">
        <v>40</v>
      </c>
    </row>
    <row r="22" spans="1:12" ht="21" customHeight="1">
      <c r="A22" s="1393"/>
      <c r="B22" s="1394"/>
      <c r="C22" s="516" t="s">
        <v>56</v>
      </c>
      <c r="D22" s="516" t="s">
        <v>32</v>
      </c>
      <c r="E22" s="957"/>
      <c r="F22" s="1057"/>
      <c r="G22" s="957"/>
      <c r="H22" s="957"/>
      <c r="I22" s="955"/>
      <c r="J22" s="955"/>
      <c r="K22" s="957"/>
      <c r="L22" s="1508"/>
    </row>
    <row r="23" spans="1:12" ht="15" customHeight="1">
      <c r="A23" s="1562" t="s">
        <v>2</v>
      </c>
      <c r="B23" s="1431" t="s">
        <v>50</v>
      </c>
      <c r="C23" s="1590">
        <f>(C18*0.3)*0.06</f>
        <v>3.2279999999999993</v>
      </c>
      <c r="D23" s="1561">
        <v>3</v>
      </c>
      <c r="E23" s="180" t="s">
        <v>203</v>
      </c>
      <c r="F23" s="171" t="s">
        <v>100</v>
      </c>
      <c r="G23" s="171"/>
      <c r="H23" s="171" t="s">
        <v>102</v>
      </c>
      <c r="I23" s="197"/>
      <c r="J23" s="197">
        <v>1</v>
      </c>
      <c r="K23" s="171" t="s">
        <v>135</v>
      </c>
      <c r="L23" s="171" t="s">
        <v>201</v>
      </c>
    </row>
    <row r="24" spans="1:12" ht="15" customHeight="1">
      <c r="A24" s="1563"/>
      <c r="B24" s="1368"/>
      <c r="C24" s="1590"/>
      <c r="D24" s="1561"/>
      <c r="E24" s="181" t="s">
        <v>245</v>
      </c>
      <c r="F24" s="62" t="s">
        <v>100</v>
      </c>
      <c r="G24" s="62"/>
      <c r="H24" s="62" t="s">
        <v>102</v>
      </c>
      <c r="I24" s="75"/>
      <c r="J24" s="75">
        <v>1</v>
      </c>
      <c r="K24" s="62" t="s">
        <v>135</v>
      </c>
      <c r="L24" s="62" t="s">
        <v>201</v>
      </c>
    </row>
    <row r="25" spans="1:12" ht="15" customHeight="1">
      <c r="A25" s="1563"/>
      <c r="B25" s="1368"/>
      <c r="C25" s="1590"/>
      <c r="D25" s="1561"/>
      <c r="E25" s="390"/>
      <c r="F25" s="167"/>
      <c r="G25" s="167"/>
      <c r="H25" s="167"/>
      <c r="I25" s="148"/>
      <c r="J25" s="148"/>
      <c r="K25" s="167"/>
      <c r="L25" s="167"/>
    </row>
    <row r="26" spans="1:12" ht="15" customHeight="1">
      <c r="A26" s="1564"/>
      <c r="B26" s="1369"/>
      <c r="C26" s="1590"/>
      <c r="D26" s="1561"/>
      <c r="E26" s="190"/>
      <c r="F26" s="638"/>
      <c r="G26" s="638"/>
      <c r="H26" s="638"/>
      <c r="I26" s="429"/>
      <c r="J26" s="429"/>
      <c r="K26" s="638"/>
      <c r="L26" s="638"/>
    </row>
    <row r="27" spans="1:12" ht="15" customHeight="1">
      <c r="A27" s="1562" t="s">
        <v>4</v>
      </c>
      <c r="B27" s="1431" t="s">
        <v>57</v>
      </c>
      <c r="C27" s="1590">
        <f>(C18*0.3)*0.09</f>
        <v>4.841999999999999</v>
      </c>
      <c r="D27" s="1561">
        <v>5</v>
      </c>
      <c r="E27" s="180" t="s">
        <v>103</v>
      </c>
      <c r="F27" s="171" t="s">
        <v>100</v>
      </c>
      <c r="G27" s="171"/>
      <c r="H27" s="171" t="s">
        <v>102</v>
      </c>
      <c r="I27" s="197"/>
      <c r="J27" s="197">
        <v>1</v>
      </c>
      <c r="K27" s="171" t="s">
        <v>135</v>
      </c>
      <c r="L27" s="171" t="s">
        <v>201</v>
      </c>
    </row>
    <row r="28" spans="1:12" ht="15" customHeight="1">
      <c r="A28" s="1563"/>
      <c r="B28" s="1368"/>
      <c r="C28" s="1590"/>
      <c r="D28" s="1561"/>
      <c r="E28" s="181" t="s">
        <v>104</v>
      </c>
      <c r="F28" s="62" t="s">
        <v>107</v>
      </c>
      <c r="G28" s="62"/>
      <c r="H28" s="62" t="s">
        <v>102</v>
      </c>
      <c r="I28" s="75"/>
      <c r="J28" s="75">
        <v>0.6</v>
      </c>
      <c r="K28" s="62" t="s">
        <v>135</v>
      </c>
      <c r="L28" s="62" t="s">
        <v>201</v>
      </c>
    </row>
    <row r="29" spans="1:12" ht="15" customHeight="1">
      <c r="A29" s="1563"/>
      <c r="B29" s="1368"/>
      <c r="C29" s="1590"/>
      <c r="D29" s="1561"/>
      <c r="E29" s="189"/>
      <c r="F29" s="166"/>
      <c r="G29" s="166"/>
      <c r="H29" s="166"/>
      <c r="I29" s="151"/>
      <c r="J29" s="151"/>
      <c r="K29" s="166"/>
      <c r="L29" s="166"/>
    </row>
    <row r="30" spans="1:12" ht="15" customHeight="1">
      <c r="A30" s="1563"/>
      <c r="B30" s="1368"/>
      <c r="C30" s="1590"/>
      <c r="D30" s="1561"/>
      <c r="E30" s="189"/>
      <c r="F30" s="166"/>
      <c r="G30" s="166"/>
      <c r="H30" s="166"/>
      <c r="I30" s="151"/>
      <c r="J30" s="151"/>
      <c r="K30" s="166"/>
      <c r="L30" s="166"/>
    </row>
    <row r="31" spans="1:12" ht="15" customHeight="1">
      <c r="A31" s="1564"/>
      <c r="B31" s="1369"/>
      <c r="C31" s="1590"/>
      <c r="D31" s="1561"/>
      <c r="E31" s="190"/>
      <c r="F31" s="638"/>
      <c r="G31" s="638"/>
      <c r="H31" s="638"/>
      <c r="I31" s="429"/>
      <c r="J31" s="429"/>
      <c r="K31" s="638"/>
      <c r="L31" s="638"/>
    </row>
    <row r="32" spans="1:12" ht="15" customHeight="1">
      <c r="A32" s="1562" t="s">
        <v>5</v>
      </c>
      <c r="B32" s="1431" t="s">
        <v>58</v>
      </c>
      <c r="C32" s="1590">
        <f>(C18*0.3)*0.06</f>
        <v>3.2279999999999993</v>
      </c>
      <c r="D32" s="1561">
        <v>3</v>
      </c>
      <c r="E32" s="180" t="s">
        <v>105</v>
      </c>
      <c r="F32" s="171" t="s">
        <v>100</v>
      </c>
      <c r="G32" s="171" t="s">
        <v>98</v>
      </c>
      <c r="H32" s="171" t="s">
        <v>102</v>
      </c>
      <c r="I32" s="197">
        <v>1.5</v>
      </c>
      <c r="J32" s="197">
        <v>0.67</v>
      </c>
      <c r="K32" s="171" t="s">
        <v>135</v>
      </c>
      <c r="L32" s="171" t="s">
        <v>261</v>
      </c>
    </row>
    <row r="33" spans="1:12" ht="15" customHeight="1">
      <c r="A33" s="1563"/>
      <c r="B33" s="1368"/>
      <c r="C33" s="1590"/>
      <c r="D33" s="1561"/>
      <c r="E33" s="189"/>
      <c r="F33" s="166"/>
      <c r="G33" s="166"/>
      <c r="H33" s="166"/>
      <c r="I33" s="151"/>
      <c r="J33" s="151"/>
      <c r="K33" s="166"/>
      <c r="L33" s="166"/>
    </row>
    <row r="34" spans="1:12" ht="15" customHeight="1">
      <c r="A34" s="1563"/>
      <c r="B34" s="1368"/>
      <c r="C34" s="1590"/>
      <c r="D34" s="1561"/>
      <c r="E34" s="190"/>
      <c r="F34" s="638"/>
      <c r="G34" s="638"/>
      <c r="H34" s="638"/>
      <c r="I34" s="429"/>
      <c r="J34" s="429"/>
      <c r="K34" s="638"/>
      <c r="L34" s="638"/>
    </row>
    <row r="35" spans="1:12" ht="15" customHeight="1">
      <c r="A35" s="1562" t="s">
        <v>6</v>
      </c>
      <c r="B35" s="1588" t="s">
        <v>59</v>
      </c>
      <c r="C35" s="1590">
        <f>(C18*0.3)*0.09</f>
        <v>4.841999999999999</v>
      </c>
      <c r="D35" s="1561">
        <v>5</v>
      </c>
      <c r="E35" s="180" t="s">
        <v>106</v>
      </c>
      <c r="F35" s="171" t="s">
        <v>100</v>
      </c>
      <c r="G35" s="171"/>
      <c r="H35" s="171" t="s">
        <v>102</v>
      </c>
      <c r="I35" s="197"/>
      <c r="J35" s="197">
        <v>0.1</v>
      </c>
      <c r="K35" s="171">
        <v>0.5</v>
      </c>
      <c r="L35" s="171" t="s">
        <v>261</v>
      </c>
    </row>
    <row r="36" spans="1:12" ht="15" customHeight="1">
      <c r="A36" s="1563"/>
      <c r="B36" s="1589"/>
      <c r="C36" s="1590"/>
      <c r="D36" s="1561"/>
      <c r="E36" s="229" t="s">
        <v>232</v>
      </c>
      <c r="F36" s="62" t="s">
        <v>100</v>
      </c>
      <c r="G36" s="62"/>
      <c r="H36" s="62" t="s">
        <v>102</v>
      </c>
      <c r="I36" s="222"/>
      <c r="J36" s="222">
        <v>0.5</v>
      </c>
      <c r="K36" s="62" t="s">
        <v>135</v>
      </c>
      <c r="L36" s="62" t="s">
        <v>261</v>
      </c>
    </row>
    <row r="37" spans="1:12" ht="15" customHeight="1">
      <c r="A37" s="1563"/>
      <c r="B37" s="1368"/>
      <c r="C37" s="1590"/>
      <c r="D37" s="1561"/>
      <c r="E37" s="229"/>
      <c r="F37" s="62"/>
      <c r="G37" s="62"/>
      <c r="H37" s="62"/>
      <c r="I37" s="222"/>
      <c r="J37" s="222"/>
      <c r="K37" s="62"/>
      <c r="L37" s="62"/>
    </row>
    <row r="38" spans="1:12" ht="15" customHeight="1">
      <c r="A38" s="1563"/>
      <c r="B38" s="1368"/>
      <c r="C38" s="1590"/>
      <c r="D38" s="1561"/>
      <c r="E38" s="189"/>
      <c r="F38" s="166"/>
      <c r="G38" s="166"/>
      <c r="H38" s="166"/>
      <c r="I38" s="151"/>
      <c r="J38" s="151"/>
      <c r="K38" s="166"/>
      <c r="L38" s="166"/>
    </row>
    <row r="39" spans="1:12" ht="15" customHeight="1">
      <c r="A39" s="1564"/>
      <c r="B39" s="1369"/>
      <c r="C39" s="1590"/>
      <c r="D39" s="1561"/>
      <c r="E39" s="190"/>
      <c r="F39" s="638"/>
      <c r="G39" s="638"/>
      <c r="H39" s="638"/>
      <c r="I39" s="429"/>
      <c r="J39" s="429"/>
      <c r="K39" s="638"/>
      <c r="L39" s="638"/>
    </row>
    <row r="40" spans="1:12" ht="15" customHeight="1">
      <c r="A40" s="1562" t="s">
        <v>7</v>
      </c>
      <c r="B40" s="537" t="s">
        <v>265</v>
      </c>
      <c r="C40" s="1583">
        <f>(C18*0.3)*0.7</f>
        <v>37.65999999999999</v>
      </c>
      <c r="D40" s="1585">
        <f>SUM(D42:D50)</f>
        <v>38</v>
      </c>
      <c r="E40" s="674"/>
      <c r="F40" s="675"/>
      <c r="G40" s="1574"/>
      <c r="H40" s="1574"/>
      <c r="I40" s="1574"/>
      <c r="J40" s="1574"/>
      <c r="K40" s="1574"/>
      <c r="L40" s="1575"/>
    </row>
    <row r="41" spans="1:12" ht="15" customHeight="1">
      <c r="A41" s="1563"/>
      <c r="B41" s="538"/>
      <c r="C41" s="1584"/>
      <c r="D41" s="1587"/>
      <c r="E41" s="676"/>
      <c r="F41" s="677"/>
      <c r="G41" s="677"/>
      <c r="H41" s="677"/>
      <c r="I41" s="677"/>
      <c r="J41" s="677"/>
      <c r="K41" s="677"/>
      <c r="L41" s="677"/>
    </row>
    <row r="42" spans="1:12" ht="15" customHeight="1">
      <c r="A42" s="1563"/>
      <c r="B42" s="543" t="s">
        <v>182</v>
      </c>
      <c r="C42" s="585"/>
      <c r="D42" s="1585">
        <v>38</v>
      </c>
      <c r="E42" s="449" t="s">
        <v>84</v>
      </c>
      <c r="F42" s="171" t="s">
        <v>107</v>
      </c>
      <c r="G42" s="171" t="s">
        <v>108</v>
      </c>
      <c r="H42" s="171" t="s">
        <v>102</v>
      </c>
      <c r="I42" s="171">
        <v>0.18</v>
      </c>
      <c r="J42" s="171">
        <v>0.1</v>
      </c>
      <c r="K42" s="171" t="s">
        <v>266</v>
      </c>
      <c r="L42" s="171" t="s">
        <v>261</v>
      </c>
    </row>
    <row r="43" spans="1:12" ht="15" customHeight="1">
      <c r="A43" s="1563"/>
      <c r="B43" s="544"/>
      <c r="C43" s="586"/>
      <c r="D43" s="1587"/>
      <c r="E43" s="190"/>
      <c r="F43" s="638"/>
      <c r="G43" s="638"/>
      <c r="H43" s="638"/>
      <c r="I43" s="638"/>
      <c r="J43" s="638"/>
      <c r="K43" s="638"/>
      <c r="L43" s="638"/>
    </row>
    <row r="44" spans="1:12" ht="15" customHeight="1">
      <c r="A44" s="1563"/>
      <c r="B44" s="512" t="s">
        <v>60</v>
      </c>
      <c r="C44" s="586"/>
      <c r="D44" s="1585"/>
      <c r="E44" s="188"/>
      <c r="F44" s="74"/>
      <c r="G44" s="74"/>
      <c r="H44" s="74"/>
      <c r="I44" s="74"/>
      <c r="J44" s="74"/>
      <c r="K44" s="74"/>
      <c r="L44" s="74"/>
    </row>
    <row r="45" spans="1:12" ht="15" customHeight="1">
      <c r="A45" s="1563"/>
      <c r="B45" s="359" t="s">
        <v>62</v>
      </c>
      <c r="C45" s="586"/>
      <c r="D45" s="1586"/>
      <c r="E45" s="181"/>
      <c r="F45" s="62"/>
      <c r="G45" s="62"/>
      <c r="H45" s="62"/>
      <c r="I45" s="151"/>
      <c r="J45" s="75"/>
      <c r="K45" s="62"/>
      <c r="L45" s="62"/>
    </row>
    <row r="46" spans="1:12" ht="15" customHeight="1">
      <c r="A46" s="1563"/>
      <c r="B46" s="359" t="s">
        <v>61</v>
      </c>
      <c r="C46" s="586"/>
      <c r="D46" s="1586"/>
      <c r="E46" s="181"/>
      <c r="F46" s="62"/>
      <c r="G46" s="166"/>
      <c r="H46" s="364"/>
      <c r="I46" s="151"/>
      <c r="J46" s="75"/>
      <c r="K46" s="62"/>
      <c r="L46" s="62"/>
    </row>
    <row r="47" spans="1:12" ht="15" customHeight="1">
      <c r="A47" s="1563"/>
      <c r="B47" s="359" t="s">
        <v>159</v>
      </c>
      <c r="C47" s="586"/>
      <c r="D47" s="1586"/>
      <c r="E47" s="181"/>
      <c r="F47" s="62"/>
      <c r="G47" s="166"/>
      <c r="H47" s="364"/>
      <c r="I47" s="75"/>
      <c r="J47" s="75"/>
      <c r="K47" s="62"/>
      <c r="L47" s="62"/>
    </row>
    <row r="48" spans="1:12" ht="15" customHeight="1">
      <c r="A48" s="1563"/>
      <c r="B48" s="359" t="s">
        <v>262</v>
      </c>
      <c r="C48" s="586"/>
      <c r="D48" s="1586"/>
      <c r="E48" s="181"/>
      <c r="F48" s="62"/>
      <c r="G48" s="62"/>
      <c r="H48" s="62"/>
      <c r="I48" s="75"/>
      <c r="J48" s="222"/>
      <c r="K48" s="62"/>
      <c r="L48" s="62"/>
    </row>
    <row r="49" spans="1:12" ht="15" customHeight="1">
      <c r="A49" s="1563"/>
      <c r="B49" s="544"/>
      <c r="C49" s="586"/>
      <c r="D49" s="1587"/>
      <c r="E49" s="190"/>
      <c r="F49" s="638"/>
      <c r="G49" s="638"/>
      <c r="H49" s="638"/>
      <c r="I49" s="638"/>
      <c r="J49" s="638"/>
      <c r="K49" s="638"/>
      <c r="L49" s="638"/>
    </row>
    <row r="50" spans="1:12" ht="15" customHeight="1">
      <c r="A50" s="1563"/>
      <c r="B50" s="543" t="s">
        <v>63</v>
      </c>
      <c r="C50" s="586"/>
      <c r="D50" s="1585"/>
      <c r="E50" s="678"/>
      <c r="F50" s="679"/>
      <c r="G50" s="679"/>
      <c r="H50" s="679"/>
      <c r="I50" s="679"/>
      <c r="J50" s="679"/>
      <c r="K50" s="167"/>
      <c r="L50" s="679"/>
    </row>
    <row r="51" spans="1:12" ht="15" customHeight="1">
      <c r="A51" s="1564"/>
      <c r="B51" s="463"/>
      <c r="C51" s="587"/>
      <c r="D51" s="1587"/>
      <c r="E51" s="190"/>
      <c r="F51" s="638"/>
      <c r="G51" s="638"/>
      <c r="H51" s="638"/>
      <c r="I51" s="638"/>
      <c r="J51" s="638"/>
      <c r="K51" s="638"/>
      <c r="L51" s="638"/>
    </row>
    <row r="52" spans="1:12" ht="49.5" customHeight="1">
      <c r="A52" s="1431" t="s">
        <v>34</v>
      </c>
      <c r="B52" s="1392"/>
      <c r="C52" s="1395" t="s">
        <v>86</v>
      </c>
      <c r="D52" s="1395"/>
      <c r="E52" s="1390" t="s">
        <v>38</v>
      </c>
      <c r="F52" s="1390" t="s">
        <v>67</v>
      </c>
      <c r="G52" s="954" t="s">
        <v>46</v>
      </c>
      <c r="H52" s="954" t="s">
        <v>39</v>
      </c>
      <c r="I52" s="954" t="s">
        <v>93</v>
      </c>
      <c r="J52" s="954" t="s">
        <v>96</v>
      </c>
      <c r="K52" s="954" t="s">
        <v>95</v>
      </c>
      <c r="L52" s="962" t="s">
        <v>40</v>
      </c>
    </row>
    <row r="53" spans="1:12" ht="21" customHeight="1">
      <c r="A53" s="1393"/>
      <c r="B53" s="1394"/>
      <c r="C53" s="516" t="s">
        <v>56</v>
      </c>
      <c r="D53" s="516" t="s">
        <v>32</v>
      </c>
      <c r="E53" s="957"/>
      <c r="F53" s="1057"/>
      <c r="G53" s="957"/>
      <c r="H53" s="957"/>
      <c r="I53" s="957"/>
      <c r="J53" s="957"/>
      <c r="K53" s="957"/>
      <c r="L53" s="1508"/>
    </row>
    <row r="54" spans="1:12" ht="15" customHeight="1">
      <c r="A54" s="1580" t="s">
        <v>8</v>
      </c>
      <c r="B54" s="1431" t="s">
        <v>68</v>
      </c>
      <c r="C54" s="1576">
        <f>((C18*0.7)*0.3)+(C18*0.7)*0.15</f>
        <v>56.489999999999995</v>
      </c>
      <c r="D54" s="1579">
        <v>56</v>
      </c>
      <c r="E54" s="49" t="s">
        <v>234</v>
      </c>
      <c r="F54" s="168" t="s">
        <v>107</v>
      </c>
      <c r="G54" s="62"/>
      <c r="H54" s="168" t="s">
        <v>102</v>
      </c>
      <c r="I54" s="168"/>
      <c r="J54" s="168">
        <v>4.7</v>
      </c>
      <c r="K54" s="168">
        <v>50</v>
      </c>
      <c r="L54" s="171" t="s">
        <v>201</v>
      </c>
    </row>
    <row r="55" spans="1:12" ht="15" customHeight="1">
      <c r="A55" s="1581"/>
      <c r="B55" s="1368"/>
      <c r="C55" s="1576"/>
      <c r="D55" s="1561"/>
      <c r="E55" s="50"/>
      <c r="F55" s="209"/>
      <c r="G55" s="167"/>
      <c r="H55" s="167"/>
      <c r="I55" s="167"/>
      <c r="J55" s="167"/>
      <c r="K55" s="176"/>
      <c r="L55" s="176"/>
    </row>
    <row r="56" spans="1:12" ht="15" customHeight="1">
      <c r="A56" s="1581"/>
      <c r="B56" s="1368"/>
      <c r="C56" s="1576"/>
      <c r="D56" s="1561"/>
      <c r="E56" s="50" t="s">
        <v>114</v>
      </c>
      <c r="F56" s="680" t="s">
        <v>107</v>
      </c>
      <c r="G56" s="232"/>
      <c r="H56" s="656" t="s">
        <v>102</v>
      </c>
      <c r="I56" s="148"/>
      <c r="J56" s="148">
        <v>114.88</v>
      </c>
      <c r="K56" s="167">
        <v>100</v>
      </c>
      <c r="L56" s="62" t="s">
        <v>201</v>
      </c>
    </row>
    <row r="57" spans="1:12" ht="15" customHeight="1">
      <c r="A57" s="1581"/>
      <c r="B57" s="1368"/>
      <c r="C57" s="1576"/>
      <c r="D57" s="1561"/>
      <c r="E57" s="50" t="s">
        <v>204</v>
      </c>
      <c r="F57" s="680" t="s">
        <v>107</v>
      </c>
      <c r="G57" s="232"/>
      <c r="H57" s="656" t="s">
        <v>102</v>
      </c>
      <c r="I57" s="148"/>
      <c r="J57" s="148">
        <v>108.6</v>
      </c>
      <c r="K57" s="167">
        <v>100</v>
      </c>
      <c r="L57" s="62" t="s">
        <v>201</v>
      </c>
    </row>
    <row r="58" spans="1:12" ht="15" customHeight="1">
      <c r="A58" s="1581"/>
      <c r="B58" s="1368"/>
      <c r="C58" s="1576"/>
      <c r="D58" s="1561"/>
      <c r="E58" s="50"/>
      <c r="F58" s="681"/>
      <c r="G58" s="167"/>
      <c r="H58" s="656"/>
      <c r="I58" s="148"/>
      <c r="J58" s="148"/>
      <c r="K58" s="167"/>
      <c r="L58" s="62"/>
    </row>
    <row r="59" spans="1:12" ht="15" customHeight="1">
      <c r="A59" s="1581"/>
      <c r="B59" s="1368"/>
      <c r="C59" s="1576"/>
      <c r="D59" s="1561"/>
      <c r="E59" s="50" t="s">
        <v>112</v>
      </c>
      <c r="F59" s="680" t="s">
        <v>107</v>
      </c>
      <c r="G59" s="62" t="s">
        <v>108</v>
      </c>
      <c r="H59" s="656" t="s">
        <v>102</v>
      </c>
      <c r="I59" s="167">
        <v>15</v>
      </c>
      <c r="J59" s="167">
        <v>9.76</v>
      </c>
      <c r="K59" s="167" t="s">
        <v>135</v>
      </c>
      <c r="L59" s="62" t="s">
        <v>201</v>
      </c>
    </row>
    <row r="60" spans="1:12" ht="15" customHeight="1">
      <c r="A60" s="1581"/>
      <c r="B60" s="1368"/>
      <c r="C60" s="1576"/>
      <c r="D60" s="1561"/>
      <c r="E60" s="50" t="s">
        <v>263</v>
      </c>
      <c r="F60" s="680" t="s">
        <v>107</v>
      </c>
      <c r="G60" s="62" t="s">
        <v>108</v>
      </c>
      <c r="H60" s="656" t="s">
        <v>102</v>
      </c>
      <c r="I60" s="167">
        <v>15</v>
      </c>
      <c r="J60" s="167">
        <v>13.35</v>
      </c>
      <c r="K60" s="167" t="s">
        <v>135</v>
      </c>
      <c r="L60" s="62" t="s">
        <v>201</v>
      </c>
    </row>
    <row r="61" spans="1:12" ht="15" customHeight="1">
      <c r="A61" s="1581"/>
      <c r="B61" s="1368"/>
      <c r="C61" s="1576"/>
      <c r="D61" s="1561"/>
      <c r="E61" s="50"/>
      <c r="F61" s="680"/>
      <c r="G61" s="62"/>
      <c r="H61" s="656"/>
      <c r="I61" s="167"/>
      <c r="J61" s="167"/>
      <c r="K61" s="167"/>
      <c r="L61" s="62"/>
    </row>
    <row r="62" spans="1:12" ht="15" customHeight="1">
      <c r="A62" s="1581"/>
      <c r="B62" s="1368"/>
      <c r="C62" s="1576"/>
      <c r="D62" s="1561"/>
      <c r="E62" s="220"/>
      <c r="F62" s="681"/>
      <c r="G62" s="167"/>
      <c r="H62" s="682"/>
      <c r="I62" s="220"/>
      <c r="J62" s="220"/>
      <c r="K62" s="220"/>
      <c r="L62" s="220"/>
    </row>
    <row r="63" spans="1:12" ht="15" customHeight="1">
      <c r="A63" s="1581"/>
      <c r="B63" s="1368"/>
      <c r="C63" s="1576"/>
      <c r="D63" s="1561"/>
      <c r="E63" s="590" t="s">
        <v>210</v>
      </c>
      <c r="F63" s="680" t="s">
        <v>107</v>
      </c>
      <c r="G63" s="62" t="s">
        <v>108</v>
      </c>
      <c r="H63" s="656" t="s">
        <v>102</v>
      </c>
      <c r="I63" s="222">
        <v>25</v>
      </c>
      <c r="J63" s="222">
        <v>51.85</v>
      </c>
      <c r="K63" s="167" t="s">
        <v>135</v>
      </c>
      <c r="L63" s="62" t="s">
        <v>201</v>
      </c>
    </row>
    <row r="64" spans="1:12" ht="15" customHeight="1">
      <c r="A64" s="1581"/>
      <c r="B64" s="1368"/>
      <c r="C64" s="1576"/>
      <c r="D64" s="1561"/>
      <c r="E64" s="201"/>
      <c r="F64" s="680"/>
      <c r="G64" s="167"/>
      <c r="H64" s="656"/>
      <c r="I64" s="222"/>
      <c r="J64" s="222"/>
      <c r="K64" s="221"/>
      <c r="L64" s="62"/>
    </row>
    <row r="65" spans="1:12" ht="15" customHeight="1">
      <c r="A65" s="1581"/>
      <c r="B65" s="1368"/>
      <c r="C65" s="1576"/>
      <c r="D65" s="1561"/>
      <c r="E65" s="50"/>
      <c r="F65" s="681"/>
      <c r="G65" s="167"/>
      <c r="H65" s="656"/>
      <c r="I65" s="167"/>
      <c r="J65" s="167"/>
      <c r="K65" s="167"/>
      <c r="L65" s="62"/>
    </row>
    <row r="66" spans="1:12" ht="15" customHeight="1">
      <c r="A66" s="1581"/>
      <c r="B66" s="1368"/>
      <c r="C66" s="1576"/>
      <c r="D66" s="1561"/>
      <c r="E66" s="50" t="s">
        <v>115</v>
      </c>
      <c r="F66" s="62" t="s">
        <v>107</v>
      </c>
      <c r="G66" s="167" t="s">
        <v>111</v>
      </c>
      <c r="H66" s="148" t="s">
        <v>102</v>
      </c>
      <c r="I66" s="148">
        <v>12.12</v>
      </c>
      <c r="J66" s="148">
        <v>15.22</v>
      </c>
      <c r="K66" s="167" t="s">
        <v>135</v>
      </c>
      <c r="L66" s="62" t="s">
        <v>261</v>
      </c>
    </row>
    <row r="67" spans="1:12" ht="15" customHeight="1">
      <c r="A67" s="1581"/>
      <c r="B67" s="1368"/>
      <c r="C67" s="1576"/>
      <c r="D67" s="1561"/>
      <c r="E67" s="50" t="s">
        <v>116</v>
      </c>
      <c r="F67" s="62" t="s">
        <v>107</v>
      </c>
      <c r="G67" s="167" t="s">
        <v>111</v>
      </c>
      <c r="H67" s="148" t="s">
        <v>102</v>
      </c>
      <c r="I67" s="148">
        <v>13.87</v>
      </c>
      <c r="J67" s="148">
        <v>9.18</v>
      </c>
      <c r="K67" s="167" t="s">
        <v>135</v>
      </c>
      <c r="L67" s="62" t="s">
        <v>261</v>
      </c>
    </row>
    <row r="68" spans="1:12" ht="15" customHeight="1">
      <c r="A68" s="1581"/>
      <c r="B68" s="1368"/>
      <c r="C68" s="1576"/>
      <c r="D68" s="1561"/>
      <c r="E68" s="50" t="s">
        <v>117</v>
      </c>
      <c r="F68" s="62" t="s">
        <v>107</v>
      </c>
      <c r="G68" s="167" t="s">
        <v>111</v>
      </c>
      <c r="H68" s="148" t="s">
        <v>102</v>
      </c>
      <c r="I68" s="148">
        <v>13.54</v>
      </c>
      <c r="J68" s="148">
        <v>8.48</v>
      </c>
      <c r="K68" s="167" t="s">
        <v>135</v>
      </c>
      <c r="L68" s="62" t="s">
        <v>261</v>
      </c>
    </row>
    <row r="69" spans="1:12" ht="15" customHeight="1">
      <c r="A69" s="1581"/>
      <c r="B69" s="1368"/>
      <c r="C69" s="1576"/>
      <c r="D69" s="1561"/>
      <c r="E69" s="50" t="s">
        <v>119</v>
      </c>
      <c r="F69" s="62" t="s">
        <v>107</v>
      </c>
      <c r="G69" s="167" t="s">
        <v>111</v>
      </c>
      <c r="H69" s="148" t="s">
        <v>102</v>
      </c>
      <c r="I69" s="148">
        <v>13.11</v>
      </c>
      <c r="J69" s="148">
        <v>13.99</v>
      </c>
      <c r="K69" s="167" t="s">
        <v>135</v>
      </c>
      <c r="L69" s="62" t="s">
        <v>261</v>
      </c>
    </row>
    <row r="70" spans="1:12" ht="15" customHeight="1">
      <c r="A70" s="1581"/>
      <c r="B70" s="1368"/>
      <c r="C70" s="1576"/>
      <c r="D70" s="1561"/>
      <c r="E70" s="683"/>
      <c r="F70" s="166"/>
      <c r="G70" s="672"/>
      <c r="H70" s="672"/>
      <c r="I70" s="672"/>
      <c r="J70" s="672"/>
      <c r="K70" s="672"/>
      <c r="L70" s="672"/>
    </row>
    <row r="71" spans="1:12" ht="15" customHeight="1">
      <c r="A71" s="1581"/>
      <c r="B71" s="1368"/>
      <c r="C71" s="1576"/>
      <c r="D71" s="1561"/>
      <c r="E71" s="683"/>
      <c r="F71" s="166"/>
      <c r="G71" s="672"/>
      <c r="H71" s="672"/>
      <c r="I71" s="672"/>
      <c r="J71" s="672"/>
      <c r="K71" s="672"/>
      <c r="L71" s="672"/>
    </row>
    <row r="72" spans="1:12" ht="15" customHeight="1">
      <c r="A72" s="1582"/>
      <c r="B72" s="1369"/>
      <c r="C72" s="1576"/>
      <c r="D72" s="1561"/>
      <c r="E72" s="684"/>
      <c r="F72" s="638"/>
      <c r="G72" s="685"/>
      <c r="H72" s="685"/>
      <c r="I72" s="685"/>
      <c r="J72" s="685"/>
      <c r="K72" s="685"/>
      <c r="L72" s="685"/>
    </row>
    <row r="73" spans="1:12" ht="15" customHeight="1">
      <c r="A73" s="1577" t="s">
        <v>23</v>
      </c>
      <c r="B73" s="1578"/>
      <c r="C73" s="582">
        <f>((C18*0.7)*0.3)+(C18*0.7)*0.1</f>
        <v>50.21333333333333</v>
      </c>
      <c r="D73" s="583">
        <f>SUM(D74:D96)</f>
        <v>50</v>
      </c>
      <c r="E73" s="674"/>
      <c r="F73" s="675"/>
      <c r="G73" s="1574"/>
      <c r="H73" s="1574"/>
      <c r="I73" s="1574"/>
      <c r="J73" s="1574"/>
      <c r="K73" s="1574"/>
      <c r="L73" s="1575"/>
    </row>
    <row r="74" spans="1:12" ht="15" customHeight="1">
      <c r="A74" s="1563" t="s">
        <v>279</v>
      </c>
      <c r="B74" s="1368" t="s">
        <v>69</v>
      </c>
      <c r="C74" s="1514"/>
      <c r="D74" s="1561">
        <v>10</v>
      </c>
      <c r="E74" s="565" t="s">
        <v>211</v>
      </c>
      <c r="F74" s="178" t="s">
        <v>107</v>
      </c>
      <c r="G74" s="62"/>
      <c r="H74" s="148" t="s">
        <v>102</v>
      </c>
      <c r="I74" s="615"/>
      <c r="J74" s="615">
        <v>8.45</v>
      </c>
      <c r="K74" s="178" t="s">
        <v>135</v>
      </c>
      <c r="L74" s="62" t="s">
        <v>250</v>
      </c>
    </row>
    <row r="75" spans="1:12" ht="15" customHeight="1">
      <c r="A75" s="1563"/>
      <c r="B75" s="1368"/>
      <c r="C75" s="1514"/>
      <c r="D75" s="1561"/>
      <c r="E75" s="201"/>
      <c r="F75" s="178"/>
      <c r="G75" s="62"/>
      <c r="H75" s="151"/>
      <c r="I75" s="636"/>
      <c r="J75" s="615"/>
      <c r="K75" s="178"/>
      <c r="L75" s="62"/>
    </row>
    <row r="76" spans="1:12" ht="15" customHeight="1">
      <c r="A76" s="1563"/>
      <c r="B76" s="1368"/>
      <c r="C76" s="1514"/>
      <c r="D76" s="1561"/>
      <c r="E76" s="220" t="s">
        <v>122</v>
      </c>
      <c r="F76" s="178" t="s">
        <v>100</v>
      </c>
      <c r="G76" s="62"/>
      <c r="H76" s="167" t="s">
        <v>102</v>
      </c>
      <c r="I76" s="148"/>
      <c r="J76" s="148">
        <v>114.71</v>
      </c>
      <c r="K76" s="178">
        <v>100</v>
      </c>
      <c r="L76" s="62" t="s">
        <v>202</v>
      </c>
    </row>
    <row r="77" spans="1:12" ht="15" customHeight="1">
      <c r="A77" s="1563"/>
      <c r="B77" s="1368"/>
      <c r="C77" s="1514"/>
      <c r="D77" s="1561"/>
      <c r="E77" s="229"/>
      <c r="F77" s="221"/>
      <c r="G77" s="62"/>
      <c r="H77" s="221"/>
      <c r="I77" s="636"/>
      <c r="J77" s="222"/>
      <c r="K77" s="221"/>
      <c r="L77" s="221"/>
    </row>
    <row r="78" spans="1:12" ht="15" customHeight="1">
      <c r="A78" s="1563"/>
      <c r="B78" s="1368"/>
      <c r="C78" s="1514"/>
      <c r="D78" s="1561"/>
      <c r="E78" s="220"/>
      <c r="F78" s="237"/>
      <c r="G78" s="237"/>
      <c r="H78" s="237"/>
      <c r="I78" s="636"/>
      <c r="J78" s="636"/>
      <c r="K78" s="237"/>
      <c r="L78" s="148"/>
    </row>
    <row r="79" spans="1:12" ht="15" customHeight="1">
      <c r="A79" s="1564"/>
      <c r="B79" s="1369"/>
      <c r="C79" s="1514"/>
      <c r="D79" s="1561"/>
      <c r="E79" s="190"/>
      <c r="F79" s="638"/>
      <c r="G79" s="638"/>
      <c r="H79" s="638"/>
      <c r="I79" s="429"/>
      <c r="J79" s="429"/>
      <c r="K79" s="638"/>
      <c r="L79" s="638"/>
    </row>
    <row r="80" spans="1:12" ht="15" customHeight="1">
      <c r="A80" s="1562" t="s">
        <v>11</v>
      </c>
      <c r="B80" s="1431" t="s">
        <v>70</v>
      </c>
      <c r="C80" s="1514"/>
      <c r="D80" s="1561">
        <v>10</v>
      </c>
      <c r="E80" s="182" t="s">
        <v>123</v>
      </c>
      <c r="F80" s="171" t="s">
        <v>107</v>
      </c>
      <c r="G80" s="311"/>
      <c r="H80" s="168" t="s">
        <v>124</v>
      </c>
      <c r="I80" s="48"/>
      <c r="J80" s="48">
        <v>6.56</v>
      </c>
      <c r="K80" s="168">
        <v>5</v>
      </c>
      <c r="L80" s="168" t="s">
        <v>202</v>
      </c>
    </row>
    <row r="81" spans="1:12" ht="15" customHeight="1">
      <c r="A81" s="1563"/>
      <c r="B81" s="1368"/>
      <c r="C81" s="1514"/>
      <c r="D81" s="1561"/>
      <c r="E81" s="211" t="s">
        <v>212</v>
      </c>
      <c r="F81" s="62" t="s">
        <v>107</v>
      </c>
      <c r="G81" s="311"/>
      <c r="H81" s="167" t="s">
        <v>124</v>
      </c>
      <c r="I81" s="637"/>
      <c r="J81" s="222">
        <v>6.71</v>
      </c>
      <c r="K81" s="221">
        <v>5</v>
      </c>
      <c r="L81" s="247" t="s">
        <v>202</v>
      </c>
    </row>
    <row r="82" spans="1:12" ht="15" customHeight="1">
      <c r="A82" s="1563"/>
      <c r="B82" s="1368"/>
      <c r="C82" s="1514"/>
      <c r="D82" s="1561"/>
      <c r="E82" s="189"/>
      <c r="F82" s="166"/>
      <c r="G82" s="166"/>
      <c r="H82" s="166"/>
      <c r="I82" s="151"/>
      <c r="J82" s="151"/>
      <c r="K82" s="166"/>
      <c r="L82" s="166"/>
    </row>
    <row r="83" spans="1:12" ht="15" customHeight="1">
      <c r="A83" s="1564"/>
      <c r="B83" s="1369"/>
      <c r="C83" s="1514"/>
      <c r="D83" s="1561"/>
      <c r="E83" s="678"/>
      <c r="F83" s="638"/>
      <c r="G83" s="679"/>
      <c r="H83" s="679"/>
      <c r="I83" s="433"/>
      <c r="J83" s="433"/>
      <c r="K83" s="679"/>
      <c r="L83" s="679"/>
    </row>
    <row r="84" spans="1:12" ht="30.75" customHeight="1">
      <c r="A84" s="1562" t="s">
        <v>12</v>
      </c>
      <c r="B84" s="1431" t="s">
        <v>71</v>
      </c>
      <c r="C84" s="1514"/>
      <c r="D84" s="1561">
        <v>10</v>
      </c>
      <c r="E84" s="673" t="s">
        <v>290</v>
      </c>
      <c r="F84" s="593" t="s">
        <v>107</v>
      </c>
      <c r="G84" s="371" t="s">
        <v>289</v>
      </c>
      <c r="H84" s="169" t="s">
        <v>99</v>
      </c>
      <c r="I84" s="654">
        <v>10</v>
      </c>
      <c r="J84" s="654">
        <v>10</v>
      </c>
      <c r="K84" s="152" t="s">
        <v>135</v>
      </c>
      <c r="L84" s="169" t="s">
        <v>261</v>
      </c>
    </row>
    <row r="85" spans="1:12" ht="15" customHeight="1">
      <c r="A85" s="1563"/>
      <c r="B85" s="1368"/>
      <c r="C85" s="1514"/>
      <c r="D85" s="1561"/>
      <c r="E85" s="220" t="s">
        <v>292</v>
      </c>
      <c r="F85" s="178" t="s">
        <v>107</v>
      </c>
      <c r="G85" s="371" t="s">
        <v>289</v>
      </c>
      <c r="H85" s="170" t="s">
        <v>99</v>
      </c>
      <c r="I85" s="655">
        <v>10</v>
      </c>
      <c r="J85" s="655">
        <v>10</v>
      </c>
      <c r="K85" s="166" t="s">
        <v>135</v>
      </c>
      <c r="L85" s="170" t="s">
        <v>261</v>
      </c>
    </row>
    <row r="86" spans="1:12" ht="15" customHeight="1">
      <c r="A86" s="1563"/>
      <c r="B86" s="1368"/>
      <c r="C86" s="1514"/>
      <c r="D86" s="1561"/>
      <c r="E86" s="189"/>
      <c r="F86" s="166"/>
      <c r="G86" s="166"/>
      <c r="H86" s="166"/>
      <c r="I86" s="151"/>
      <c r="J86" s="151"/>
      <c r="K86" s="166"/>
      <c r="L86" s="166"/>
    </row>
    <row r="87" spans="1:12" ht="15" customHeight="1">
      <c r="A87" s="1563"/>
      <c r="B87" s="1368"/>
      <c r="C87" s="1514"/>
      <c r="D87" s="1561"/>
      <c r="E87" s="189"/>
      <c r="F87" s="166"/>
      <c r="G87" s="166"/>
      <c r="H87" s="166"/>
      <c r="I87" s="151"/>
      <c r="J87" s="151"/>
      <c r="K87" s="166"/>
      <c r="L87" s="166"/>
    </row>
    <row r="88" spans="1:12" ht="15" customHeight="1">
      <c r="A88" s="1563"/>
      <c r="B88" s="1369"/>
      <c r="C88" s="1514"/>
      <c r="D88" s="1561"/>
      <c r="E88" s="684"/>
      <c r="F88" s="685"/>
      <c r="G88" s="685"/>
      <c r="H88" s="685"/>
      <c r="I88" s="686"/>
      <c r="J88" s="686"/>
      <c r="K88" s="685"/>
      <c r="L88" s="685"/>
    </row>
    <row r="89" spans="1:12" ht="15" customHeight="1">
      <c r="A89" s="1563"/>
      <c r="B89" s="1431" t="s">
        <v>72</v>
      </c>
      <c r="C89" s="1514"/>
      <c r="D89" s="1561">
        <v>10</v>
      </c>
      <c r="E89" s="180" t="s">
        <v>125</v>
      </c>
      <c r="F89" s="212" t="s">
        <v>107</v>
      </c>
      <c r="G89" s="213" t="s">
        <v>206</v>
      </c>
      <c r="H89" s="213" t="s">
        <v>99</v>
      </c>
      <c r="I89" s="607">
        <v>10</v>
      </c>
      <c r="J89" s="607">
        <v>10</v>
      </c>
      <c r="K89" s="225" t="s">
        <v>135</v>
      </c>
      <c r="L89" s="212" t="s">
        <v>261</v>
      </c>
    </row>
    <row r="90" spans="1:12" ht="15" customHeight="1">
      <c r="A90" s="1563"/>
      <c r="B90" s="1368"/>
      <c r="C90" s="1514"/>
      <c r="D90" s="1561"/>
      <c r="E90" s="189"/>
      <c r="F90" s="166"/>
      <c r="G90" s="166"/>
      <c r="H90" s="166"/>
      <c r="I90" s="151"/>
      <c r="J90" s="151"/>
      <c r="K90" s="166"/>
      <c r="L90" s="166"/>
    </row>
    <row r="91" spans="1:12" ht="15" customHeight="1">
      <c r="A91" s="1563"/>
      <c r="B91" s="1368"/>
      <c r="C91" s="1514"/>
      <c r="D91" s="1561"/>
      <c r="E91" s="189"/>
      <c r="F91" s="166"/>
      <c r="G91" s="166"/>
      <c r="H91" s="166"/>
      <c r="I91" s="151"/>
      <c r="J91" s="151"/>
      <c r="K91" s="166"/>
      <c r="L91" s="166"/>
    </row>
    <row r="92" spans="1:12" ht="15" customHeight="1">
      <c r="A92" s="1564"/>
      <c r="B92" s="1369"/>
      <c r="C92" s="1514"/>
      <c r="D92" s="1561"/>
      <c r="E92" s="678"/>
      <c r="F92" s="679"/>
      <c r="G92" s="679"/>
      <c r="H92" s="679"/>
      <c r="I92" s="433"/>
      <c r="J92" s="433"/>
      <c r="K92" s="679"/>
      <c r="L92" s="679"/>
    </row>
    <row r="93" spans="1:12" ht="15" customHeight="1">
      <c r="A93" s="1565" t="s">
        <v>14</v>
      </c>
      <c r="B93" s="1570" t="s">
        <v>243</v>
      </c>
      <c r="C93" s="1573"/>
      <c r="D93" s="1561">
        <v>10</v>
      </c>
      <c r="E93" s="226" t="s">
        <v>126</v>
      </c>
      <c r="F93" s="234" t="s">
        <v>107</v>
      </c>
      <c r="G93" s="171"/>
      <c r="H93" s="234" t="s">
        <v>102</v>
      </c>
      <c r="I93" s="234"/>
      <c r="J93" s="234">
        <v>7.25</v>
      </c>
      <c r="K93" s="75" t="s">
        <v>135</v>
      </c>
      <c r="L93" s="75" t="s">
        <v>202</v>
      </c>
    </row>
    <row r="94" spans="1:12" ht="15" customHeight="1">
      <c r="A94" s="1566"/>
      <c r="B94" s="1571"/>
      <c r="C94" s="1573"/>
      <c r="D94" s="1561"/>
      <c r="E94" s="201"/>
      <c r="F94" s="385"/>
      <c r="G94" s="214"/>
      <c r="H94" s="385"/>
      <c r="I94" s="385"/>
      <c r="J94" s="385"/>
      <c r="K94" s="433"/>
      <c r="L94" s="373"/>
    </row>
    <row r="95" spans="1:12" ht="15" customHeight="1">
      <c r="A95" s="1566"/>
      <c r="B95" s="1571"/>
      <c r="C95" s="1573"/>
      <c r="D95" s="1561"/>
      <c r="E95" s="189"/>
      <c r="F95" s="166"/>
      <c r="G95" s="166"/>
      <c r="H95" s="166"/>
      <c r="I95" s="151"/>
      <c r="J95" s="151"/>
      <c r="K95" s="166"/>
      <c r="L95" s="166"/>
    </row>
    <row r="96" spans="1:12" ht="15" customHeight="1">
      <c r="A96" s="1566"/>
      <c r="B96" s="1572"/>
      <c r="C96" s="1573"/>
      <c r="D96" s="1561"/>
      <c r="E96" s="678"/>
      <c r="F96" s="679"/>
      <c r="G96" s="679"/>
      <c r="H96" s="679"/>
      <c r="I96" s="433"/>
      <c r="J96" s="433"/>
      <c r="K96" s="679"/>
      <c r="L96" s="679"/>
    </row>
    <row r="97" spans="1:12" ht="15" customHeight="1">
      <c r="A97" s="1565" t="s">
        <v>15</v>
      </c>
      <c r="B97" s="1570" t="s">
        <v>73</v>
      </c>
      <c r="C97" s="1573"/>
      <c r="D97" s="1561"/>
      <c r="E97" s="191"/>
      <c r="F97" s="168"/>
      <c r="G97" s="168"/>
      <c r="H97" s="168"/>
      <c r="I97" s="48"/>
      <c r="J97" s="48"/>
      <c r="K97" s="168"/>
      <c r="L97" s="168"/>
    </row>
    <row r="98" spans="1:12" ht="15" customHeight="1">
      <c r="A98" s="1566"/>
      <c r="B98" s="1571"/>
      <c r="C98" s="1573"/>
      <c r="D98" s="1561"/>
      <c r="E98" s="390"/>
      <c r="F98" s="167"/>
      <c r="G98" s="167"/>
      <c r="H98" s="167"/>
      <c r="I98" s="148"/>
      <c r="J98" s="148"/>
      <c r="K98" s="167"/>
      <c r="L98" s="167"/>
    </row>
    <row r="99" spans="1:12" ht="15" customHeight="1">
      <c r="A99" s="1566"/>
      <c r="B99" s="1571"/>
      <c r="C99" s="1573"/>
      <c r="D99" s="1561"/>
      <c r="E99" s="390"/>
      <c r="F99" s="167"/>
      <c r="G99" s="167"/>
      <c r="H99" s="167"/>
      <c r="I99" s="148"/>
      <c r="J99" s="148"/>
      <c r="K99" s="167"/>
      <c r="L99" s="167"/>
    </row>
    <row r="100" spans="1:12" ht="15" customHeight="1">
      <c r="A100" s="1569"/>
      <c r="B100" s="1572"/>
      <c r="C100" s="1573"/>
      <c r="D100" s="1561"/>
      <c r="E100" s="687"/>
      <c r="F100" s="688"/>
      <c r="G100" s="688"/>
      <c r="H100" s="688"/>
      <c r="I100" s="689"/>
      <c r="J100" s="689"/>
      <c r="K100" s="688"/>
      <c r="L100" s="688"/>
    </row>
    <row r="101" spans="1:12" ht="50.25" customHeight="1">
      <c r="A101" s="1431" t="s">
        <v>34</v>
      </c>
      <c r="B101" s="1424"/>
      <c r="C101" s="1395" t="s">
        <v>86</v>
      </c>
      <c r="D101" s="1395"/>
      <c r="E101" s="1390" t="s">
        <v>38</v>
      </c>
      <c r="F101" s="1390" t="s">
        <v>67</v>
      </c>
      <c r="G101" s="954" t="s">
        <v>46</v>
      </c>
      <c r="H101" s="954" t="s">
        <v>39</v>
      </c>
      <c r="I101" s="954" t="s">
        <v>93</v>
      </c>
      <c r="J101" s="954" t="s">
        <v>96</v>
      </c>
      <c r="K101" s="954" t="s">
        <v>95</v>
      </c>
      <c r="L101" s="962" t="s">
        <v>40</v>
      </c>
    </row>
    <row r="102" spans="1:12" ht="21" customHeight="1">
      <c r="A102" s="1425"/>
      <c r="B102" s="1426"/>
      <c r="C102" s="516" t="s">
        <v>56</v>
      </c>
      <c r="D102" s="516" t="s">
        <v>32</v>
      </c>
      <c r="E102" s="957"/>
      <c r="F102" s="1057"/>
      <c r="G102" s="957"/>
      <c r="H102" s="957"/>
      <c r="I102" s="955"/>
      <c r="J102" s="955"/>
      <c r="K102" s="957"/>
      <c r="L102" s="1508"/>
    </row>
    <row r="103" spans="1:12" ht="15" customHeight="1">
      <c r="A103" s="1567" t="s">
        <v>270</v>
      </c>
      <c r="B103" s="1568"/>
      <c r="C103" s="584">
        <f>((C18*0.7)*0.1)+(C18*0.7)*0.05</f>
        <v>18.83</v>
      </c>
      <c r="D103" s="583">
        <f>SUM(D104:D117)</f>
        <v>20</v>
      </c>
      <c r="E103" s="674"/>
      <c r="F103" s="675"/>
      <c r="G103" s="1574"/>
      <c r="H103" s="1574"/>
      <c r="I103" s="1574"/>
      <c r="J103" s="1574"/>
      <c r="K103" s="1574"/>
      <c r="L103" s="1575"/>
    </row>
    <row r="104" spans="1:12" ht="15" customHeight="1">
      <c r="A104" s="1562" t="s">
        <v>17</v>
      </c>
      <c r="B104" s="1431" t="s">
        <v>74</v>
      </c>
      <c r="C104" s="1514"/>
      <c r="D104" s="1561">
        <v>10</v>
      </c>
      <c r="E104" s="227" t="s">
        <v>128</v>
      </c>
      <c r="F104" s="168" t="s">
        <v>107</v>
      </c>
      <c r="G104" s="74" t="s">
        <v>206</v>
      </c>
      <c r="H104" s="74" t="s">
        <v>127</v>
      </c>
      <c r="I104" s="48">
        <v>1</v>
      </c>
      <c r="J104" s="48">
        <v>1</v>
      </c>
      <c r="K104" s="168">
        <v>100</v>
      </c>
      <c r="L104" s="176" t="s">
        <v>261</v>
      </c>
    </row>
    <row r="105" spans="1:12" ht="15" customHeight="1">
      <c r="A105" s="1563"/>
      <c r="B105" s="1368"/>
      <c r="C105" s="1514"/>
      <c r="D105" s="1561"/>
      <c r="E105" s="228" t="s">
        <v>129</v>
      </c>
      <c r="F105" s="167" t="s">
        <v>107</v>
      </c>
      <c r="G105" s="166" t="s">
        <v>206</v>
      </c>
      <c r="H105" s="166" t="s">
        <v>127</v>
      </c>
      <c r="I105" s="148">
        <v>1</v>
      </c>
      <c r="J105" s="148">
        <v>1</v>
      </c>
      <c r="K105" s="167">
        <v>100</v>
      </c>
      <c r="L105" s="62" t="s">
        <v>261</v>
      </c>
    </row>
    <row r="106" spans="1:12" ht="15" customHeight="1">
      <c r="A106" s="1563"/>
      <c r="B106" s="1368"/>
      <c r="C106" s="1514"/>
      <c r="D106" s="1561"/>
      <c r="E106" s="229" t="s">
        <v>130</v>
      </c>
      <c r="F106" s="167" t="s">
        <v>107</v>
      </c>
      <c r="G106" s="166" t="s">
        <v>206</v>
      </c>
      <c r="H106" s="166" t="s">
        <v>127</v>
      </c>
      <c r="I106" s="148">
        <v>1</v>
      </c>
      <c r="J106" s="148">
        <v>1</v>
      </c>
      <c r="K106" s="167">
        <v>100</v>
      </c>
      <c r="L106" s="62" t="s">
        <v>261</v>
      </c>
    </row>
    <row r="107" spans="1:12" ht="15" customHeight="1">
      <c r="A107" s="1563"/>
      <c r="B107" s="1368"/>
      <c r="C107" s="1514"/>
      <c r="D107" s="1561"/>
      <c r="E107" s="229" t="s">
        <v>131</v>
      </c>
      <c r="F107" s="167" t="s">
        <v>107</v>
      </c>
      <c r="G107" s="166" t="s">
        <v>206</v>
      </c>
      <c r="H107" s="166" t="s">
        <v>127</v>
      </c>
      <c r="I107" s="148">
        <v>1</v>
      </c>
      <c r="J107" s="148">
        <v>1</v>
      </c>
      <c r="K107" s="167" t="s">
        <v>135</v>
      </c>
      <c r="L107" s="62" t="s">
        <v>261</v>
      </c>
    </row>
    <row r="108" spans="1:12" ht="15" customHeight="1">
      <c r="A108" s="1563"/>
      <c r="B108" s="1368"/>
      <c r="C108" s="1514"/>
      <c r="D108" s="1561"/>
      <c r="E108" s="189"/>
      <c r="F108" s="166"/>
      <c r="G108" s="166"/>
      <c r="H108" s="166"/>
      <c r="I108" s="151"/>
      <c r="J108" s="151"/>
      <c r="K108" s="166"/>
      <c r="L108" s="166"/>
    </row>
    <row r="109" spans="1:12" ht="15" customHeight="1">
      <c r="A109" s="1563"/>
      <c r="B109" s="1368"/>
      <c r="C109" s="1514"/>
      <c r="D109" s="1561"/>
      <c r="E109" s="690"/>
      <c r="F109" s="691"/>
      <c r="G109" s="691"/>
      <c r="H109" s="691"/>
      <c r="I109" s="692"/>
      <c r="J109" s="692"/>
      <c r="K109" s="691"/>
      <c r="L109" s="691"/>
    </row>
    <row r="110" spans="1:12" ht="15" customHeight="1">
      <c r="A110" s="1564"/>
      <c r="B110" s="1369"/>
      <c r="C110" s="1514"/>
      <c r="D110" s="1561"/>
      <c r="E110" s="684"/>
      <c r="F110" s="685"/>
      <c r="G110" s="685"/>
      <c r="H110" s="685"/>
      <c r="I110" s="686"/>
      <c r="J110" s="686"/>
      <c r="K110" s="685"/>
      <c r="L110" s="685"/>
    </row>
    <row r="111" spans="1:12" ht="15" customHeight="1">
      <c r="A111" s="1562" t="s">
        <v>19</v>
      </c>
      <c r="B111" s="1431" t="s">
        <v>75</v>
      </c>
      <c r="C111" s="1514"/>
      <c r="D111" s="1561">
        <v>10</v>
      </c>
      <c r="E111" s="230" t="s">
        <v>138</v>
      </c>
      <c r="F111" s="168" t="s">
        <v>107</v>
      </c>
      <c r="G111" s="168"/>
      <c r="H111" s="168" t="s">
        <v>136</v>
      </c>
      <c r="I111" s="48"/>
      <c r="J111" s="48">
        <v>10</v>
      </c>
      <c r="K111" s="168">
        <v>100</v>
      </c>
      <c r="L111" s="171" t="s">
        <v>261</v>
      </c>
    </row>
    <row r="112" spans="1:12" ht="15" customHeight="1">
      <c r="A112" s="1563"/>
      <c r="B112" s="1368"/>
      <c r="C112" s="1514"/>
      <c r="D112" s="1561"/>
      <c r="E112" s="229" t="s">
        <v>139</v>
      </c>
      <c r="F112" s="167" t="s">
        <v>107</v>
      </c>
      <c r="G112" s="167"/>
      <c r="H112" s="167" t="s">
        <v>136</v>
      </c>
      <c r="I112" s="148"/>
      <c r="J112" s="148">
        <v>5</v>
      </c>
      <c r="K112" s="167">
        <v>50</v>
      </c>
      <c r="L112" s="62" t="s">
        <v>261</v>
      </c>
    </row>
    <row r="113" spans="1:12" ht="15" customHeight="1">
      <c r="A113" s="1563"/>
      <c r="B113" s="1368"/>
      <c r="C113" s="1514"/>
      <c r="D113" s="1561"/>
      <c r="E113" s="229"/>
      <c r="F113" s="167"/>
      <c r="G113" s="167"/>
      <c r="H113" s="167"/>
      <c r="I113" s="148"/>
      <c r="J113" s="148"/>
      <c r="K113" s="167"/>
      <c r="L113" s="62"/>
    </row>
    <row r="114" spans="1:12" ht="15" customHeight="1">
      <c r="A114" s="1563"/>
      <c r="B114" s="1368"/>
      <c r="C114" s="1514"/>
      <c r="D114" s="1561"/>
      <c r="E114" s="229" t="s">
        <v>140</v>
      </c>
      <c r="F114" s="167" t="s">
        <v>107</v>
      </c>
      <c r="G114" s="167"/>
      <c r="H114" s="167" t="s">
        <v>239</v>
      </c>
      <c r="I114" s="148"/>
      <c r="J114" s="148">
        <v>5</v>
      </c>
      <c r="K114" s="167">
        <v>10</v>
      </c>
      <c r="L114" s="62" t="s">
        <v>261</v>
      </c>
    </row>
    <row r="115" spans="1:12" ht="15" customHeight="1">
      <c r="A115" s="1563"/>
      <c r="B115" s="1368"/>
      <c r="C115" s="1514"/>
      <c r="D115" s="1561"/>
      <c r="E115" s="189"/>
      <c r="F115" s="166"/>
      <c r="G115" s="166"/>
      <c r="H115" s="166"/>
      <c r="I115" s="151"/>
      <c r="J115" s="151"/>
      <c r="K115" s="166"/>
      <c r="L115" s="166"/>
    </row>
    <row r="116" spans="1:12" ht="15" customHeight="1">
      <c r="A116" s="1563"/>
      <c r="B116" s="1368"/>
      <c r="C116" s="1514"/>
      <c r="D116" s="1561"/>
      <c r="E116" s="189"/>
      <c r="F116" s="166"/>
      <c r="G116" s="166"/>
      <c r="H116" s="166"/>
      <c r="I116" s="151"/>
      <c r="J116" s="151"/>
      <c r="K116" s="166"/>
      <c r="L116" s="166"/>
    </row>
    <row r="117" spans="1:12" ht="15" customHeight="1">
      <c r="A117" s="1564"/>
      <c r="B117" s="1369"/>
      <c r="C117" s="1514"/>
      <c r="D117" s="1561"/>
      <c r="E117" s="190"/>
      <c r="F117" s="638"/>
      <c r="G117" s="638"/>
      <c r="H117" s="638"/>
      <c r="I117" s="693"/>
      <c r="J117" s="693"/>
      <c r="K117" s="638"/>
      <c r="L117" s="638"/>
    </row>
    <row r="118" ht="16.5" customHeight="1"/>
    <row r="119" ht="16.5" customHeight="1"/>
    <row r="120" spans="2:5" ht="34.5" customHeight="1">
      <c r="B120" s="827" t="s">
        <v>79</v>
      </c>
      <c r="C120" s="797">
        <f>C18</f>
        <v>179.33333333333331</v>
      </c>
      <c r="D120" s="36"/>
      <c r="E120" s="660"/>
    </row>
    <row r="121" spans="2:4" ht="16.5" customHeight="1">
      <c r="B121" s="78"/>
      <c r="C121" s="828"/>
      <c r="D121" s="570"/>
    </row>
    <row r="122" spans="2:4" ht="16.5" customHeight="1">
      <c r="B122" s="78"/>
      <c r="C122" s="828"/>
      <c r="D122" s="36"/>
    </row>
    <row r="123" spans="2:12" ht="16.5" customHeight="1">
      <c r="B123" s="295"/>
      <c r="C123" s="830"/>
      <c r="D123" s="659"/>
      <c r="E123" s="336"/>
      <c r="F123" s="336"/>
      <c r="G123" s="566"/>
      <c r="H123" s="566"/>
      <c r="I123" s="566"/>
      <c r="J123" s="566"/>
      <c r="K123" s="566"/>
      <c r="L123" s="566"/>
    </row>
    <row r="124" spans="2:12" ht="16.5" customHeight="1">
      <c r="B124" s="829" t="s">
        <v>224</v>
      </c>
      <c r="C124" s="797">
        <f>C19</f>
        <v>180</v>
      </c>
      <c r="D124" s="61"/>
      <c r="E124" s="61"/>
      <c r="F124" s="61"/>
      <c r="G124" s="566"/>
      <c r="H124" s="566"/>
      <c r="I124" s="566"/>
      <c r="J124" s="566"/>
      <c r="K124" s="566"/>
      <c r="L124" s="566"/>
    </row>
    <row r="125" spans="2:12" ht="16.5" customHeight="1">
      <c r="B125" s="36"/>
      <c r="C125" s="36"/>
      <c r="D125" s="61"/>
      <c r="E125" s="61"/>
      <c r="F125" s="61"/>
      <c r="G125" s="566"/>
      <c r="H125" s="566"/>
      <c r="I125" s="566"/>
      <c r="J125" s="566"/>
      <c r="K125" s="566"/>
      <c r="L125" s="566"/>
    </row>
    <row r="126" spans="2:12" ht="16.5" customHeight="1">
      <c r="B126" s="46" t="s">
        <v>192</v>
      </c>
      <c r="C126" s="134" t="s">
        <v>194</v>
      </c>
      <c r="D126" s="61"/>
      <c r="E126" s="61"/>
      <c r="F126" s="61"/>
      <c r="G126" s="566"/>
      <c r="H126" s="566"/>
      <c r="I126" s="566"/>
      <c r="J126" s="566"/>
      <c r="K126" s="566"/>
      <c r="L126" s="566"/>
    </row>
    <row r="127" spans="2:12" ht="16.5" customHeight="1">
      <c r="B127" s="46"/>
      <c r="C127" s="134" t="s">
        <v>191</v>
      </c>
      <c r="D127" s="36"/>
      <c r="E127" s="36"/>
      <c r="F127" s="36"/>
      <c r="G127" s="566"/>
      <c r="H127" s="566"/>
      <c r="I127" s="566"/>
      <c r="J127" s="566"/>
      <c r="K127" s="566"/>
      <c r="L127" s="566"/>
    </row>
    <row r="128" spans="2:12" ht="16.5" customHeight="1">
      <c r="B128" s="78"/>
      <c r="C128" s="134" t="s">
        <v>268</v>
      </c>
      <c r="D128" s="43"/>
      <c r="E128" s="43"/>
      <c r="F128" s="43"/>
      <c r="G128" s="566"/>
      <c r="H128" s="566"/>
      <c r="I128" s="566"/>
      <c r="J128" s="566"/>
      <c r="K128" s="566"/>
      <c r="L128" s="566"/>
    </row>
    <row r="129" spans="2:15" ht="16.5" customHeight="1">
      <c r="B129" s="131"/>
      <c r="C129" s="1170"/>
      <c r="D129" s="1171"/>
      <c r="E129" s="1171"/>
      <c r="F129" s="1171"/>
      <c r="G129" s="1171"/>
      <c r="H129" s="1171"/>
      <c r="I129" s="1171"/>
      <c r="J129" s="1171"/>
      <c r="K129" s="1171"/>
      <c r="L129" s="1171"/>
      <c r="M129" s="1171"/>
      <c r="N129" s="1171"/>
      <c r="O129" s="1171"/>
    </row>
    <row r="130" spans="2:15" ht="29.25" customHeight="1">
      <c r="B130" s="1430"/>
      <c r="C130" s="1081"/>
      <c r="D130" s="1081"/>
      <c r="E130" s="1081"/>
      <c r="F130" s="1081"/>
      <c r="G130" s="1081"/>
      <c r="H130" s="1081"/>
      <c r="I130" s="1081"/>
      <c r="J130" s="1081"/>
      <c r="K130" s="1081"/>
      <c r="L130" s="1081"/>
      <c r="M130" s="194"/>
      <c r="N130" s="194"/>
      <c r="O130" s="194"/>
    </row>
    <row r="131" spans="2:15" ht="16.5" customHeight="1">
      <c r="B131" s="36"/>
      <c r="C131" s="1079"/>
      <c r="D131" s="1081"/>
      <c r="E131" s="1081"/>
      <c r="F131" s="1081"/>
      <c r="G131" s="1081"/>
      <c r="H131" s="1081"/>
      <c r="I131" s="1081"/>
      <c r="J131" s="1081"/>
      <c r="K131" s="1081"/>
      <c r="L131" s="1081"/>
      <c r="M131" s="194"/>
      <c r="N131" s="194"/>
      <c r="O131" s="194"/>
    </row>
    <row r="132" spans="2:15" ht="16.5" customHeight="1">
      <c r="B132" s="36"/>
      <c r="C132" s="1079"/>
      <c r="D132" s="1081"/>
      <c r="E132" s="1081"/>
      <c r="F132" s="1081"/>
      <c r="G132" s="1081"/>
      <c r="H132" s="1081"/>
      <c r="I132" s="408"/>
      <c r="J132" s="392"/>
      <c r="K132" s="392"/>
      <c r="L132" s="194"/>
      <c r="M132" s="194"/>
      <c r="N132" s="194"/>
      <c r="O132" s="194"/>
    </row>
    <row r="133" spans="2:15" ht="15.75" customHeight="1">
      <c r="B133" s="36"/>
      <c r="C133" s="1079"/>
      <c r="D133" s="1080"/>
      <c r="E133" s="1080"/>
      <c r="F133" s="1080"/>
      <c r="G133" s="1080"/>
      <c r="H133" s="1080"/>
      <c r="I133" s="1080"/>
      <c r="J133" s="1080"/>
      <c r="K133" s="595"/>
      <c r="L133" s="596"/>
      <c r="M133" s="596"/>
      <c r="N133" s="597"/>
      <c r="O133" s="194"/>
    </row>
    <row r="134" spans="2:12" ht="16.5" customHeight="1">
      <c r="B134" s="36"/>
      <c r="C134" s="1601"/>
      <c r="D134" s="1076"/>
      <c r="E134" s="1076"/>
      <c r="F134" s="1076"/>
      <c r="G134" s="1076"/>
      <c r="H134" s="1076"/>
      <c r="I134" s="1076"/>
      <c r="J134" s="1076"/>
      <c r="K134" s="1076"/>
      <c r="L134" s="1076"/>
    </row>
    <row r="135" spans="2:12" ht="16.5" customHeight="1">
      <c r="B135" s="36"/>
      <c r="C135" s="1596"/>
      <c r="D135" s="1597"/>
      <c r="E135" s="1597"/>
      <c r="F135" s="1597"/>
      <c r="G135" s="1597"/>
      <c r="H135" s="1597"/>
      <c r="I135" s="1597"/>
      <c r="J135" s="1597"/>
      <c r="K135" s="1597"/>
      <c r="L135" s="1597"/>
    </row>
    <row r="136" spans="2:12" ht="11.25" customHeight="1">
      <c r="B136" s="566"/>
      <c r="C136" s="566"/>
      <c r="D136" s="566"/>
      <c r="E136" s="566"/>
      <c r="F136" s="566"/>
      <c r="G136" s="566"/>
      <c r="H136" s="566"/>
      <c r="I136" s="566"/>
      <c r="J136" s="566"/>
      <c r="K136" s="566"/>
      <c r="L136" s="566"/>
    </row>
    <row r="137" spans="2:12" ht="11.25" customHeight="1">
      <c r="B137" s="566"/>
      <c r="C137" s="566"/>
      <c r="D137" s="566"/>
      <c r="E137" s="566"/>
      <c r="F137" s="566"/>
      <c r="G137" s="566"/>
      <c r="H137" s="566"/>
      <c r="I137" s="566"/>
      <c r="J137" s="566"/>
      <c r="K137" s="566"/>
      <c r="L137" s="566"/>
    </row>
    <row r="138" spans="2:12" ht="11.25" customHeight="1">
      <c r="B138" s="566"/>
      <c r="C138" s="566"/>
      <c r="D138" s="566"/>
      <c r="E138" s="566"/>
      <c r="F138" s="566"/>
      <c r="G138" s="566"/>
      <c r="H138" s="566"/>
      <c r="I138" s="566"/>
      <c r="J138" s="566"/>
      <c r="K138" s="566"/>
      <c r="L138" s="566"/>
    </row>
    <row r="139" spans="2:12" ht="11.25" customHeight="1">
      <c r="B139" s="566"/>
      <c r="C139" s="566"/>
      <c r="D139" s="566"/>
      <c r="E139" s="566"/>
      <c r="F139" s="566"/>
      <c r="G139" s="566"/>
      <c r="H139" s="566"/>
      <c r="I139" s="566"/>
      <c r="J139" s="566"/>
      <c r="K139" s="566"/>
      <c r="L139" s="566"/>
    </row>
    <row r="140" spans="2:12" ht="11.25" customHeight="1">
      <c r="B140" s="566"/>
      <c r="C140" s="566"/>
      <c r="D140" s="566"/>
      <c r="E140" s="566"/>
      <c r="F140" s="566"/>
      <c r="G140" s="566"/>
      <c r="H140" s="566"/>
      <c r="I140" s="566"/>
      <c r="J140" s="566"/>
      <c r="K140" s="566"/>
      <c r="L140" s="566"/>
    </row>
    <row r="141" spans="2:12" ht="11.25" customHeight="1">
      <c r="B141" s="566"/>
      <c r="C141" s="566"/>
      <c r="D141" s="566"/>
      <c r="E141" s="566"/>
      <c r="F141" s="566"/>
      <c r="G141" s="566"/>
      <c r="H141" s="566"/>
      <c r="I141" s="566"/>
      <c r="J141" s="566"/>
      <c r="K141" s="566"/>
      <c r="L141" s="566"/>
    </row>
    <row r="142" spans="2:12" ht="11.25" customHeight="1">
      <c r="B142" s="566"/>
      <c r="C142" s="566"/>
      <c r="D142" s="566"/>
      <c r="E142" s="566"/>
      <c r="F142" s="566"/>
      <c r="G142" s="566"/>
      <c r="H142" s="566"/>
      <c r="I142" s="566"/>
      <c r="J142" s="566"/>
      <c r="K142" s="566"/>
      <c r="L142" s="566"/>
    </row>
    <row r="143" spans="2:12" ht="11.25" customHeight="1">
      <c r="B143" s="566"/>
      <c r="C143" s="566"/>
      <c r="D143" s="566"/>
      <c r="E143" s="566"/>
      <c r="F143" s="566"/>
      <c r="G143" s="566"/>
      <c r="H143" s="566"/>
      <c r="I143" s="566"/>
      <c r="J143" s="566"/>
      <c r="K143" s="566"/>
      <c r="L143" s="566"/>
    </row>
    <row r="144" spans="2:12" ht="11.25" customHeight="1">
      <c r="B144" s="566"/>
      <c r="C144" s="566"/>
      <c r="D144" s="566"/>
      <c r="E144" s="566"/>
      <c r="F144" s="566"/>
      <c r="G144" s="566"/>
      <c r="H144" s="566"/>
      <c r="I144" s="566"/>
      <c r="J144" s="566"/>
      <c r="K144" s="566"/>
      <c r="L144" s="566"/>
    </row>
    <row r="145" spans="2:12" ht="11.25" customHeight="1">
      <c r="B145" s="566"/>
      <c r="C145" s="567"/>
      <c r="D145" s="567"/>
      <c r="E145" s="567"/>
      <c r="F145" s="567"/>
      <c r="G145" s="567"/>
      <c r="H145" s="567"/>
      <c r="I145" s="567"/>
      <c r="J145" s="567"/>
      <c r="K145" s="567"/>
      <c r="L145" s="567"/>
    </row>
    <row r="146" spans="2:12" ht="11.25" customHeight="1">
      <c r="B146" s="567"/>
      <c r="C146" s="567"/>
      <c r="D146" s="567"/>
      <c r="E146" s="567"/>
      <c r="F146" s="567"/>
      <c r="G146" s="567"/>
      <c r="H146" s="567"/>
      <c r="I146" s="567"/>
      <c r="J146" s="567"/>
      <c r="K146" s="567"/>
      <c r="L146" s="567"/>
    </row>
    <row r="147" spans="2:12" ht="11.25" customHeight="1">
      <c r="B147" s="567"/>
      <c r="C147" s="567"/>
      <c r="D147" s="567"/>
      <c r="E147" s="567"/>
      <c r="F147" s="567"/>
      <c r="G147" s="567"/>
      <c r="H147" s="567"/>
      <c r="I147" s="567"/>
      <c r="J147" s="567"/>
      <c r="K147" s="567"/>
      <c r="L147" s="567"/>
    </row>
    <row r="148" spans="2:12" ht="11.25" customHeight="1">
      <c r="B148" s="567"/>
      <c r="C148" s="567"/>
      <c r="D148" s="567"/>
      <c r="E148" s="567"/>
      <c r="F148" s="567"/>
      <c r="G148" s="567"/>
      <c r="H148" s="567"/>
      <c r="I148" s="567"/>
      <c r="J148" s="567"/>
      <c r="K148" s="567"/>
      <c r="L148" s="567"/>
    </row>
    <row r="149" ht="15">
      <c r="B149" s="567"/>
    </row>
  </sheetData>
  <sheetProtection/>
  <protectedRanges>
    <protectedRange sqref="C12:D13 C15:D16 E15 C19 E18:F19 E115:L117 E90:L92 D97 E95:L100 E70:L72 E82:L83 E108:L110 E25:L26 E29:L31 E33:L34 E38:L40 E79:L79 D23:D50 D74:D93 E86:L88 D54:D72 D103:D117" name="Range1"/>
    <protectedRange password="CDC0" sqref="G15" name="Range1_2"/>
    <protectedRange sqref="C17:D17" name="Range1_1_2_1"/>
    <protectedRange password="CDC0" sqref="H23:H24" name="Range1_7_1_2_1"/>
    <protectedRange password="CDC0" sqref="G23:G24" name="Range1_6_2_1"/>
    <protectedRange password="CDC0" sqref="K23:L24" name="Range1_6_5_1"/>
    <protectedRange password="CDC0" sqref="E24:F24" name="Range1_6_8"/>
    <protectedRange password="CDC0" sqref="I23:J24" name="Range1_6_4"/>
    <protectedRange password="CDC0" sqref="K42" name="Range1_15"/>
    <protectedRange password="CDC0" sqref="F42:H42 F45:F48 F80:F81 F66:F69 F63:F64 F56:F57 F59:F61 G59:G60 G63" name="Range1_11_2"/>
    <protectedRange password="CDC0" sqref="I42" name="Range1_10_2_1"/>
    <protectedRange password="CDC0" sqref="L42" name="Range1_6_10"/>
    <protectedRange password="CDC0" sqref="G45:H45" name="Range1_1_4"/>
    <protectedRange password="CDC0" sqref="G48:H48" name="Range1_1_5"/>
    <protectedRange password="CDC0" sqref="E45:E46" name="Range1_1_1"/>
    <protectedRange password="CDC0" sqref="K45:K47" name="Range1_11_2_2_1_1"/>
    <protectedRange sqref="F65 F55 F58 F62" name="Range1_4"/>
    <protectedRange password="CDC0" sqref="G56:G57" name="Range1_11_1"/>
    <protectedRange password="CDC0" sqref="H55" name="Range1_12_13_1_1_1"/>
    <protectedRange password="CDC0" sqref="I55:J55 G64:G65 G62 G55 G58" name="Range1_12_8_1_1"/>
    <protectedRange password="CDC0" sqref="L55" name="Range1_6_2"/>
    <protectedRange password="CDC0" sqref="E63:E64" name="Range1_3"/>
    <protectedRange password="CDC0" sqref="E65:E69 E55:E61" name="Range1_12_1_4"/>
    <protectedRange password="CDC0" sqref="J63:J64 K64" name="Range1_3_3"/>
    <protectedRange password="CDC0" sqref="L65:L69 L56:L61" name="Range1_6_5_3"/>
    <protectedRange password="CDC0" sqref="L63:L64" name="Range1_7_3"/>
    <protectedRange password="CDC0" sqref="K56:K57 H63:H64 K63 H56:H58 K50 H59:K61 H65:K65 H66:H69 J66:K69" name="Range1_12_1_4_3"/>
    <protectedRange password="CDC0" sqref="I56:J58" name="Range1_12_1_1_3_1"/>
    <protectedRange password="CDC0" sqref="I63:I64" name="Range1_3_2_2"/>
    <protectedRange password="CDC0" sqref="G61" name="Range1_1_5_1"/>
    <protectedRange password="CDC0" sqref="G66:G69" name="Range1_12_1_5_1_1"/>
    <protectedRange sqref="L81 I81" name="Range1_4_1"/>
    <protectedRange password="CDC0" sqref="H80:J80 L80 H81" name="Range1_3_1_1_1"/>
    <protectedRange password="CDC0" sqref="K80" name="Range1_5_2_1_1"/>
    <protectedRange password="CDC0" sqref="G80:G81" name="Range1_11_1_1"/>
    <protectedRange sqref="E81" name="Range1_1_1_4"/>
    <protectedRange password="CDC0" sqref="E80" name="Range1_3_1_1"/>
    <protectedRange password="CDC0" sqref="J81:K81" name="Range1_1"/>
    <protectedRange password="CDC0" sqref="L78" name="Range1_3_1"/>
    <protectedRange password="CDC0" sqref="L74" name="Range1_12_1_4_2"/>
    <protectedRange password="CDC0" sqref="H75" name="Range1_5_1_1"/>
    <protectedRange password="CDC0" sqref="L75:L76" name="Range1_6_5"/>
    <protectedRange password="CDC0" sqref="G74:G77" name="Range1_6_2_1_1"/>
    <protectedRange password="CDC0" sqref="F77 H77" name="Range1_2_1"/>
    <protectedRange password="CDC0" sqref="J77:L77" name="Range1_2_2"/>
    <protectedRange password="CDC0" sqref="E77 E75" name="Range1_3_2"/>
    <protectedRange password="CDC0" sqref="K85" name="Range1_5_2"/>
    <protectedRange password="CDC0" sqref="E89:G89" name="Range1_19_1"/>
    <protectedRange password="CDC0" sqref="H89:J89 H84:H85" name="Range1_4_1_1"/>
    <protectedRange password="CDC0" sqref="L89" name="Range1_6_7"/>
    <protectedRange password="CDC0" sqref="E94" name="Range1_5"/>
    <protectedRange password="CDC0" sqref="G93:G94" name="Range1_6"/>
    <protectedRange password="CDC0" sqref="J94 F94 H94" name="Range1_4_2"/>
    <protectedRange sqref="K94" name="Range1_10_1_1"/>
    <protectedRange password="CDC0" sqref="K93" name="Range1_8_1_1"/>
    <protectedRange password="CDC0" sqref="L93:L94" name="Range1_7_1_1"/>
    <protectedRange password="CDC0" sqref="E105:E107" name="Range1_7"/>
    <protectedRange password="CDC0" sqref="F104:K107" name="Range1_16"/>
    <protectedRange password="CDC0" sqref="L104:L107" name="Range1_6_7_5"/>
    <protectedRange password="CDC0" sqref="E111:E114" name="Range1_9"/>
    <protectedRange password="CDC0" sqref="F111:K114" name="Range1_18_1"/>
    <protectedRange password="CDC0" sqref="L111:L113" name="Range1_6_7_7_1"/>
    <protectedRange password="CDC0" sqref="F28" name="Range1_7_1_2"/>
    <protectedRange password="CDC0" sqref="G27:G28" name="Range1_6_2_1_2"/>
    <protectedRange password="CDC0" sqref="L27:L28" name="Range1_6_5_1_1"/>
    <protectedRange password="CDC0" sqref="F32" name="Range1_8_1_1_1"/>
    <protectedRange password="CDC0" sqref="E32 G32 I32:K32" name="Range1_9_1"/>
    <protectedRange password="CDC0" sqref="L32" name="Range1_6_10_1"/>
    <protectedRange password="CDC0" sqref="E36:E37 I37:J37 I36" name="Range1_8"/>
    <protectedRange password="CDC0" sqref="L35:L37 G35:G37" name="Range1_6_1"/>
    <protectedRange password="CDC0" sqref="F35:F37" name="Range1_8_2"/>
    <protectedRange password="CDC0" sqref="E35 H35:K35 K36:K37 H36:H37" name="Range1_10"/>
    <protectedRange password="CDC0" sqref="G54" name="Range1_6_3"/>
    <protectedRange password="CDC0" sqref="L54" name="Range1_7_2"/>
    <protectedRange password="CDC0" sqref="H54:K54 E54:F54" name="Range1_12_1"/>
    <protectedRange password="CDC0" sqref="G84:G85" name="Range1_11"/>
    <protectedRange password="CDC0" sqref="E84" name="Range1_16_1_1"/>
    <protectedRange password="CDC0" sqref="L114" name="Range1_6_7_7_2"/>
    <protectedRange password="CDC0" sqref="J36" name="Range1_8_1"/>
    <protectedRange password="CDC0" sqref="I66:I69" name="Range1_12_1_4_3_1"/>
  </protectedRanges>
  <mergeCells count="120">
    <mergeCell ref="C17:D17"/>
    <mergeCell ref="K21:K22"/>
    <mergeCell ref="K3:L3"/>
    <mergeCell ref="A12:B12"/>
    <mergeCell ref="C12:E12"/>
    <mergeCell ref="A13:B13"/>
    <mergeCell ref="C13:D13"/>
    <mergeCell ref="A5:M6"/>
    <mergeCell ref="A7:M8"/>
    <mergeCell ref="A16:B16"/>
    <mergeCell ref="L52:L53"/>
    <mergeCell ref="C52:D52"/>
    <mergeCell ref="J52:J53"/>
    <mergeCell ref="G52:G53"/>
    <mergeCell ref="K1:L1"/>
    <mergeCell ref="C135:L135"/>
    <mergeCell ref="C129:O129"/>
    <mergeCell ref="C132:H132"/>
    <mergeCell ref="C133:J133"/>
    <mergeCell ref="C131:L131"/>
    <mergeCell ref="C16:D16"/>
    <mergeCell ref="F16:J16"/>
    <mergeCell ref="B130:L130"/>
    <mergeCell ref="C134:L134"/>
    <mergeCell ref="C14:D14"/>
    <mergeCell ref="A15:B15"/>
    <mergeCell ref="C15:D15"/>
    <mergeCell ref="E21:E22"/>
    <mergeCell ref="C18:D18"/>
    <mergeCell ref="A19:B19"/>
    <mergeCell ref="C19:D19"/>
    <mergeCell ref="A21:B22"/>
    <mergeCell ref="A17:B17"/>
    <mergeCell ref="A14:B14"/>
    <mergeCell ref="L21:L22"/>
    <mergeCell ref="G21:G22"/>
    <mergeCell ref="H21:H22"/>
    <mergeCell ref="I21:I22"/>
    <mergeCell ref="J21:J22"/>
    <mergeCell ref="A23:A26"/>
    <mergeCell ref="B23:B26"/>
    <mergeCell ref="A18:B18"/>
    <mergeCell ref="D23:D26"/>
    <mergeCell ref="F21:F22"/>
    <mergeCell ref="C21:D21"/>
    <mergeCell ref="C23:C26"/>
    <mergeCell ref="A32:A34"/>
    <mergeCell ref="B32:B34"/>
    <mergeCell ref="C32:C34"/>
    <mergeCell ref="D32:D34"/>
    <mergeCell ref="A27:A31"/>
    <mergeCell ref="B27:B31"/>
    <mergeCell ref="C27:C31"/>
    <mergeCell ref="D50:D51"/>
    <mergeCell ref="D40:D41"/>
    <mergeCell ref="D27:D31"/>
    <mergeCell ref="A35:A39"/>
    <mergeCell ref="B35:B39"/>
    <mergeCell ref="C35:C39"/>
    <mergeCell ref="D35:D39"/>
    <mergeCell ref="A40:A51"/>
    <mergeCell ref="G40:L40"/>
    <mergeCell ref="C40:C41"/>
    <mergeCell ref="D44:D49"/>
    <mergeCell ref="D42:D43"/>
    <mergeCell ref="B80:B83"/>
    <mergeCell ref="C80:C83"/>
    <mergeCell ref="D80:D83"/>
    <mergeCell ref="A54:A72"/>
    <mergeCell ref="B74:B79"/>
    <mergeCell ref="C74:C79"/>
    <mergeCell ref="D74:D79"/>
    <mergeCell ref="A74:A79"/>
    <mergeCell ref="A80:A83"/>
    <mergeCell ref="B54:B72"/>
    <mergeCell ref="C54:C72"/>
    <mergeCell ref="G73:L73"/>
    <mergeCell ref="F52:F53"/>
    <mergeCell ref="A73:B73"/>
    <mergeCell ref="E52:E53"/>
    <mergeCell ref="D54:D72"/>
    <mergeCell ref="H52:H53"/>
    <mergeCell ref="I52:I53"/>
    <mergeCell ref="A52:B53"/>
    <mergeCell ref="K52:K53"/>
    <mergeCell ref="B93:B96"/>
    <mergeCell ref="C93:C96"/>
    <mergeCell ref="D93:D96"/>
    <mergeCell ref="B84:B88"/>
    <mergeCell ref="C84:C88"/>
    <mergeCell ref="D84:D88"/>
    <mergeCell ref="B89:B92"/>
    <mergeCell ref="C89:C92"/>
    <mergeCell ref="D89:D92"/>
    <mergeCell ref="F101:F102"/>
    <mergeCell ref="E101:E102"/>
    <mergeCell ref="L101:L102"/>
    <mergeCell ref="G103:L103"/>
    <mergeCell ref="G101:G102"/>
    <mergeCell ref="H101:H102"/>
    <mergeCell ref="I101:I102"/>
    <mergeCell ref="J101:J102"/>
    <mergeCell ref="A84:A92"/>
    <mergeCell ref="A93:A96"/>
    <mergeCell ref="A103:B103"/>
    <mergeCell ref="K101:K102"/>
    <mergeCell ref="A97:A100"/>
    <mergeCell ref="B97:B100"/>
    <mergeCell ref="C97:C100"/>
    <mergeCell ref="D97:D100"/>
    <mergeCell ref="A101:B102"/>
    <mergeCell ref="C101:D101"/>
    <mergeCell ref="D111:D117"/>
    <mergeCell ref="A104:A110"/>
    <mergeCell ref="B104:B110"/>
    <mergeCell ref="C104:C110"/>
    <mergeCell ref="D104:D110"/>
    <mergeCell ref="A111:A117"/>
    <mergeCell ref="B111:B117"/>
    <mergeCell ref="C111:C117"/>
  </mergeCells>
  <hyperlinks>
    <hyperlink ref="K16" r:id="rId1" display="Sampling levels and frequencies"/>
  </hyperlinks>
  <printOptions/>
  <pageMargins left="0.5905511811023623" right="0.5905511811023623" top="0.7874015748031497" bottom="0.7874015748031497" header="0.31496062992125984" footer="0.31496062992125984"/>
  <pageSetup horizontalDpi="600" verticalDpi="600" orientation="landscape" paperSize="9" scale="40" r:id="rId3"/>
  <rowBreaks count="2" manualBreakCount="2">
    <brk id="51" max="11" man="1"/>
    <brk id="100" max="11" man="1"/>
  </rowBreaks>
  <drawing r:id="rId2"/>
</worksheet>
</file>

<file path=xl/worksheets/sheet9.xml><?xml version="1.0" encoding="utf-8"?>
<worksheet xmlns="http://schemas.openxmlformats.org/spreadsheetml/2006/main" xmlns:r="http://schemas.openxmlformats.org/officeDocument/2006/relationships">
  <dimension ref="A1:O140"/>
  <sheetViews>
    <sheetView view="pageBreakPreview" zoomScale="75" zoomScaleNormal="75" zoomScaleSheetLayoutView="75" zoomScalePageLayoutView="0" workbookViewId="0" topLeftCell="A7">
      <selection activeCell="C19" sqref="C19:D19"/>
    </sheetView>
  </sheetViews>
  <sheetFormatPr defaultColWidth="9.00390625" defaultRowHeight="12.75"/>
  <cols>
    <col min="1" max="1" width="9.125" style="9" customWidth="1"/>
    <col min="2" max="2" width="40.75390625" style="9" customWidth="1"/>
    <col min="3" max="3" width="9.125" style="9" customWidth="1"/>
    <col min="4" max="4" width="10.625" style="9" bestFit="1" customWidth="1"/>
    <col min="5" max="5" width="34.75390625" style="9" customWidth="1"/>
    <col min="6" max="6" width="27.625" style="9" customWidth="1"/>
    <col min="7" max="7" width="28.375" style="9" customWidth="1"/>
    <col min="8" max="8" width="24.25390625" style="9" customWidth="1"/>
    <col min="9" max="9" width="31.875" style="9" customWidth="1"/>
    <col min="10" max="10" width="29.75390625" style="9" customWidth="1"/>
    <col min="11" max="11" width="28.375" style="9" customWidth="1"/>
    <col min="12" max="12" width="43.125" style="9" customWidth="1"/>
    <col min="13" max="16384" width="9.125" style="9" customWidth="1"/>
  </cols>
  <sheetData>
    <row r="1" spans="10:12" ht="18">
      <c r="J1" s="149"/>
      <c r="K1" s="1075" t="s">
        <v>260</v>
      </c>
      <c r="L1" s="1075"/>
    </row>
    <row r="2" spans="9:13" ht="18">
      <c r="I2" s="136"/>
      <c r="J2" s="136"/>
      <c r="K2" s="444" t="s">
        <v>249</v>
      </c>
      <c r="L2" s="445"/>
      <c r="M2" s="253"/>
    </row>
    <row r="3" spans="9:13" ht="18">
      <c r="I3" s="136"/>
      <c r="J3" s="136"/>
      <c r="K3" s="1076" t="s">
        <v>311</v>
      </c>
      <c r="L3" s="1076"/>
      <c r="M3" s="253"/>
    </row>
    <row r="4" spans="9:13" ht="18" customHeight="1">
      <c r="I4" s="136"/>
      <c r="J4" s="136"/>
      <c r="K4" s="1076" t="s">
        <v>304</v>
      </c>
      <c r="L4" s="1076"/>
      <c r="M4" s="253"/>
    </row>
    <row r="5" spans="9:13" ht="18" customHeight="1">
      <c r="I5" s="136"/>
      <c r="J5" s="136"/>
      <c r="K5" s="1076" t="s">
        <v>308</v>
      </c>
      <c r="L5" s="1076"/>
      <c r="M5" s="253"/>
    </row>
    <row r="7" spans="1:12" ht="15">
      <c r="A7" s="1411" t="s">
        <v>52</v>
      </c>
      <c r="B7" s="1411"/>
      <c r="C7" s="1411"/>
      <c r="D7" s="1411"/>
      <c r="E7" s="1411"/>
      <c r="F7" s="1411"/>
      <c r="G7" s="1411"/>
      <c r="H7" s="1411"/>
      <c r="I7" s="1411"/>
      <c r="J7" s="1411"/>
      <c r="K7" s="1411"/>
      <c r="L7" s="1411"/>
    </row>
    <row r="8" spans="1:12" ht="15">
      <c r="A8" s="1411"/>
      <c r="B8" s="1411"/>
      <c r="C8" s="1411"/>
      <c r="D8" s="1411"/>
      <c r="E8" s="1411"/>
      <c r="F8" s="1411"/>
      <c r="G8" s="1411"/>
      <c r="H8" s="1411"/>
      <c r="I8" s="1411"/>
      <c r="J8" s="1411"/>
      <c r="K8" s="1411"/>
      <c r="L8" s="1411"/>
    </row>
    <row r="9" spans="1:12" ht="15">
      <c r="A9" s="1411" t="s">
        <v>288</v>
      </c>
      <c r="B9" s="1411"/>
      <c r="C9" s="1411"/>
      <c r="D9" s="1411"/>
      <c r="E9" s="1411"/>
      <c r="F9" s="1411"/>
      <c r="G9" s="1411"/>
      <c r="H9" s="1411"/>
      <c r="I9" s="1411"/>
      <c r="J9" s="1411"/>
      <c r="K9" s="1411"/>
      <c r="L9" s="1411"/>
    </row>
    <row r="10" spans="1:12" ht="15">
      <c r="A10" s="1411"/>
      <c r="B10" s="1411"/>
      <c r="C10" s="1411"/>
      <c r="D10" s="1411"/>
      <c r="E10" s="1411"/>
      <c r="F10" s="1411"/>
      <c r="G10" s="1411"/>
      <c r="H10" s="1411"/>
      <c r="I10" s="1411"/>
      <c r="J10" s="1411"/>
      <c r="K10" s="1411"/>
      <c r="L10" s="1411"/>
    </row>
    <row r="11" spans="1:12" ht="15">
      <c r="A11" s="111"/>
      <c r="B11" s="111"/>
      <c r="C11" s="112"/>
      <c r="D11" s="111"/>
      <c r="E11" s="111"/>
      <c r="F11" s="111"/>
      <c r="G11" s="111"/>
      <c r="H11" s="111"/>
      <c r="I11" s="111"/>
      <c r="J11" s="111"/>
      <c r="K11" s="111"/>
      <c r="L11" s="111"/>
    </row>
    <row r="12" spans="1:12" ht="15.75">
      <c r="A12" s="1029" t="s">
        <v>27</v>
      </c>
      <c r="B12" s="1270"/>
      <c r="C12" s="1409" t="s">
        <v>44</v>
      </c>
      <c r="D12" s="1530"/>
      <c r="E12" s="1410"/>
      <c r="F12" s="111"/>
      <c r="G12" s="76" t="s">
        <v>33</v>
      </c>
      <c r="H12" s="256"/>
      <c r="I12" s="111"/>
      <c r="J12" s="111"/>
      <c r="K12" s="111"/>
      <c r="L12" s="111"/>
    </row>
    <row r="13" spans="1:12" ht="15.75">
      <c r="A13" s="1031" t="s">
        <v>29</v>
      </c>
      <c r="B13" s="1635"/>
      <c r="C13" s="1531">
        <v>2016</v>
      </c>
      <c r="D13" s="1533"/>
      <c r="E13" s="113"/>
      <c r="F13" s="114"/>
      <c r="G13" s="114"/>
      <c r="H13" s="111"/>
      <c r="I13" s="111"/>
      <c r="J13" s="111"/>
      <c r="K13" s="111"/>
      <c r="L13" s="111"/>
    </row>
    <row r="14" spans="1:12" ht="15.75">
      <c r="A14" s="1029" t="s">
        <v>28</v>
      </c>
      <c r="B14" s="1270"/>
      <c r="C14" s="1458" t="s">
        <v>193</v>
      </c>
      <c r="D14" s="1460"/>
      <c r="E14" s="115"/>
      <c r="F14" s="114"/>
      <c r="G14" s="114"/>
      <c r="H14" s="111"/>
      <c r="I14" s="116"/>
      <c r="J14" s="116"/>
      <c r="K14" s="111"/>
      <c r="L14" s="111"/>
    </row>
    <row r="15" spans="1:12" ht="16.5" thickBot="1">
      <c r="A15" s="117"/>
      <c r="B15" s="118"/>
      <c r="C15" s="1636"/>
      <c r="D15" s="1636"/>
      <c r="E15" s="119"/>
      <c r="F15" s="114"/>
      <c r="G15" s="120"/>
      <c r="H15" s="111"/>
      <c r="I15" s="116"/>
      <c r="J15" s="116"/>
      <c r="K15" s="111"/>
      <c r="L15" s="111"/>
    </row>
    <row r="16" spans="1:12" ht="74.25" customHeight="1" thickBot="1">
      <c r="A16" s="1016" t="s">
        <v>53</v>
      </c>
      <c r="B16" s="1285"/>
      <c r="C16" s="1643">
        <v>66521</v>
      </c>
      <c r="D16" s="1644"/>
      <c r="E16" s="113"/>
      <c r="F16" s="68" t="s">
        <v>81</v>
      </c>
      <c r="G16" s="121">
        <v>26121</v>
      </c>
      <c r="H16" s="111"/>
      <c r="I16" s="1664"/>
      <c r="J16" s="1664"/>
      <c r="K16" s="111"/>
      <c r="L16" s="111"/>
    </row>
    <row r="17" spans="1:12" ht="66" customHeight="1" thickBot="1">
      <c r="A17" s="1016" t="s">
        <v>90</v>
      </c>
      <c r="B17" s="1288"/>
      <c r="C17" s="1645">
        <v>66521</v>
      </c>
      <c r="D17" s="1646"/>
      <c r="E17" s="111"/>
      <c r="F17" s="1649"/>
      <c r="G17" s="1650"/>
      <c r="H17" s="1650"/>
      <c r="I17" s="1650"/>
      <c r="J17" s="1651"/>
      <c r="K17" s="111"/>
      <c r="L17" s="111"/>
    </row>
    <row r="18" spans="1:12" ht="34.5" customHeight="1" thickBot="1">
      <c r="A18" s="1016" t="s">
        <v>30</v>
      </c>
      <c r="B18" s="1270"/>
      <c r="C18" s="1647" t="s">
        <v>35</v>
      </c>
      <c r="D18" s="1648"/>
      <c r="E18" s="69" t="s">
        <v>36</v>
      </c>
      <c r="F18" s="70" t="s">
        <v>37</v>
      </c>
      <c r="G18" s="111"/>
      <c r="H18" s="111"/>
      <c r="I18" s="111"/>
      <c r="J18" s="111"/>
      <c r="K18" s="111"/>
      <c r="L18" s="111"/>
    </row>
    <row r="19" spans="1:12" ht="16.5" thickBot="1">
      <c r="A19" s="1404" t="s">
        <v>31</v>
      </c>
      <c r="B19" s="1654"/>
      <c r="C19" s="1652">
        <f>IF(C17&lt;=3000,(C17/300)*10,100+(C17-3000)/300)</f>
        <v>311.7366666666667</v>
      </c>
      <c r="D19" s="1653"/>
      <c r="E19" s="122"/>
      <c r="F19" s="123"/>
      <c r="G19" s="111"/>
      <c r="H19" s="111"/>
      <c r="I19" s="111"/>
      <c r="J19" s="111"/>
      <c r="K19" s="111"/>
      <c r="L19" s="111"/>
    </row>
    <row r="20" spans="1:12" ht="15.75" thickBot="1">
      <c r="A20" s="1404" t="s">
        <v>32</v>
      </c>
      <c r="B20" s="1654"/>
      <c r="C20" s="1655">
        <f>SUM(D24+D40+D66+D82+D104)</f>
        <v>351</v>
      </c>
      <c r="D20" s="1656"/>
      <c r="E20" s="124"/>
      <c r="F20" s="125"/>
      <c r="G20" s="111"/>
      <c r="H20" s="111"/>
      <c r="I20" s="111"/>
      <c r="J20" s="111"/>
      <c r="K20" s="111"/>
      <c r="L20" s="111"/>
    </row>
    <row r="21" spans="1:12" ht="15">
      <c r="A21" s="111"/>
      <c r="B21" s="126"/>
      <c r="C21" s="1637"/>
      <c r="D21" s="1637"/>
      <c r="E21" s="128"/>
      <c r="F21" s="128"/>
      <c r="G21" s="111"/>
      <c r="H21" s="111"/>
      <c r="I21" s="111"/>
      <c r="J21" s="111"/>
      <c r="K21" s="111"/>
      <c r="L21" s="111"/>
    </row>
    <row r="22" spans="1:12" ht="31.5" customHeight="1">
      <c r="A22" s="1367" t="s">
        <v>34</v>
      </c>
      <c r="B22" s="1392"/>
      <c r="C22" s="1453" t="s">
        <v>86</v>
      </c>
      <c r="D22" s="1607"/>
      <c r="E22" s="994" t="s">
        <v>38</v>
      </c>
      <c r="F22" s="994" t="s">
        <v>67</v>
      </c>
      <c r="G22" s="994" t="s">
        <v>46</v>
      </c>
      <c r="H22" s="994" t="s">
        <v>39</v>
      </c>
      <c r="I22" s="994" t="s">
        <v>93</v>
      </c>
      <c r="J22" s="994" t="s">
        <v>96</v>
      </c>
      <c r="K22" s="994" t="s">
        <v>95</v>
      </c>
      <c r="L22" s="997" t="s">
        <v>40</v>
      </c>
    </row>
    <row r="23" spans="1:12" ht="28.5" customHeight="1">
      <c r="A23" s="1393"/>
      <c r="B23" s="1394"/>
      <c r="C23" s="539" t="s">
        <v>56</v>
      </c>
      <c r="D23" s="559" t="s">
        <v>32</v>
      </c>
      <c r="E23" s="1000"/>
      <c r="F23" s="999"/>
      <c r="G23" s="1000"/>
      <c r="H23" s="1000"/>
      <c r="I23" s="996"/>
      <c r="J23" s="996"/>
      <c r="K23" s="1000"/>
      <c r="L23" s="1536"/>
    </row>
    <row r="24" spans="1:12" ht="31.5">
      <c r="A24" s="1661" t="s">
        <v>7</v>
      </c>
      <c r="B24" s="536" t="s">
        <v>265</v>
      </c>
      <c r="C24" s="1640">
        <f>(C19*0.1)</f>
        <v>31.17366666666667</v>
      </c>
      <c r="D24" s="1633">
        <v>48</v>
      </c>
      <c r="E24" s="420"/>
      <c r="F24" s="421"/>
      <c r="G24" s="1622"/>
      <c r="H24" s="1622"/>
      <c r="I24" s="1622"/>
      <c r="J24" s="1622"/>
      <c r="K24" s="1622"/>
      <c r="L24" s="1623"/>
    </row>
    <row r="25" spans="1:12" ht="15.75">
      <c r="A25" s="1662"/>
      <c r="B25" s="563"/>
      <c r="C25" s="1641"/>
      <c r="D25" s="1634"/>
      <c r="E25" s="551"/>
      <c r="F25" s="664"/>
      <c r="G25" s="665"/>
      <c r="H25" s="665"/>
      <c r="I25" s="665"/>
      <c r="J25" s="665"/>
      <c r="K25" s="666"/>
      <c r="L25" s="667"/>
    </row>
    <row r="26" spans="1:12" ht="15.75">
      <c r="A26" s="1662"/>
      <c r="B26" s="512" t="s">
        <v>182</v>
      </c>
      <c r="C26" s="1658"/>
      <c r="D26" s="1633">
        <v>20</v>
      </c>
      <c r="E26" s="548" t="s">
        <v>84</v>
      </c>
      <c r="F26" s="48" t="s">
        <v>187</v>
      </c>
      <c r="G26" s="207" t="s">
        <v>98</v>
      </c>
      <c r="H26" s="207" t="s">
        <v>102</v>
      </c>
      <c r="I26" s="207">
        <v>0.05</v>
      </c>
      <c r="J26" s="907">
        <v>0.15</v>
      </c>
      <c r="K26" s="496" t="s">
        <v>135</v>
      </c>
      <c r="L26" s="171" t="s">
        <v>261</v>
      </c>
    </row>
    <row r="27" spans="1:12" ht="15.75">
      <c r="A27" s="1662"/>
      <c r="B27" s="72"/>
      <c r="C27" s="1659"/>
      <c r="D27" s="1642"/>
      <c r="E27" s="564"/>
      <c r="F27" s="238"/>
      <c r="G27" s="668"/>
      <c r="H27" s="668"/>
      <c r="I27" s="668"/>
      <c r="J27" s="216"/>
      <c r="K27" s="669"/>
      <c r="L27" s="216"/>
    </row>
    <row r="28" spans="1:12" ht="15.75">
      <c r="A28" s="1662"/>
      <c r="B28" s="558" t="s">
        <v>60</v>
      </c>
      <c r="C28" s="1659"/>
      <c r="D28" s="1633">
        <v>15</v>
      </c>
      <c r="E28" s="452"/>
      <c r="F28" s="555"/>
      <c r="G28" s="555"/>
      <c r="H28" s="555"/>
      <c r="I28" s="555"/>
      <c r="J28" s="555"/>
      <c r="K28" s="555"/>
      <c r="L28" s="670"/>
    </row>
    <row r="29" spans="1:12" ht="15" customHeight="1">
      <c r="A29" s="1662"/>
      <c r="B29" s="526" t="s">
        <v>62</v>
      </c>
      <c r="C29" s="1659"/>
      <c r="D29" s="1634"/>
      <c r="E29" s="181" t="s">
        <v>110</v>
      </c>
      <c r="F29" s="166" t="s">
        <v>187</v>
      </c>
      <c r="G29" s="62" t="s">
        <v>108</v>
      </c>
      <c r="H29" s="62" t="s">
        <v>102</v>
      </c>
      <c r="I29" s="166">
        <v>0.4</v>
      </c>
      <c r="J29" s="62">
        <v>0.5</v>
      </c>
      <c r="K29" s="62" t="s">
        <v>135</v>
      </c>
      <c r="L29" s="62" t="s">
        <v>261</v>
      </c>
    </row>
    <row r="30" spans="1:12" ht="15" customHeight="1">
      <c r="A30" s="1662"/>
      <c r="B30" s="526" t="s">
        <v>61</v>
      </c>
      <c r="C30" s="1659"/>
      <c r="D30" s="1634"/>
      <c r="E30" s="181" t="s">
        <v>109</v>
      </c>
      <c r="F30" s="166" t="s">
        <v>187</v>
      </c>
      <c r="G30" s="166" t="s">
        <v>98</v>
      </c>
      <c r="H30" s="364" t="s">
        <v>102</v>
      </c>
      <c r="I30" s="166">
        <v>0.6</v>
      </c>
      <c r="J30" s="62">
        <v>0.5</v>
      </c>
      <c r="K30" s="62" t="s">
        <v>135</v>
      </c>
      <c r="L30" s="62" t="s">
        <v>261</v>
      </c>
    </row>
    <row r="31" spans="1:12" ht="15" customHeight="1">
      <c r="A31" s="1662"/>
      <c r="B31" s="526" t="s">
        <v>159</v>
      </c>
      <c r="C31" s="1659"/>
      <c r="D31" s="1634"/>
      <c r="E31" s="671" t="s">
        <v>147</v>
      </c>
      <c r="F31" s="166" t="s">
        <v>187</v>
      </c>
      <c r="G31" s="166" t="s">
        <v>98</v>
      </c>
      <c r="H31" s="364" t="s">
        <v>102</v>
      </c>
      <c r="I31" s="62">
        <v>0.6</v>
      </c>
      <c r="J31" s="62">
        <v>0.6</v>
      </c>
      <c r="K31" s="62" t="s">
        <v>135</v>
      </c>
      <c r="L31" s="62" t="s">
        <v>261</v>
      </c>
    </row>
    <row r="32" spans="1:12" ht="15" customHeight="1">
      <c r="A32" s="1662"/>
      <c r="B32" s="526" t="s">
        <v>262</v>
      </c>
      <c r="C32" s="1659"/>
      <c r="D32" s="1634"/>
      <c r="E32" s="183" t="s">
        <v>146</v>
      </c>
      <c r="F32" s="166" t="s">
        <v>187</v>
      </c>
      <c r="G32" s="62" t="s">
        <v>108</v>
      </c>
      <c r="H32" s="62" t="s">
        <v>102</v>
      </c>
      <c r="I32" s="176">
        <v>0.6</v>
      </c>
      <c r="J32" s="62">
        <v>0.5</v>
      </c>
      <c r="K32" s="176" t="s">
        <v>135</v>
      </c>
      <c r="L32" s="62" t="s">
        <v>261</v>
      </c>
    </row>
    <row r="33" spans="1:12" ht="15.75">
      <c r="A33" s="1662"/>
      <c r="B33" s="498"/>
      <c r="C33" s="1659"/>
      <c r="D33" s="1634"/>
      <c r="E33" s="671"/>
      <c r="F33" s="672"/>
      <c r="G33" s="214"/>
      <c r="H33" s="214"/>
      <c r="I33" s="214"/>
      <c r="J33" s="214"/>
      <c r="K33" s="214"/>
      <c r="L33" s="214"/>
    </row>
    <row r="34" spans="1:12" s="832" customFormat="1" ht="15.75">
      <c r="A34" s="1662"/>
      <c r="B34" s="1684"/>
      <c r="C34" s="1659"/>
      <c r="D34" s="1633">
        <v>3</v>
      </c>
      <c r="E34" s="1685"/>
      <c r="F34" s="1686"/>
      <c r="G34" s="907"/>
      <c r="H34" s="907"/>
      <c r="I34" s="907"/>
      <c r="J34" s="907"/>
      <c r="K34" s="907"/>
      <c r="L34" s="907"/>
    </row>
    <row r="35" spans="1:12" s="833" customFormat="1" ht="15.75">
      <c r="A35" s="1662"/>
      <c r="B35" s="1684" t="s">
        <v>63</v>
      </c>
      <c r="C35" s="1659"/>
      <c r="D35" s="1495"/>
      <c r="E35" s="1691" t="s">
        <v>66</v>
      </c>
      <c r="F35" s="1692" t="s">
        <v>187</v>
      </c>
      <c r="G35" s="1693"/>
      <c r="H35" s="1693" t="s">
        <v>102</v>
      </c>
      <c r="I35" s="1693"/>
      <c r="J35" s="1693">
        <v>0.5</v>
      </c>
      <c r="K35" s="1694" t="s">
        <v>135</v>
      </c>
      <c r="L35" s="1693" t="s">
        <v>202</v>
      </c>
    </row>
    <row r="36" spans="1:12" ht="15.75">
      <c r="A36" s="1662"/>
      <c r="B36" s="558"/>
      <c r="C36" s="1659"/>
      <c r="D36" s="1638">
        <v>5</v>
      </c>
      <c r="E36" s="452" t="s">
        <v>251</v>
      </c>
      <c r="F36" s="555" t="s">
        <v>187</v>
      </c>
      <c r="G36" s="555"/>
      <c r="H36" s="555" t="s">
        <v>102</v>
      </c>
      <c r="I36" s="555"/>
      <c r="J36" s="555">
        <v>1.2</v>
      </c>
      <c r="K36" s="555" t="s">
        <v>135</v>
      </c>
      <c r="L36" s="555" t="s">
        <v>202</v>
      </c>
    </row>
    <row r="37" spans="1:12" ht="15.75">
      <c r="A37" s="1662"/>
      <c r="B37" s="497"/>
      <c r="C37" s="1659"/>
      <c r="D37" s="1639"/>
      <c r="E37" s="556"/>
      <c r="F37" s="557"/>
      <c r="G37" s="557"/>
      <c r="H37" s="557"/>
      <c r="I37" s="557"/>
      <c r="J37" s="557"/>
      <c r="K37" s="557"/>
      <c r="L37" s="557"/>
    </row>
    <row r="38" spans="1:12" ht="15.75">
      <c r="A38" s="1662"/>
      <c r="B38" s="497"/>
      <c r="C38" s="1659"/>
      <c r="D38" s="1638">
        <v>5</v>
      </c>
      <c r="E38" s="552" t="s">
        <v>252</v>
      </c>
      <c r="F38" s="250" t="s">
        <v>187</v>
      </c>
      <c r="G38" s="250"/>
      <c r="H38" s="250" t="s">
        <v>102</v>
      </c>
      <c r="I38" s="250"/>
      <c r="J38" s="250">
        <v>0.4</v>
      </c>
      <c r="K38" s="250">
        <v>5</v>
      </c>
      <c r="L38" s="250" t="s">
        <v>202</v>
      </c>
    </row>
    <row r="39" spans="1:12" ht="15.75">
      <c r="A39" s="1663"/>
      <c r="B39" s="498"/>
      <c r="C39" s="1660"/>
      <c r="D39" s="1639"/>
      <c r="E39" s="553"/>
      <c r="F39" s="554"/>
      <c r="G39" s="554"/>
      <c r="H39" s="554"/>
      <c r="I39" s="554"/>
      <c r="J39" s="554"/>
      <c r="K39" s="554"/>
      <c r="L39" s="554"/>
    </row>
    <row r="40" spans="1:12" ht="15">
      <c r="A40" s="1665" t="s">
        <v>8</v>
      </c>
      <c r="B40" s="1619" t="s">
        <v>68</v>
      </c>
      <c r="C40" s="1632">
        <f>(C19*0.25)</f>
        <v>77.93416666666667</v>
      </c>
      <c r="D40" s="1657">
        <v>80</v>
      </c>
      <c r="E40" s="50" t="s">
        <v>113</v>
      </c>
      <c r="F40" s="166" t="s">
        <v>187</v>
      </c>
      <c r="G40" s="167"/>
      <c r="H40" s="148" t="s">
        <v>102</v>
      </c>
      <c r="I40" s="168"/>
      <c r="J40" s="1687">
        <v>5</v>
      </c>
      <c r="K40" s="423" t="s">
        <v>135</v>
      </c>
      <c r="L40" s="176" t="s">
        <v>202</v>
      </c>
    </row>
    <row r="41" spans="1:12" ht="15">
      <c r="A41" s="1666"/>
      <c r="B41" s="1617"/>
      <c r="C41" s="1632"/>
      <c r="D41" s="1657"/>
      <c r="E41" s="50" t="s">
        <v>114</v>
      </c>
      <c r="F41" s="166" t="s">
        <v>187</v>
      </c>
      <c r="G41" s="167"/>
      <c r="H41" s="148" t="s">
        <v>102</v>
      </c>
      <c r="I41" s="167"/>
      <c r="J41" s="1687">
        <v>5</v>
      </c>
      <c r="K41" s="417" t="s">
        <v>135</v>
      </c>
      <c r="L41" s="62" t="s">
        <v>202</v>
      </c>
    </row>
    <row r="42" spans="1:12" ht="15">
      <c r="A42" s="1666"/>
      <c r="B42" s="1617"/>
      <c r="C42" s="1632"/>
      <c r="D42" s="1605"/>
      <c r="E42" s="50" t="s">
        <v>204</v>
      </c>
      <c r="F42" s="166" t="s">
        <v>187</v>
      </c>
      <c r="G42" s="167"/>
      <c r="H42" s="148" t="s">
        <v>102</v>
      </c>
      <c r="I42" s="167"/>
      <c r="J42" s="1687">
        <v>5</v>
      </c>
      <c r="K42" s="417" t="s">
        <v>135</v>
      </c>
      <c r="L42" s="62" t="s">
        <v>202</v>
      </c>
    </row>
    <row r="43" spans="1:12" ht="15">
      <c r="A43" s="1666"/>
      <c r="B43" s="1617"/>
      <c r="C43" s="1632"/>
      <c r="D43" s="1605"/>
      <c r="E43" s="50" t="s">
        <v>218</v>
      </c>
      <c r="F43" s="166" t="s">
        <v>187</v>
      </c>
      <c r="G43" s="167"/>
      <c r="H43" s="148" t="s">
        <v>102</v>
      </c>
      <c r="I43" s="167"/>
      <c r="J43" s="1687">
        <v>5</v>
      </c>
      <c r="K43" s="625" t="s">
        <v>135</v>
      </c>
      <c r="L43" s="373" t="s">
        <v>202</v>
      </c>
    </row>
    <row r="44" spans="1:12" ht="15">
      <c r="A44" s="1666"/>
      <c r="B44" s="1617"/>
      <c r="C44" s="1632"/>
      <c r="D44" s="1605"/>
      <c r="E44" s="50"/>
      <c r="F44" s="209"/>
      <c r="G44" s="167"/>
      <c r="H44" s="148"/>
      <c r="I44" s="167"/>
      <c r="J44" s="167"/>
      <c r="K44" s="167"/>
      <c r="L44" s="62"/>
    </row>
    <row r="45" spans="1:12" s="833" customFormat="1" ht="15.75">
      <c r="A45" s="1666"/>
      <c r="B45" s="1617"/>
      <c r="C45" s="1632"/>
      <c r="D45" s="1605"/>
      <c r="E45" s="1695" t="s">
        <v>303</v>
      </c>
      <c r="F45" s="1696" t="s">
        <v>187</v>
      </c>
      <c r="G45" s="1697" t="s">
        <v>98</v>
      </c>
      <c r="H45" s="1698" t="s">
        <v>102</v>
      </c>
      <c r="I45" s="1697">
        <v>6.75</v>
      </c>
      <c r="J45" s="1689">
        <v>10</v>
      </c>
      <c r="K45" s="1699" t="s">
        <v>135</v>
      </c>
      <c r="L45" s="1700" t="s">
        <v>202</v>
      </c>
    </row>
    <row r="46" spans="1:12" ht="15">
      <c r="A46" s="1666"/>
      <c r="B46" s="1617"/>
      <c r="C46" s="1632"/>
      <c r="D46" s="1605"/>
      <c r="E46" s="220" t="s">
        <v>226</v>
      </c>
      <c r="F46" s="166" t="s">
        <v>187</v>
      </c>
      <c r="G46" s="166" t="s">
        <v>98</v>
      </c>
      <c r="H46" s="364" t="s">
        <v>102</v>
      </c>
      <c r="I46" s="409">
        <v>10</v>
      </c>
      <c r="J46" s="1690">
        <v>10</v>
      </c>
      <c r="K46" s="409" t="s">
        <v>135</v>
      </c>
      <c r="L46" s="62" t="s">
        <v>202</v>
      </c>
    </row>
    <row r="47" spans="1:12" ht="15">
      <c r="A47" s="1666"/>
      <c r="B47" s="1617"/>
      <c r="C47" s="1632"/>
      <c r="D47" s="1605"/>
      <c r="E47" s="201" t="s">
        <v>210</v>
      </c>
      <c r="F47" s="166" t="s">
        <v>187</v>
      </c>
      <c r="G47" s="62" t="s">
        <v>108</v>
      </c>
      <c r="H47" s="148" t="s">
        <v>102</v>
      </c>
      <c r="I47" s="221">
        <v>5</v>
      </c>
      <c r="J47" s="1688">
        <v>5</v>
      </c>
      <c r="K47" s="167" t="s">
        <v>135</v>
      </c>
      <c r="L47" s="62" t="s">
        <v>201</v>
      </c>
    </row>
    <row r="48" spans="1:12" ht="15">
      <c r="A48" s="1666"/>
      <c r="B48" s="1617"/>
      <c r="C48" s="1632"/>
      <c r="D48" s="1605"/>
      <c r="E48" s="201" t="s">
        <v>242</v>
      </c>
      <c r="F48" s="166" t="s">
        <v>187</v>
      </c>
      <c r="G48" s="167"/>
      <c r="H48" s="148" t="s">
        <v>102</v>
      </c>
      <c r="I48" s="221"/>
      <c r="J48" s="1688">
        <v>5</v>
      </c>
      <c r="K48" s="417" t="s">
        <v>135</v>
      </c>
      <c r="L48" s="62" t="s">
        <v>201</v>
      </c>
    </row>
    <row r="49" spans="1:12" ht="15">
      <c r="A49" s="1666"/>
      <c r="B49" s="1617"/>
      <c r="C49" s="1632"/>
      <c r="D49" s="1605"/>
      <c r="E49" s="50"/>
      <c r="F49" s="209"/>
      <c r="G49" s="167"/>
      <c r="H49" s="148"/>
      <c r="I49" s="167"/>
      <c r="J49" s="167"/>
      <c r="K49" s="167"/>
      <c r="L49" s="62"/>
    </row>
    <row r="50" spans="1:12" ht="15">
      <c r="A50" s="1666"/>
      <c r="B50" s="1617"/>
      <c r="C50" s="1632"/>
      <c r="D50" s="1605"/>
      <c r="E50" s="50" t="s">
        <v>115</v>
      </c>
      <c r="F50" s="166" t="s">
        <v>187</v>
      </c>
      <c r="G50" s="167" t="s">
        <v>111</v>
      </c>
      <c r="H50" s="148" t="s">
        <v>102</v>
      </c>
      <c r="I50" s="1687">
        <v>3</v>
      </c>
      <c r="J50" s="1687">
        <v>3</v>
      </c>
      <c r="K50" s="417" t="s">
        <v>135</v>
      </c>
      <c r="L50" s="62" t="s">
        <v>261</v>
      </c>
    </row>
    <row r="51" spans="1:12" ht="15">
      <c r="A51" s="1666"/>
      <c r="B51" s="1617"/>
      <c r="C51" s="1632"/>
      <c r="D51" s="1605"/>
      <c r="E51" s="50" t="s">
        <v>116</v>
      </c>
      <c r="F51" s="166" t="s">
        <v>187</v>
      </c>
      <c r="G51" s="167" t="s">
        <v>111</v>
      </c>
      <c r="H51" s="148" t="s">
        <v>102</v>
      </c>
      <c r="I51" s="1688">
        <v>7</v>
      </c>
      <c r="J51" s="1688">
        <v>7</v>
      </c>
      <c r="K51" s="417" t="s">
        <v>135</v>
      </c>
      <c r="L51" s="62" t="s">
        <v>261</v>
      </c>
    </row>
    <row r="52" spans="1:12" ht="15">
      <c r="A52" s="1666"/>
      <c r="B52" s="1617"/>
      <c r="C52" s="1632"/>
      <c r="D52" s="1605"/>
      <c r="E52" s="50" t="s">
        <v>207</v>
      </c>
      <c r="F52" s="166" t="s">
        <v>187</v>
      </c>
      <c r="G52" s="167" t="s">
        <v>111</v>
      </c>
      <c r="H52" s="148" t="s">
        <v>102</v>
      </c>
      <c r="I52" s="1688">
        <v>7</v>
      </c>
      <c r="J52" s="1688">
        <v>7</v>
      </c>
      <c r="K52" s="417" t="s">
        <v>135</v>
      </c>
      <c r="L52" s="62" t="s">
        <v>261</v>
      </c>
    </row>
    <row r="53" spans="1:12" ht="15">
      <c r="A53" s="1666"/>
      <c r="B53" s="1617"/>
      <c r="C53" s="1632"/>
      <c r="D53" s="1605"/>
      <c r="E53" s="50" t="s">
        <v>117</v>
      </c>
      <c r="F53" s="166" t="s">
        <v>187</v>
      </c>
      <c r="G53" s="167" t="s">
        <v>111</v>
      </c>
      <c r="H53" s="148" t="s">
        <v>102</v>
      </c>
      <c r="I53" s="1688">
        <v>7</v>
      </c>
      <c r="J53" s="1688">
        <v>7</v>
      </c>
      <c r="K53" s="417" t="s">
        <v>135</v>
      </c>
      <c r="L53" s="62" t="s">
        <v>261</v>
      </c>
    </row>
    <row r="54" spans="1:12" ht="15">
      <c r="A54" s="1666"/>
      <c r="B54" s="1617"/>
      <c r="C54" s="1632"/>
      <c r="D54" s="1605"/>
      <c r="E54" s="50" t="s">
        <v>118</v>
      </c>
      <c r="F54" s="166" t="s">
        <v>187</v>
      </c>
      <c r="G54" s="167" t="s">
        <v>111</v>
      </c>
      <c r="H54" s="148" t="s">
        <v>102</v>
      </c>
      <c r="I54" s="1688">
        <v>7</v>
      </c>
      <c r="J54" s="1688">
        <v>7</v>
      </c>
      <c r="K54" s="417" t="s">
        <v>135</v>
      </c>
      <c r="L54" s="62" t="s">
        <v>261</v>
      </c>
    </row>
    <row r="55" spans="1:12" ht="30">
      <c r="A55" s="1666"/>
      <c r="B55" s="1617"/>
      <c r="C55" s="1632"/>
      <c r="D55" s="1605"/>
      <c r="E55" s="50" t="s">
        <v>208</v>
      </c>
      <c r="F55" s="166" t="s">
        <v>187</v>
      </c>
      <c r="G55" s="167" t="s">
        <v>111</v>
      </c>
      <c r="H55" s="148" t="s">
        <v>102</v>
      </c>
      <c r="I55" s="1688">
        <v>7</v>
      </c>
      <c r="J55" s="1688">
        <v>7</v>
      </c>
      <c r="K55" s="417" t="s">
        <v>135</v>
      </c>
      <c r="L55" s="62" t="s">
        <v>261</v>
      </c>
    </row>
    <row r="56" spans="1:12" ht="15">
      <c r="A56" s="1666"/>
      <c r="B56" s="1617"/>
      <c r="C56" s="1632"/>
      <c r="D56" s="1605"/>
      <c r="E56" s="50" t="s">
        <v>209</v>
      </c>
      <c r="F56" s="166" t="s">
        <v>187</v>
      </c>
      <c r="G56" s="167" t="s">
        <v>111</v>
      </c>
      <c r="H56" s="148" t="s">
        <v>102</v>
      </c>
      <c r="I56" s="1688">
        <v>7</v>
      </c>
      <c r="J56" s="1688">
        <v>7</v>
      </c>
      <c r="K56" s="417" t="s">
        <v>135</v>
      </c>
      <c r="L56" s="436" t="s">
        <v>261</v>
      </c>
    </row>
    <row r="57" spans="1:12" ht="15">
      <c r="A57" s="1666"/>
      <c r="B57" s="1617"/>
      <c r="C57" s="1632"/>
      <c r="D57" s="1605"/>
      <c r="E57" s="50" t="s">
        <v>119</v>
      </c>
      <c r="F57" s="166" t="s">
        <v>187</v>
      </c>
      <c r="G57" s="167" t="s">
        <v>111</v>
      </c>
      <c r="H57" s="148" t="s">
        <v>102</v>
      </c>
      <c r="I57" s="1688">
        <v>7</v>
      </c>
      <c r="J57" s="1688">
        <v>7</v>
      </c>
      <c r="K57" s="622" t="s">
        <v>135</v>
      </c>
      <c r="L57" s="62" t="s">
        <v>261</v>
      </c>
    </row>
    <row r="58" spans="1:12" ht="17.25" customHeight="1">
      <c r="A58" s="1666"/>
      <c r="B58" s="1617"/>
      <c r="C58" s="1632"/>
      <c r="D58" s="1605"/>
      <c r="E58" s="51" t="s">
        <v>120</v>
      </c>
      <c r="F58" s="166" t="s">
        <v>187</v>
      </c>
      <c r="G58" s="167" t="s">
        <v>111</v>
      </c>
      <c r="H58" s="148" t="s">
        <v>102</v>
      </c>
      <c r="I58" s="1688">
        <v>7</v>
      </c>
      <c r="J58" s="1688">
        <v>7</v>
      </c>
      <c r="K58" s="622" t="s">
        <v>135</v>
      </c>
      <c r="L58" s="176" t="s">
        <v>261</v>
      </c>
    </row>
    <row r="59" spans="1:12" ht="15">
      <c r="A59" s="1666"/>
      <c r="B59" s="1617"/>
      <c r="C59" s="1632"/>
      <c r="D59" s="1605"/>
      <c r="E59" s="179"/>
      <c r="F59" s="417"/>
      <c r="G59" s="167"/>
      <c r="H59" s="417"/>
      <c r="I59" s="417"/>
      <c r="J59" s="417"/>
      <c r="K59" s="417"/>
      <c r="L59" s="436"/>
    </row>
    <row r="60" spans="1:12" ht="15">
      <c r="A60" s="1666"/>
      <c r="B60" s="1617"/>
      <c r="C60" s="1632"/>
      <c r="D60" s="1605"/>
      <c r="E60" s="195" t="s">
        <v>205</v>
      </c>
      <c r="F60" s="409" t="s">
        <v>187</v>
      </c>
      <c r="G60" s="409"/>
      <c r="H60" s="364" t="s">
        <v>102</v>
      </c>
      <c r="I60" s="409"/>
      <c r="J60" s="831">
        <v>2</v>
      </c>
      <c r="K60" s="409" t="s">
        <v>135</v>
      </c>
      <c r="L60" s="62" t="s">
        <v>202</v>
      </c>
    </row>
    <row r="61" spans="1:12" ht="15">
      <c r="A61" s="1666"/>
      <c r="B61" s="1617"/>
      <c r="C61" s="1632"/>
      <c r="D61" s="1605"/>
      <c r="E61" s="195"/>
      <c r="F61" s="409"/>
      <c r="G61" s="409"/>
      <c r="H61" s="364"/>
      <c r="I61" s="409"/>
      <c r="J61" s="409"/>
      <c r="K61" s="409"/>
      <c r="L61" s="62"/>
    </row>
    <row r="62" spans="1:12" ht="15">
      <c r="A62" s="1666"/>
      <c r="B62" s="1617"/>
      <c r="C62" s="1632"/>
      <c r="D62" s="1605"/>
      <c r="E62" s="195"/>
      <c r="F62" s="409"/>
      <c r="G62" s="409"/>
      <c r="H62" s="409"/>
      <c r="I62" s="409"/>
      <c r="J62" s="409"/>
      <c r="K62" s="409"/>
      <c r="L62" s="409"/>
    </row>
    <row r="63" spans="1:12" ht="15">
      <c r="A63" s="1667"/>
      <c r="B63" s="1618"/>
      <c r="C63" s="1632"/>
      <c r="D63" s="1605"/>
      <c r="E63" s="413"/>
      <c r="F63" s="414"/>
      <c r="G63" s="414"/>
      <c r="H63" s="414"/>
      <c r="I63" s="557"/>
      <c r="J63" s="557"/>
      <c r="K63" s="414"/>
      <c r="L63" s="414"/>
    </row>
    <row r="64" spans="1:12" ht="33.75" customHeight="1">
      <c r="A64" s="1367" t="s">
        <v>34</v>
      </c>
      <c r="B64" s="1392"/>
      <c r="C64" s="1606" t="s">
        <v>86</v>
      </c>
      <c r="D64" s="1607"/>
      <c r="E64" s="1047" t="s">
        <v>38</v>
      </c>
      <c r="F64" s="1047" t="s">
        <v>67</v>
      </c>
      <c r="G64" s="1047" t="s">
        <v>46</v>
      </c>
      <c r="H64" s="1047" t="s">
        <v>39</v>
      </c>
      <c r="I64" s="1057" t="s">
        <v>93</v>
      </c>
      <c r="J64" s="1057" t="s">
        <v>96</v>
      </c>
      <c r="K64" s="1047" t="s">
        <v>95</v>
      </c>
      <c r="L64" s="958" t="s">
        <v>40</v>
      </c>
    </row>
    <row r="65" spans="1:12" ht="21.75" customHeight="1">
      <c r="A65" s="1393"/>
      <c r="B65" s="1394"/>
      <c r="C65" s="539" t="s">
        <v>56</v>
      </c>
      <c r="D65" s="559" t="s">
        <v>32</v>
      </c>
      <c r="E65" s="957"/>
      <c r="F65" s="1057"/>
      <c r="G65" s="957"/>
      <c r="H65" s="957"/>
      <c r="I65" s="957"/>
      <c r="J65" s="957"/>
      <c r="K65" s="957"/>
      <c r="L65" s="1508"/>
    </row>
    <row r="66" spans="1:12" ht="15" customHeight="1">
      <c r="A66" s="1628" t="s">
        <v>12</v>
      </c>
      <c r="B66" s="1629"/>
      <c r="C66" s="561">
        <f>(C19*0.25)</f>
        <v>77.93416666666667</v>
      </c>
      <c r="D66" s="560">
        <f>SUM(D67+D72+D76)</f>
        <v>78</v>
      </c>
      <c r="E66" s="415"/>
      <c r="F66" s="416"/>
      <c r="G66" s="1630"/>
      <c r="H66" s="1630"/>
      <c r="I66" s="1630"/>
      <c r="J66" s="1630"/>
      <c r="K66" s="1630"/>
      <c r="L66" s="1631"/>
    </row>
    <row r="67" spans="1:12" ht="31.5" customHeight="1">
      <c r="A67" s="1612" t="s">
        <v>12</v>
      </c>
      <c r="B67" s="1619" t="s">
        <v>71</v>
      </c>
      <c r="C67" s="1626"/>
      <c r="D67" s="1605">
        <v>26</v>
      </c>
      <c r="E67" s="673" t="s">
        <v>290</v>
      </c>
      <c r="F67" s="376" t="s">
        <v>187</v>
      </c>
      <c r="G67" s="221" t="s">
        <v>289</v>
      </c>
      <c r="H67" s="74" t="s">
        <v>99</v>
      </c>
      <c r="I67" s="624">
        <v>10</v>
      </c>
      <c r="J67" s="624">
        <v>10</v>
      </c>
      <c r="K67" s="446" t="s">
        <v>135</v>
      </c>
      <c r="L67" s="212" t="s">
        <v>261</v>
      </c>
    </row>
    <row r="68" spans="1:12" ht="15" customHeight="1">
      <c r="A68" s="1613"/>
      <c r="B68" s="1617"/>
      <c r="C68" s="1627"/>
      <c r="D68" s="1605"/>
      <c r="E68" s="220" t="s">
        <v>292</v>
      </c>
      <c r="F68" s="371" t="s">
        <v>187</v>
      </c>
      <c r="G68" s="221" t="s">
        <v>289</v>
      </c>
      <c r="H68" s="166" t="s">
        <v>99</v>
      </c>
      <c r="I68" s="371">
        <v>10</v>
      </c>
      <c r="J68" s="371">
        <v>10</v>
      </c>
      <c r="K68" s="151" t="s">
        <v>135</v>
      </c>
      <c r="L68" s="62" t="s">
        <v>261</v>
      </c>
    </row>
    <row r="69" spans="1:12" ht="15" customHeight="1">
      <c r="A69" s="1613"/>
      <c r="B69" s="1617"/>
      <c r="C69" s="1627"/>
      <c r="D69" s="1605"/>
      <c r="E69" s="409"/>
      <c r="F69" s="409"/>
      <c r="G69" s="411"/>
      <c r="H69" s="409"/>
      <c r="I69" s="409"/>
      <c r="J69" s="409"/>
      <c r="K69" s="411"/>
      <c r="L69" s="411"/>
    </row>
    <row r="70" spans="1:12" ht="15" customHeight="1">
      <c r="A70" s="1613"/>
      <c r="B70" s="1617"/>
      <c r="C70" s="1627"/>
      <c r="D70" s="1605"/>
      <c r="E70" s="195"/>
      <c r="F70" s="409"/>
      <c r="G70" s="409"/>
      <c r="H70" s="409"/>
      <c r="I70" s="409"/>
      <c r="J70" s="409"/>
      <c r="K70" s="409"/>
      <c r="L70" s="409"/>
    </row>
    <row r="71" spans="1:12" ht="15" customHeight="1">
      <c r="A71" s="1613"/>
      <c r="B71" s="1618"/>
      <c r="C71" s="1627"/>
      <c r="D71" s="1605"/>
      <c r="E71" s="413"/>
      <c r="F71" s="414"/>
      <c r="G71" s="414"/>
      <c r="H71" s="622"/>
      <c r="I71" s="622"/>
      <c r="J71" s="622"/>
      <c r="K71" s="412"/>
      <c r="L71" s="414"/>
    </row>
    <row r="72" spans="1:12" ht="15" customHeight="1">
      <c r="A72" s="1613"/>
      <c r="B72" s="1616" t="s">
        <v>72</v>
      </c>
      <c r="C72" s="1627"/>
      <c r="D72" s="1605">
        <v>26</v>
      </c>
      <c r="E72" s="188" t="s">
        <v>125</v>
      </c>
      <c r="F72" s="142" t="s">
        <v>187</v>
      </c>
      <c r="G72" s="74" t="s">
        <v>206</v>
      </c>
      <c r="H72" s="74" t="s">
        <v>99</v>
      </c>
      <c r="I72" s="74">
        <v>10</v>
      </c>
      <c r="J72" s="74">
        <v>10</v>
      </c>
      <c r="K72" s="168" t="s">
        <v>135</v>
      </c>
      <c r="L72" s="212" t="s">
        <v>261</v>
      </c>
    </row>
    <row r="73" spans="1:12" ht="15" customHeight="1">
      <c r="A73" s="1613"/>
      <c r="B73" s="1617"/>
      <c r="C73" s="1627"/>
      <c r="D73" s="1605"/>
      <c r="E73" s="377"/>
      <c r="F73" s="411"/>
      <c r="G73" s="411"/>
      <c r="H73" s="409"/>
      <c r="I73" s="409"/>
      <c r="J73" s="409"/>
      <c r="K73" s="409"/>
      <c r="L73" s="411"/>
    </row>
    <row r="74" spans="1:12" ht="15" customHeight="1">
      <c r="A74" s="1613"/>
      <c r="B74" s="1617"/>
      <c r="C74" s="1627"/>
      <c r="D74" s="1605"/>
      <c r="E74" s="195"/>
      <c r="F74" s="409"/>
      <c r="G74" s="409"/>
      <c r="H74" s="409"/>
      <c r="I74" s="409"/>
      <c r="J74" s="409"/>
      <c r="K74" s="409"/>
      <c r="L74" s="409"/>
    </row>
    <row r="75" spans="1:12" ht="15" customHeight="1">
      <c r="A75" s="1614"/>
      <c r="B75" s="1618"/>
      <c r="C75" s="1627"/>
      <c r="D75" s="1605"/>
      <c r="E75" s="196"/>
      <c r="F75" s="412"/>
      <c r="G75" s="412"/>
      <c r="H75" s="557"/>
      <c r="I75" s="557"/>
      <c r="J75" s="557"/>
      <c r="K75" s="557"/>
      <c r="L75" s="412"/>
    </row>
    <row r="76" spans="1:12" ht="15" customHeight="1">
      <c r="A76" s="1608" t="s">
        <v>15</v>
      </c>
      <c r="B76" s="1387" t="s">
        <v>73</v>
      </c>
      <c r="C76" s="1624"/>
      <c r="D76" s="1605">
        <v>26</v>
      </c>
      <c r="E76" s="249" t="s">
        <v>219</v>
      </c>
      <c r="F76" s="250" t="s">
        <v>187</v>
      </c>
      <c r="G76" s="250" t="s">
        <v>111</v>
      </c>
      <c r="H76" s="623" t="s">
        <v>102</v>
      </c>
      <c r="I76" s="423">
        <v>10</v>
      </c>
      <c r="J76" s="423">
        <v>65</v>
      </c>
      <c r="K76" s="423">
        <v>200</v>
      </c>
      <c r="L76" s="171" t="s">
        <v>202</v>
      </c>
    </row>
    <row r="77" spans="1:12" ht="15" customHeight="1">
      <c r="A77" s="1609"/>
      <c r="B77" s="1388"/>
      <c r="C77" s="1624"/>
      <c r="D77" s="1605"/>
      <c r="E77" s="362"/>
      <c r="F77" s="362"/>
      <c r="G77" s="362"/>
      <c r="H77" s="220"/>
      <c r="I77" s="220"/>
      <c r="J77" s="220"/>
      <c r="K77" s="362"/>
      <c r="L77" s="362"/>
    </row>
    <row r="78" spans="1:12" ht="15" customHeight="1">
      <c r="A78" s="1609"/>
      <c r="B78" s="1388"/>
      <c r="C78" s="1624"/>
      <c r="D78" s="1605"/>
      <c r="E78" s="179"/>
      <c r="F78" s="417"/>
      <c r="G78" s="417"/>
      <c r="H78" s="417"/>
      <c r="I78" s="417"/>
      <c r="J78" s="417"/>
      <c r="K78" s="417"/>
      <c r="L78" s="417"/>
    </row>
    <row r="79" spans="1:12" ht="15" customHeight="1">
      <c r="A79" s="1610"/>
      <c r="B79" s="1389"/>
      <c r="C79" s="1625"/>
      <c r="D79" s="1605"/>
      <c r="E79" s="418"/>
      <c r="F79" s="419"/>
      <c r="G79" s="419"/>
      <c r="H79" s="554"/>
      <c r="I79" s="554"/>
      <c r="J79" s="554"/>
      <c r="K79" s="419"/>
      <c r="L79" s="419"/>
    </row>
    <row r="80" spans="1:12" ht="32.25" customHeight="1">
      <c r="A80" s="1367" t="s">
        <v>34</v>
      </c>
      <c r="B80" s="1392"/>
      <c r="C80" s="1606" t="s">
        <v>86</v>
      </c>
      <c r="D80" s="1607"/>
      <c r="E80" s="954" t="s">
        <v>38</v>
      </c>
      <c r="F80" s="954" t="s">
        <v>67</v>
      </c>
      <c r="G80" s="954" t="s">
        <v>46</v>
      </c>
      <c r="H80" s="954" t="s">
        <v>39</v>
      </c>
      <c r="I80" s="954" t="s">
        <v>93</v>
      </c>
      <c r="J80" s="954" t="s">
        <v>94</v>
      </c>
      <c r="K80" s="954" t="s">
        <v>95</v>
      </c>
      <c r="L80" s="962" t="s">
        <v>40</v>
      </c>
    </row>
    <row r="81" spans="1:12" ht="19.5" customHeight="1">
      <c r="A81" s="1393"/>
      <c r="B81" s="1394"/>
      <c r="C81" s="539" t="s">
        <v>56</v>
      </c>
      <c r="D81" s="559" t="s">
        <v>32</v>
      </c>
      <c r="E81" s="957"/>
      <c r="F81" s="1057"/>
      <c r="G81" s="957"/>
      <c r="H81" s="957"/>
      <c r="I81" s="957"/>
      <c r="J81" s="957"/>
      <c r="K81" s="957"/>
      <c r="L81" s="1508"/>
    </row>
    <row r="82" spans="1:12" ht="15.75">
      <c r="A82" s="1620" t="s">
        <v>1</v>
      </c>
      <c r="B82" s="1621"/>
      <c r="C82" s="562">
        <f>(C19*0.4)</f>
        <v>124.69466666666668</v>
      </c>
      <c r="D82" s="560">
        <f>SUM(D83+D90+D97)</f>
        <v>125</v>
      </c>
      <c r="E82" s="420"/>
      <c r="F82" s="421"/>
      <c r="G82" s="1622"/>
      <c r="H82" s="1622"/>
      <c r="I82" s="1622"/>
      <c r="J82" s="1622"/>
      <c r="K82" s="1622"/>
      <c r="L82" s="1623"/>
    </row>
    <row r="83" spans="1:12" ht="15" customHeight="1">
      <c r="A83" s="1612" t="s">
        <v>17</v>
      </c>
      <c r="B83" s="1619" t="s">
        <v>74</v>
      </c>
      <c r="C83" s="1611"/>
      <c r="D83" s="1605">
        <v>45</v>
      </c>
      <c r="E83" s="191" t="s">
        <v>129</v>
      </c>
      <c r="F83" s="142" t="s">
        <v>187</v>
      </c>
      <c r="G83" s="168" t="s">
        <v>206</v>
      </c>
      <c r="H83" s="168" t="s">
        <v>99</v>
      </c>
      <c r="I83" s="197">
        <v>1</v>
      </c>
      <c r="J83" s="197">
        <v>1</v>
      </c>
      <c r="K83" s="152" t="s">
        <v>135</v>
      </c>
      <c r="L83" s="171" t="s">
        <v>261</v>
      </c>
    </row>
    <row r="84" spans="1:12" ht="15" customHeight="1">
      <c r="A84" s="1613"/>
      <c r="B84" s="1617"/>
      <c r="C84" s="1611"/>
      <c r="D84" s="1605"/>
      <c r="E84" s="390" t="s">
        <v>176</v>
      </c>
      <c r="F84" s="151" t="s">
        <v>187</v>
      </c>
      <c r="G84" s="167" t="s">
        <v>206</v>
      </c>
      <c r="H84" s="167" t="s">
        <v>99</v>
      </c>
      <c r="I84" s="75">
        <v>1</v>
      </c>
      <c r="J84" s="75">
        <v>1</v>
      </c>
      <c r="K84" s="153" t="s">
        <v>135</v>
      </c>
      <c r="L84" s="62" t="s">
        <v>261</v>
      </c>
    </row>
    <row r="85" spans="1:12" ht="15" customHeight="1">
      <c r="A85" s="1613"/>
      <c r="B85" s="1617"/>
      <c r="C85" s="1611"/>
      <c r="D85" s="1605"/>
      <c r="E85" s="390" t="s">
        <v>166</v>
      </c>
      <c r="F85" s="151" t="s">
        <v>187</v>
      </c>
      <c r="G85" s="167" t="s">
        <v>206</v>
      </c>
      <c r="H85" s="167" t="s">
        <v>99</v>
      </c>
      <c r="I85" s="75">
        <v>1</v>
      </c>
      <c r="J85" s="75">
        <v>1</v>
      </c>
      <c r="K85" s="153" t="s">
        <v>135</v>
      </c>
      <c r="L85" s="62" t="s">
        <v>261</v>
      </c>
    </row>
    <row r="86" spans="1:12" ht="15" customHeight="1">
      <c r="A86" s="1613"/>
      <c r="B86" s="1617"/>
      <c r="C86" s="1611"/>
      <c r="D86" s="1605"/>
      <c r="E86" s="390" t="s">
        <v>152</v>
      </c>
      <c r="F86" s="151" t="s">
        <v>187</v>
      </c>
      <c r="G86" s="167" t="s">
        <v>206</v>
      </c>
      <c r="H86" s="167" t="s">
        <v>99</v>
      </c>
      <c r="I86" s="75">
        <v>1</v>
      </c>
      <c r="J86" s="75">
        <v>1</v>
      </c>
      <c r="K86" s="153" t="s">
        <v>135</v>
      </c>
      <c r="L86" s="62" t="s">
        <v>261</v>
      </c>
    </row>
    <row r="87" spans="1:12" ht="15" customHeight="1">
      <c r="A87" s="1613"/>
      <c r="B87" s="1617"/>
      <c r="C87" s="1611"/>
      <c r="D87" s="1605"/>
      <c r="E87" s="179"/>
      <c r="F87" s="417"/>
      <c r="G87" s="417"/>
      <c r="H87" s="417"/>
      <c r="I87" s="625"/>
      <c r="J87" s="625"/>
      <c r="K87" s="417"/>
      <c r="L87" s="417"/>
    </row>
    <row r="88" spans="1:12" ht="15" customHeight="1">
      <c r="A88" s="1613"/>
      <c r="B88" s="1617"/>
      <c r="C88" s="1611"/>
      <c r="D88" s="1605"/>
      <c r="E88" s="422"/>
      <c r="F88" s="423"/>
      <c r="G88" s="423"/>
      <c r="H88" s="423"/>
      <c r="I88" s="626"/>
      <c r="J88" s="626"/>
      <c r="K88" s="423"/>
      <c r="L88" s="423"/>
    </row>
    <row r="89" spans="1:12" ht="15" customHeight="1">
      <c r="A89" s="1614"/>
      <c r="B89" s="1618"/>
      <c r="C89" s="1611"/>
      <c r="D89" s="1605"/>
      <c r="E89" s="418"/>
      <c r="F89" s="419"/>
      <c r="G89" s="419"/>
      <c r="H89" s="419"/>
      <c r="I89" s="627"/>
      <c r="J89" s="627"/>
      <c r="K89" s="419"/>
      <c r="L89" s="419"/>
    </row>
    <row r="90" spans="1:12" ht="15" customHeight="1">
      <c r="A90" s="1612" t="s">
        <v>18</v>
      </c>
      <c r="B90" s="1616" t="s">
        <v>87</v>
      </c>
      <c r="C90" s="1611"/>
      <c r="D90" s="1605">
        <v>45</v>
      </c>
      <c r="E90" s="229" t="s">
        <v>134</v>
      </c>
      <c r="F90" s="142" t="s">
        <v>187</v>
      </c>
      <c r="G90" s="168" t="s">
        <v>206</v>
      </c>
      <c r="H90" s="168" t="s">
        <v>99</v>
      </c>
      <c r="I90" s="48">
        <v>10</v>
      </c>
      <c r="J90" s="48">
        <v>10</v>
      </c>
      <c r="K90" s="152" t="s">
        <v>135</v>
      </c>
      <c r="L90" s="171" t="s">
        <v>261</v>
      </c>
    </row>
    <row r="91" spans="1:12" ht="15" customHeight="1">
      <c r="A91" s="1613"/>
      <c r="B91" s="1617"/>
      <c r="C91" s="1611"/>
      <c r="D91" s="1605"/>
      <c r="E91" s="390" t="s">
        <v>188</v>
      </c>
      <c r="F91" s="151" t="s">
        <v>187</v>
      </c>
      <c r="G91" s="167" t="s">
        <v>206</v>
      </c>
      <c r="H91" s="167" t="s">
        <v>99</v>
      </c>
      <c r="I91" s="148">
        <v>10</v>
      </c>
      <c r="J91" s="148">
        <v>10</v>
      </c>
      <c r="K91" s="153" t="s">
        <v>135</v>
      </c>
      <c r="L91" s="62" t="s">
        <v>261</v>
      </c>
    </row>
    <row r="92" spans="1:12" ht="15" customHeight="1">
      <c r="A92" s="1613"/>
      <c r="B92" s="1617"/>
      <c r="C92" s="1611"/>
      <c r="D92" s="1605"/>
      <c r="E92" s="390" t="s">
        <v>189</v>
      </c>
      <c r="F92" s="151" t="s">
        <v>187</v>
      </c>
      <c r="G92" s="167" t="s">
        <v>206</v>
      </c>
      <c r="H92" s="167" t="s">
        <v>99</v>
      </c>
      <c r="I92" s="148">
        <v>10</v>
      </c>
      <c r="J92" s="148">
        <v>10</v>
      </c>
      <c r="K92" s="153" t="s">
        <v>135</v>
      </c>
      <c r="L92" s="62" t="s">
        <v>261</v>
      </c>
    </row>
    <row r="93" spans="1:12" ht="15" customHeight="1">
      <c r="A93" s="1613"/>
      <c r="B93" s="1617"/>
      <c r="C93" s="1611"/>
      <c r="D93" s="1605"/>
      <c r="E93" s="390" t="s">
        <v>190</v>
      </c>
      <c r="F93" s="167" t="s">
        <v>187</v>
      </c>
      <c r="G93" s="167" t="s">
        <v>206</v>
      </c>
      <c r="H93" s="167" t="s">
        <v>99</v>
      </c>
      <c r="I93" s="148">
        <v>10</v>
      </c>
      <c r="J93" s="148">
        <v>10</v>
      </c>
      <c r="K93" s="153" t="s">
        <v>135</v>
      </c>
      <c r="L93" s="62" t="s">
        <v>261</v>
      </c>
    </row>
    <row r="94" spans="1:12" ht="15" customHeight="1">
      <c r="A94" s="1613"/>
      <c r="B94" s="1617"/>
      <c r="C94" s="1611"/>
      <c r="D94" s="1605"/>
      <c r="E94" s="179"/>
      <c r="F94" s="417"/>
      <c r="G94" s="417"/>
      <c r="H94" s="417"/>
      <c r="I94" s="625"/>
      <c r="J94" s="625"/>
      <c r="K94" s="417"/>
      <c r="L94" s="417"/>
    </row>
    <row r="95" spans="1:12" ht="15" customHeight="1">
      <c r="A95" s="1613"/>
      <c r="B95" s="1617"/>
      <c r="C95" s="1611"/>
      <c r="D95" s="1605"/>
      <c r="E95" s="179"/>
      <c r="F95" s="417"/>
      <c r="G95" s="417"/>
      <c r="H95" s="417"/>
      <c r="I95" s="625"/>
      <c r="J95" s="625"/>
      <c r="K95" s="417"/>
      <c r="L95" s="417"/>
    </row>
    <row r="96" spans="1:12" ht="15" customHeight="1">
      <c r="A96" s="1614"/>
      <c r="B96" s="1618"/>
      <c r="C96" s="1611"/>
      <c r="D96" s="1605"/>
      <c r="E96" s="424"/>
      <c r="F96" s="425"/>
      <c r="G96" s="425"/>
      <c r="H96" s="425"/>
      <c r="I96" s="628"/>
      <c r="J96" s="628"/>
      <c r="K96" s="425"/>
      <c r="L96" s="425"/>
    </row>
    <row r="97" spans="1:12" ht="15" customHeight="1">
      <c r="A97" s="1612" t="s">
        <v>19</v>
      </c>
      <c r="B97" s="1428" t="s">
        <v>75</v>
      </c>
      <c r="C97" s="1611"/>
      <c r="D97" s="1605">
        <v>35</v>
      </c>
      <c r="E97" s="191" t="s">
        <v>138</v>
      </c>
      <c r="F97" s="142" t="s">
        <v>187</v>
      </c>
      <c r="G97" s="168"/>
      <c r="H97" s="168" t="s">
        <v>168</v>
      </c>
      <c r="I97" s="48"/>
      <c r="J97" s="48">
        <v>10</v>
      </c>
      <c r="K97" s="1701">
        <v>300</v>
      </c>
      <c r="L97" s="212" t="s">
        <v>261</v>
      </c>
    </row>
    <row r="98" spans="1:12" ht="15" customHeight="1">
      <c r="A98" s="1613"/>
      <c r="B98" s="1215"/>
      <c r="C98" s="1611"/>
      <c r="D98" s="1605"/>
      <c r="E98" s="390" t="s">
        <v>139</v>
      </c>
      <c r="F98" s="151" t="s">
        <v>187</v>
      </c>
      <c r="G98" s="167"/>
      <c r="H98" s="167" t="s">
        <v>168</v>
      </c>
      <c r="I98" s="148"/>
      <c r="J98" s="148">
        <v>5</v>
      </c>
      <c r="K98" s="167">
        <v>30</v>
      </c>
      <c r="L98" s="62" t="s">
        <v>261</v>
      </c>
    </row>
    <row r="99" spans="1:12" ht="15" customHeight="1">
      <c r="A99" s="1613"/>
      <c r="B99" s="1215"/>
      <c r="C99" s="1611"/>
      <c r="D99" s="1605"/>
      <c r="E99" s="390"/>
      <c r="F99" s="151"/>
      <c r="G99" s="167"/>
      <c r="H99" s="167"/>
      <c r="I99" s="148"/>
      <c r="J99" s="148"/>
      <c r="K99" s="167"/>
      <c r="L99" s="62"/>
    </row>
    <row r="100" spans="1:12" ht="15" customHeight="1">
      <c r="A100" s="1613"/>
      <c r="B100" s="1215"/>
      <c r="C100" s="1611"/>
      <c r="D100" s="1605"/>
      <c r="E100" s="390" t="s">
        <v>140</v>
      </c>
      <c r="F100" s="151" t="s">
        <v>187</v>
      </c>
      <c r="G100" s="167"/>
      <c r="H100" s="167" t="s">
        <v>239</v>
      </c>
      <c r="I100" s="148"/>
      <c r="J100" s="148">
        <v>5</v>
      </c>
      <c r="K100" s="167">
        <v>10</v>
      </c>
      <c r="L100" s="62" t="s">
        <v>261</v>
      </c>
    </row>
    <row r="101" spans="1:12" ht="15" customHeight="1">
      <c r="A101" s="1613"/>
      <c r="B101" s="1215"/>
      <c r="C101" s="1611"/>
      <c r="D101" s="1605"/>
      <c r="E101" s="390"/>
      <c r="F101" s="167"/>
      <c r="G101" s="167"/>
      <c r="H101" s="167"/>
      <c r="I101" s="148"/>
      <c r="J101" s="148"/>
      <c r="K101" s="167"/>
      <c r="L101" s="167"/>
    </row>
    <row r="102" spans="1:12" ht="15" customHeight="1">
      <c r="A102" s="1613"/>
      <c r="B102" s="1215"/>
      <c r="C102" s="1611"/>
      <c r="D102" s="1605"/>
      <c r="E102" s="390"/>
      <c r="F102" s="167"/>
      <c r="G102" s="167"/>
      <c r="H102" s="167"/>
      <c r="I102" s="148"/>
      <c r="J102" s="148"/>
      <c r="K102" s="167"/>
      <c r="L102" s="167"/>
    </row>
    <row r="103" spans="1:12" ht="15" customHeight="1">
      <c r="A103" s="1614"/>
      <c r="B103" s="1615"/>
      <c r="C103" s="1611"/>
      <c r="D103" s="1605"/>
      <c r="E103" s="426"/>
      <c r="F103" s="391"/>
      <c r="G103" s="391"/>
      <c r="H103" s="391"/>
      <c r="I103" s="238"/>
      <c r="J103" s="238"/>
      <c r="K103" s="391"/>
      <c r="L103" s="391"/>
    </row>
    <row r="104" spans="1:12" ht="15" customHeight="1">
      <c r="A104" s="1068" t="s">
        <v>77</v>
      </c>
      <c r="B104" s="1365" t="s">
        <v>78</v>
      </c>
      <c r="C104" s="1611"/>
      <c r="D104" s="1605">
        <v>20</v>
      </c>
      <c r="E104" s="427" t="s">
        <v>144</v>
      </c>
      <c r="F104" s="142" t="s">
        <v>187</v>
      </c>
      <c r="G104" s="168"/>
      <c r="H104" s="168" t="s">
        <v>142</v>
      </c>
      <c r="I104" s="48"/>
      <c r="J104" s="48">
        <v>3</v>
      </c>
      <c r="K104" s="168">
        <v>100</v>
      </c>
      <c r="L104" s="212" t="s">
        <v>261</v>
      </c>
    </row>
    <row r="105" spans="1:12" ht="15" customHeight="1">
      <c r="A105" s="1069"/>
      <c r="B105" s="1513"/>
      <c r="C105" s="1611"/>
      <c r="D105" s="1605"/>
      <c r="E105" s="428" t="s">
        <v>145</v>
      </c>
      <c r="F105" s="429" t="s">
        <v>187</v>
      </c>
      <c r="G105" s="391"/>
      <c r="H105" s="391" t="s">
        <v>142</v>
      </c>
      <c r="I105" s="238"/>
      <c r="J105" s="238" t="s">
        <v>143</v>
      </c>
      <c r="K105" s="391">
        <v>20</v>
      </c>
      <c r="L105" s="216" t="s">
        <v>261</v>
      </c>
    </row>
    <row r="106" spans="1:12" ht="15">
      <c r="A106" s="111"/>
      <c r="B106" s="111"/>
      <c r="C106" s="129"/>
      <c r="D106" s="127"/>
      <c r="E106" s="116"/>
      <c r="F106" s="116"/>
      <c r="G106" s="116"/>
      <c r="H106" s="116"/>
      <c r="I106" s="116"/>
      <c r="J106" s="116"/>
      <c r="K106" s="116"/>
      <c r="L106" s="116"/>
    </row>
    <row r="107" spans="1:12" ht="31.5" customHeight="1">
      <c r="A107" s="114"/>
      <c r="B107" s="1603" t="s">
        <v>79</v>
      </c>
      <c r="C107" s="1604"/>
      <c r="D107" s="813">
        <f>SUM(C19)</f>
        <v>311.7366666666667</v>
      </c>
      <c r="E107" s="661"/>
      <c r="F107" s="116"/>
      <c r="G107" s="116"/>
      <c r="H107" s="116"/>
      <c r="I107" s="116"/>
      <c r="J107" s="116"/>
      <c r="K107" s="116"/>
      <c r="L107" s="116"/>
    </row>
    <row r="108" spans="1:12" ht="15">
      <c r="A108" s="114"/>
      <c r="B108" s="814"/>
      <c r="C108" s="814"/>
      <c r="D108" s="815"/>
      <c r="E108" s="661"/>
      <c r="F108" s="116"/>
      <c r="G108" s="116"/>
      <c r="H108" s="116"/>
      <c r="I108" s="116"/>
      <c r="J108" s="116"/>
      <c r="K108" s="116"/>
      <c r="L108" s="116"/>
    </row>
    <row r="109" spans="1:12" ht="15">
      <c r="A109" s="114"/>
      <c r="B109" s="816"/>
      <c r="C109" s="816"/>
      <c r="D109" s="817"/>
      <c r="E109" s="661"/>
      <c r="F109" s="116"/>
      <c r="G109" s="116"/>
      <c r="H109" s="116"/>
      <c r="I109" s="116"/>
      <c r="J109" s="116"/>
      <c r="K109" s="116"/>
      <c r="L109" s="116"/>
    </row>
    <row r="110" spans="1:12" ht="15">
      <c r="A110" s="92"/>
      <c r="B110" s="1360" t="s">
        <v>224</v>
      </c>
      <c r="C110" s="1361"/>
      <c r="D110" s="812">
        <f>SUM(C20)</f>
        <v>351</v>
      </c>
      <c r="E110" s="662"/>
      <c r="F110" s="407"/>
      <c r="G110" s="407"/>
      <c r="H110" s="407"/>
      <c r="I110" s="407"/>
      <c r="J110" s="407"/>
      <c r="K110" s="116"/>
      <c r="L110" s="116"/>
    </row>
    <row r="111" spans="1:12" ht="15">
      <c r="A111" s="317"/>
      <c r="B111" s="36"/>
      <c r="C111" s="36"/>
      <c r="D111" s="36"/>
      <c r="E111" s="663"/>
      <c r="F111" s="392"/>
      <c r="G111" s="407"/>
      <c r="H111" s="407"/>
      <c r="I111" s="407"/>
      <c r="J111" s="407"/>
      <c r="K111" s="430"/>
      <c r="L111" s="430"/>
    </row>
    <row r="112" spans="2:12" ht="15">
      <c r="B112" s="46" t="s">
        <v>192</v>
      </c>
      <c r="C112" s="134"/>
      <c r="D112" s="43"/>
      <c r="E112" s="408"/>
      <c r="F112" s="408"/>
      <c r="G112" s="407"/>
      <c r="H112" s="407"/>
      <c r="I112" s="407"/>
      <c r="J112" s="407"/>
      <c r="K112" s="431"/>
      <c r="L112" s="431"/>
    </row>
    <row r="113" spans="2:12" ht="15">
      <c r="B113" s="46"/>
      <c r="C113" s="134" t="s">
        <v>194</v>
      </c>
      <c r="D113" s="43"/>
      <c r="E113" s="408"/>
      <c r="F113" s="408"/>
      <c r="G113" s="392"/>
      <c r="H113" s="392"/>
      <c r="I113" s="392"/>
      <c r="J113" s="392"/>
      <c r="K113" s="431"/>
      <c r="L113" s="431"/>
    </row>
    <row r="114" spans="2:12" ht="15">
      <c r="B114" s="78"/>
      <c r="C114" s="134" t="s">
        <v>191</v>
      </c>
      <c r="D114" s="43"/>
      <c r="E114" s="408"/>
      <c r="F114" s="408"/>
      <c r="G114" s="408"/>
      <c r="H114" s="408"/>
      <c r="I114" s="392"/>
      <c r="J114" s="392"/>
      <c r="K114" s="431"/>
      <c r="L114" s="431"/>
    </row>
    <row r="115" spans="2:12" ht="15">
      <c r="B115" s="78"/>
      <c r="C115" s="134" t="s">
        <v>268</v>
      </c>
      <c r="D115" s="43"/>
      <c r="E115" s="408"/>
      <c r="F115" s="408"/>
      <c r="G115" s="408"/>
      <c r="H115" s="408"/>
      <c r="I115" s="392"/>
      <c r="J115" s="392"/>
      <c r="K115" s="431"/>
      <c r="L115" s="431"/>
    </row>
    <row r="116" spans="2:15" ht="15">
      <c r="B116" s="36"/>
      <c r="C116" s="1170"/>
      <c r="D116" s="1171"/>
      <c r="E116" s="1171"/>
      <c r="F116" s="1171"/>
      <c r="G116" s="1171"/>
      <c r="H116" s="1171"/>
      <c r="I116" s="1171"/>
      <c r="J116" s="1171"/>
      <c r="K116" s="1171"/>
      <c r="L116" s="1171"/>
      <c r="M116" s="1171"/>
      <c r="N116" s="1171"/>
      <c r="O116" s="1171"/>
    </row>
    <row r="117" spans="2:15" ht="30" customHeight="1">
      <c r="B117" s="1430"/>
      <c r="C117" s="1081"/>
      <c r="D117" s="1081"/>
      <c r="E117" s="1081"/>
      <c r="F117" s="1081"/>
      <c r="G117" s="1081"/>
      <c r="H117" s="1081"/>
      <c r="I117" s="1081"/>
      <c r="J117" s="1081"/>
      <c r="K117" s="1081"/>
      <c r="L117" s="1081"/>
      <c r="M117" s="194"/>
      <c r="N117" s="194"/>
      <c r="O117" s="194"/>
    </row>
    <row r="118" spans="2:15" ht="18">
      <c r="B118" s="36"/>
      <c r="C118" s="1079"/>
      <c r="D118" s="1081"/>
      <c r="E118" s="1081"/>
      <c r="F118" s="1081"/>
      <c r="G118" s="1081"/>
      <c r="H118" s="1081"/>
      <c r="I118" s="1081"/>
      <c r="J118" s="1081"/>
      <c r="K118" s="1081"/>
      <c r="L118" s="1081"/>
      <c r="M118" s="194"/>
      <c r="N118" s="194"/>
      <c r="O118" s="194"/>
    </row>
    <row r="119" spans="2:15" ht="15" customHeight="1">
      <c r="B119" s="36"/>
      <c r="C119" s="1079"/>
      <c r="D119" s="1081"/>
      <c r="E119" s="1081"/>
      <c r="F119" s="1081"/>
      <c r="G119" s="1081"/>
      <c r="H119" s="1081"/>
      <c r="I119" s="1081"/>
      <c r="J119" s="1081"/>
      <c r="K119" s="1081"/>
      <c r="L119" s="1081"/>
      <c r="M119" s="194"/>
      <c r="N119" s="194"/>
      <c r="O119" s="194"/>
    </row>
    <row r="120" spans="1:15" ht="20.25" customHeight="1">
      <c r="A120" s="453"/>
      <c r="B120" s="453"/>
      <c r="C120" s="1079"/>
      <c r="D120" s="1081"/>
      <c r="E120" s="1081"/>
      <c r="F120" s="1081"/>
      <c r="G120" s="1081"/>
      <c r="H120" s="1081"/>
      <c r="I120" s="408"/>
      <c r="J120" s="392"/>
      <c r="K120" s="392"/>
      <c r="L120" s="194"/>
      <c r="M120" s="194"/>
      <c r="N120" s="194"/>
      <c r="O120" s="194"/>
    </row>
    <row r="121" spans="3:15" ht="18">
      <c r="C121" s="1079"/>
      <c r="D121" s="1080"/>
      <c r="E121" s="1080"/>
      <c r="F121" s="1080"/>
      <c r="G121" s="1080"/>
      <c r="H121" s="1080"/>
      <c r="I121" s="1080"/>
      <c r="J121" s="1080"/>
      <c r="K121" s="595"/>
      <c r="L121" s="596"/>
      <c r="M121" s="596"/>
      <c r="N121" s="597"/>
      <c r="O121" s="194"/>
    </row>
    <row r="122" spans="5:12" ht="15">
      <c r="E122" s="194"/>
      <c r="F122" s="194"/>
      <c r="G122" s="432"/>
      <c r="H122" s="432"/>
      <c r="I122" s="392"/>
      <c r="J122" s="194"/>
      <c r="K122" s="431"/>
      <c r="L122" s="431"/>
    </row>
    <row r="123" spans="1:12" ht="15">
      <c r="A123" s="130"/>
      <c r="B123" s="7"/>
      <c r="C123" s="7"/>
      <c r="D123" s="7"/>
      <c r="E123" s="431"/>
      <c r="F123" s="431"/>
      <c r="G123" s="431"/>
      <c r="H123" s="431"/>
      <c r="I123" s="431"/>
      <c r="J123" s="431"/>
      <c r="K123" s="431"/>
      <c r="L123" s="431"/>
    </row>
    <row r="124" spans="1:12" ht="15">
      <c r="A124" s="130"/>
      <c r="B124" s="7"/>
      <c r="C124" s="7"/>
      <c r="D124" s="7"/>
      <c r="E124" s="7"/>
      <c r="F124" s="7"/>
      <c r="G124" s="7"/>
      <c r="H124" s="7"/>
      <c r="I124" s="7"/>
      <c r="J124" s="7"/>
      <c r="K124" s="7"/>
      <c r="L124" s="7"/>
    </row>
    <row r="125" spans="1:12" ht="15">
      <c r="A125" s="130"/>
      <c r="B125" s="7"/>
      <c r="C125" s="7"/>
      <c r="D125" s="7"/>
      <c r="E125" s="7"/>
      <c r="F125" s="7"/>
      <c r="G125" s="7"/>
      <c r="H125" s="7"/>
      <c r="I125" s="7"/>
      <c r="J125" s="7"/>
      <c r="K125" s="7"/>
      <c r="L125" s="7"/>
    </row>
    <row r="126" spans="1:12" ht="15">
      <c r="A126" s="130"/>
      <c r="B126" s="7"/>
      <c r="C126" s="7"/>
      <c r="D126" s="7"/>
      <c r="E126" s="7"/>
      <c r="F126" s="7"/>
      <c r="G126" s="7"/>
      <c r="H126" s="7"/>
      <c r="I126" s="7"/>
      <c r="J126" s="7"/>
      <c r="K126" s="7"/>
      <c r="L126" s="7"/>
    </row>
    <row r="127" spans="1:12" ht="15">
      <c r="A127" s="130"/>
      <c r="B127" s="7"/>
      <c r="C127" s="7"/>
      <c r="D127" s="7"/>
      <c r="E127" s="7"/>
      <c r="F127" s="7"/>
      <c r="G127" s="7"/>
      <c r="H127" s="7"/>
      <c r="I127" s="7"/>
      <c r="J127" s="7"/>
      <c r="K127" s="7"/>
      <c r="L127" s="7"/>
    </row>
    <row r="128" spans="1:12" ht="15">
      <c r="A128" s="130"/>
      <c r="B128" s="7"/>
      <c r="C128" s="7"/>
      <c r="D128" s="7"/>
      <c r="E128" s="7"/>
      <c r="F128" s="7"/>
      <c r="G128" s="7"/>
      <c r="H128" s="7"/>
      <c r="I128" s="7"/>
      <c r="J128" s="7"/>
      <c r="K128" s="7"/>
      <c r="L128" s="7"/>
    </row>
    <row r="129" spans="1:12" ht="15">
      <c r="A129" s="130"/>
      <c r="B129" s="7"/>
      <c r="C129" s="7"/>
      <c r="D129" s="7"/>
      <c r="E129" s="7"/>
      <c r="F129" s="7"/>
      <c r="G129" s="7"/>
      <c r="H129" s="7"/>
      <c r="I129" s="7"/>
      <c r="J129" s="7"/>
      <c r="K129" s="7"/>
      <c r="L129" s="7"/>
    </row>
    <row r="130" spans="1:12" ht="15">
      <c r="A130" s="130"/>
      <c r="B130" s="7"/>
      <c r="C130" s="7"/>
      <c r="D130" s="7"/>
      <c r="E130" s="7"/>
      <c r="F130" s="7"/>
      <c r="G130" s="7"/>
      <c r="H130" s="7"/>
      <c r="I130" s="7"/>
      <c r="J130" s="7"/>
      <c r="K130" s="7"/>
      <c r="L130" s="7"/>
    </row>
    <row r="131" spans="1:12" ht="15">
      <c r="A131" s="130"/>
      <c r="B131" s="7"/>
      <c r="C131" s="7"/>
      <c r="D131" s="7"/>
      <c r="E131" s="7"/>
      <c r="F131" s="7"/>
      <c r="G131" s="7"/>
      <c r="H131" s="7"/>
      <c r="I131" s="7"/>
      <c r="J131" s="7"/>
      <c r="K131" s="7"/>
      <c r="L131" s="7"/>
    </row>
    <row r="132" spans="1:12" ht="15">
      <c r="A132" s="130"/>
      <c r="B132" s="7"/>
      <c r="C132" s="7"/>
      <c r="D132" s="7"/>
      <c r="E132" s="7"/>
      <c r="F132" s="7"/>
      <c r="G132" s="7"/>
      <c r="H132" s="7"/>
      <c r="I132" s="7"/>
      <c r="J132" s="7"/>
      <c r="K132" s="7"/>
      <c r="L132" s="7"/>
    </row>
    <row r="133" spans="1:12" ht="15">
      <c r="A133" s="130"/>
      <c r="B133" s="7"/>
      <c r="C133" s="7"/>
      <c r="D133" s="7"/>
      <c r="E133" s="7"/>
      <c r="F133" s="7"/>
      <c r="G133" s="7"/>
      <c r="H133" s="7"/>
      <c r="I133" s="7"/>
      <c r="J133" s="7"/>
      <c r="K133" s="7"/>
      <c r="L133" s="7"/>
    </row>
    <row r="134" spans="1:12" ht="15">
      <c r="A134" s="130"/>
      <c r="B134" s="8"/>
      <c r="C134" s="8"/>
      <c r="D134" s="8"/>
      <c r="E134" s="8"/>
      <c r="F134" s="8"/>
      <c r="G134" s="8"/>
      <c r="H134" s="8"/>
      <c r="I134" s="8"/>
      <c r="J134" s="8"/>
      <c r="K134" s="8"/>
      <c r="L134" s="8"/>
    </row>
    <row r="135" spans="1:12" ht="15">
      <c r="A135" s="130"/>
      <c r="B135" s="8"/>
      <c r="C135" s="8"/>
      <c r="D135" s="8"/>
      <c r="E135" s="8"/>
      <c r="F135" s="8"/>
      <c r="G135" s="8"/>
      <c r="H135" s="8"/>
      <c r="I135" s="8"/>
      <c r="J135" s="8"/>
      <c r="K135" s="8"/>
      <c r="L135" s="8"/>
    </row>
    <row r="136" spans="1:12" ht="15">
      <c r="A136" s="130"/>
      <c r="B136" s="8"/>
      <c r="C136" s="8"/>
      <c r="D136" s="8"/>
      <c r="E136" s="8"/>
      <c r="F136" s="8"/>
      <c r="G136" s="8"/>
      <c r="H136" s="8"/>
      <c r="I136" s="8"/>
      <c r="J136" s="8"/>
      <c r="K136" s="8"/>
      <c r="L136" s="8"/>
    </row>
    <row r="137" spans="1:12" ht="15">
      <c r="A137" s="130"/>
      <c r="B137" s="8"/>
      <c r="C137" s="8"/>
      <c r="D137" s="8"/>
      <c r="E137" s="8"/>
      <c r="F137" s="8"/>
      <c r="G137" s="8"/>
      <c r="H137" s="8"/>
      <c r="I137" s="8"/>
      <c r="J137" s="8"/>
      <c r="K137" s="8"/>
      <c r="L137" s="8"/>
    </row>
    <row r="138" spans="1:12" ht="15">
      <c r="A138" s="130"/>
      <c r="B138" s="7"/>
      <c r="C138" s="7"/>
      <c r="D138" s="7"/>
      <c r="E138" s="7"/>
      <c r="F138" s="7"/>
      <c r="G138" s="7"/>
      <c r="H138" s="7"/>
      <c r="I138" s="7"/>
      <c r="J138" s="7"/>
      <c r="K138" s="7"/>
      <c r="L138" s="7"/>
    </row>
    <row r="139" spans="1:12" ht="15">
      <c r="A139" s="130"/>
      <c r="B139" s="7"/>
      <c r="C139" s="7"/>
      <c r="D139" s="7"/>
      <c r="E139" s="7"/>
      <c r="F139" s="7"/>
      <c r="G139" s="7"/>
      <c r="H139" s="7"/>
      <c r="I139" s="7"/>
      <c r="J139" s="7"/>
      <c r="K139" s="7"/>
      <c r="L139" s="7"/>
    </row>
    <row r="140" spans="1:12" ht="15">
      <c r="A140" s="130"/>
      <c r="B140" s="7"/>
      <c r="C140" s="7"/>
      <c r="D140" s="7"/>
      <c r="E140" s="7"/>
      <c r="F140" s="7"/>
      <c r="G140" s="7"/>
      <c r="H140" s="7"/>
      <c r="I140" s="7"/>
      <c r="J140" s="7"/>
      <c r="K140" s="7"/>
      <c r="L140" s="7"/>
    </row>
  </sheetData>
  <sheetProtection/>
  <protectedRanges>
    <protectedRange sqref="C16:D17 C20 E19:F20 E63:L63 H74:H75 L74:L75 E38:L39 I74:K76 E74:G76 E78:L79 E69:L71 D67:D79 E73:L73 E94:L96 D82:D105 E87:L89 I67:J67 D24:D41" name="Range1_1"/>
    <protectedRange password="CDC0" sqref="G16" name="Range1_2_1"/>
    <protectedRange password="CDC0" sqref="F40:F43 F50:F58 F46:F48 F29:F35" name="Range1_5_1_1_1"/>
    <protectedRange sqref="E72 G72" name="Range1_1_1"/>
    <protectedRange password="CDC0" sqref="F72" name="Range1_5_1_1_2"/>
    <protectedRange password="CDC0" sqref="H72:K72 H67:H68" name="Range1_4"/>
    <protectedRange sqref="E83:E86 G83:H86" name="Range1_3"/>
    <protectedRange password="CDC0" sqref="F83:F86" name="Range1_5_1_1_3"/>
    <protectedRange sqref="E91:E93 F93 G90:J93" name="Range1_5"/>
    <protectedRange password="CDC0" sqref="F90:F92" name="Range1_5_1_1_4"/>
    <protectedRange sqref="E97:E103 F101:F103 L101:L103 G97:K103" name="Range1_7"/>
    <protectedRange password="CDC0" sqref="F104:F105 F97:F100" name="Range1_5_1_1_6"/>
    <protectedRange sqref="C12:D12" name="Range1_6"/>
    <protectedRange sqref="C13:D13" name="Range1_8"/>
    <protectedRange password="CDC0" sqref="L33:L35" name="Range1_11"/>
    <protectedRange sqref="F67" name="Range1_1_2"/>
    <protectedRange password="CDC0" sqref="G33:H35" name="Range1_1_5"/>
    <protectedRange password="CDC0" sqref="L60:L61 L76" name="Range1_7_1_1"/>
    <protectedRange password="CDC0" sqref="F68 I68:J68" name="Range1"/>
    <protectedRange sqref="K68" name="Range1_10_1_1"/>
    <protectedRange password="CDC0" sqref="K33:K34" name="Range1_11_2_2_1"/>
    <protectedRange password="CDC0" sqref="J33:J35" name="Range1_7_2_1"/>
    <protectedRange password="CDC0" sqref="I33:I35" name="Range1_7_2_1_1"/>
    <protectedRange password="CDC0" sqref="I83:J86" name="Range1_21_1_1"/>
    <protectedRange password="CDC0" sqref="G59" name="Range1_12_1_16"/>
    <protectedRange password="CDC0" sqref="L59" name="Range1_6_1"/>
    <protectedRange password="CDC0" sqref="L26:L27" name="Range1_6_1_1"/>
    <protectedRange password="CDC0" sqref="L67:L68" name="Range1_6_10"/>
    <protectedRange password="CDC0" sqref="L72" name="Range1_6_10_1"/>
    <protectedRange password="CDC0" sqref="L83:L86" name="Range1_6_10_2"/>
    <protectedRange password="CDC0" sqref="L90:L93" name="Range1_6_10_3"/>
    <protectedRange password="CDC0" sqref="L97:L99" name="Range1_6_10_4"/>
    <protectedRange password="CDC0" sqref="L104:L105" name="Range1_6_10_5"/>
    <protectedRange password="CDC0" sqref="E29:E30" name="Range1_1_1_1"/>
    <protectedRange password="CDC0" sqref="G29:H29" name="Range1_1_4_1"/>
    <protectedRange password="CDC0" sqref="G32:H32 G47" name="Range1_1_5_1"/>
    <protectedRange password="CDC0" sqref="K29:K31" name="Range1_11_2_2_1_1"/>
    <protectedRange password="CDC0" sqref="L29:L31" name="Range1_6_1_3_1"/>
    <protectedRange sqref="F49 F44:F45" name="Range1_4_1"/>
    <protectedRange password="CDC0" sqref="G48:G49 G40:G45" name="Range1_12_8_1_1"/>
    <protectedRange password="CDC0" sqref="E47:E48" name="Range1_3_1"/>
    <protectedRange password="CDC0" sqref="E49:E58 E40:E45" name="Range1_12_1_4"/>
    <protectedRange password="CDC0" sqref="J47:J48 I51:J58" name="Range1_3_3"/>
    <protectedRange password="CDC0" sqref="L49 L44:L45" name="Range1_6_5_3"/>
    <protectedRange password="CDC0" sqref="L47:L48" name="Range1_7_3"/>
    <protectedRange password="CDC0" sqref="H47:H48 K47 H49:K49 H50:H58 H40:H45" name="Range1_12_1_4_3"/>
    <protectedRange password="CDC0" sqref="I40:I45 J44" name="Range1_12_1_1_3_1"/>
    <protectedRange password="CDC0" sqref="I47:I48" name="Range1_3_2_2"/>
    <protectedRange password="CDC0" sqref="L40:L43" name="Range1_6_5"/>
    <protectedRange password="CDC0" sqref="L55:L58" name="Range1_6_1_2"/>
    <protectedRange password="CDC0" sqref="L50:L54" name="Range1_6_1_3"/>
    <protectedRange password="CDC0" sqref="L46" name="Range1_7_1_1_1"/>
    <protectedRange password="CDC0" sqref="G50:G58" name="Range1_12_1_5_1_1"/>
    <protectedRange password="CDC0" sqref="G67:G68" name="Range1_9"/>
    <protectedRange password="CDC0" sqref="E67" name="Range1_16_1_1"/>
    <protectedRange password="CDC0" sqref="E90" name="Range1_12"/>
    <protectedRange password="CDC0" sqref="L100" name="Range1_6_7_7"/>
  </protectedRanges>
  <mergeCells count="109">
    <mergeCell ref="K3:L3"/>
    <mergeCell ref="C121:J121"/>
    <mergeCell ref="C118:L118"/>
    <mergeCell ref="C119:L119"/>
    <mergeCell ref="C116:O116"/>
    <mergeCell ref="C120:H120"/>
    <mergeCell ref="B117:L117"/>
    <mergeCell ref="A19:B19"/>
    <mergeCell ref="I16:J16"/>
    <mergeCell ref="A40:A63"/>
    <mergeCell ref="B40:B63"/>
    <mergeCell ref="F17:J17"/>
    <mergeCell ref="C19:D19"/>
    <mergeCell ref="A20:B20"/>
    <mergeCell ref="C20:D20"/>
    <mergeCell ref="A22:B23"/>
    <mergeCell ref="D40:D63"/>
    <mergeCell ref="C26:C39"/>
    <mergeCell ref="A24:A39"/>
    <mergeCell ref="C16:D16"/>
    <mergeCell ref="A17:B17"/>
    <mergeCell ref="C17:D17"/>
    <mergeCell ref="A18:B18"/>
    <mergeCell ref="C18:D18"/>
    <mergeCell ref="A16:B16"/>
    <mergeCell ref="C21:D21"/>
    <mergeCell ref="D36:D37"/>
    <mergeCell ref="D38:D39"/>
    <mergeCell ref="C24:C25"/>
    <mergeCell ref="C22:D22"/>
    <mergeCell ref="D26:D27"/>
    <mergeCell ref="D28:D33"/>
    <mergeCell ref="D34:D35"/>
    <mergeCell ref="C15:D15"/>
    <mergeCell ref="A14:B14"/>
    <mergeCell ref="C14:D14"/>
    <mergeCell ref="C12:E12"/>
    <mergeCell ref="A12:B12"/>
    <mergeCell ref="A7:L8"/>
    <mergeCell ref="A9:L10"/>
    <mergeCell ref="A13:B13"/>
    <mergeCell ref="C13:D13"/>
    <mergeCell ref="E22:E23"/>
    <mergeCell ref="F22:F23"/>
    <mergeCell ref="K64:K65"/>
    <mergeCell ref="L64:L65"/>
    <mergeCell ref="K22:K23"/>
    <mergeCell ref="L22:L23"/>
    <mergeCell ref="G22:G23"/>
    <mergeCell ref="H22:H23"/>
    <mergeCell ref="I22:I23"/>
    <mergeCell ref="J22:J23"/>
    <mergeCell ref="G24:L24"/>
    <mergeCell ref="A66:B66"/>
    <mergeCell ref="G66:L66"/>
    <mergeCell ref="G64:G65"/>
    <mergeCell ref="H64:H65"/>
    <mergeCell ref="I64:I65"/>
    <mergeCell ref="J64:J65"/>
    <mergeCell ref="A64:B65"/>
    <mergeCell ref="C40:C63"/>
    <mergeCell ref="D24:D25"/>
    <mergeCell ref="E64:E65"/>
    <mergeCell ref="F64:F65"/>
    <mergeCell ref="A67:A75"/>
    <mergeCell ref="B67:B71"/>
    <mergeCell ref="C67:C71"/>
    <mergeCell ref="D67:D71"/>
    <mergeCell ref="B72:B75"/>
    <mergeCell ref="C72:C75"/>
    <mergeCell ref="D72:D75"/>
    <mergeCell ref="B76:B79"/>
    <mergeCell ref="C76:C79"/>
    <mergeCell ref="D76:D79"/>
    <mergeCell ref="C64:D64"/>
    <mergeCell ref="A83:A89"/>
    <mergeCell ref="B83:B89"/>
    <mergeCell ref="K80:K81"/>
    <mergeCell ref="L80:L81"/>
    <mergeCell ref="A82:B82"/>
    <mergeCell ref="G82:L82"/>
    <mergeCell ref="G80:G81"/>
    <mergeCell ref="H80:H81"/>
    <mergeCell ref="I80:I81"/>
    <mergeCell ref="J80:J81"/>
    <mergeCell ref="A90:A96"/>
    <mergeCell ref="B90:B96"/>
    <mergeCell ref="C90:C96"/>
    <mergeCell ref="D90:D96"/>
    <mergeCell ref="K1:L1"/>
    <mergeCell ref="A104:A105"/>
    <mergeCell ref="B104:B105"/>
    <mergeCell ref="C104:C105"/>
    <mergeCell ref="D104:D105"/>
    <mergeCell ref="A97:A103"/>
    <mergeCell ref="B97:B103"/>
    <mergeCell ref="C97:C103"/>
    <mergeCell ref="D97:D103"/>
    <mergeCell ref="C83:C89"/>
    <mergeCell ref="K4:L4"/>
    <mergeCell ref="K5:L5"/>
    <mergeCell ref="B107:C107"/>
    <mergeCell ref="B110:C110"/>
    <mergeCell ref="D83:D89"/>
    <mergeCell ref="A80:B81"/>
    <mergeCell ref="C80:D80"/>
    <mergeCell ref="E80:E81"/>
    <mergeCell ref="F80:F81"/>
    <mergeCell ref="A76:A79"/>
  </mergeCells>
  <printOptions/>
  <pageMargins left="0.38" right="0.44" top="0.47" bottom="0.39" header="0.26" footer="0.16"/>
  <pageSetup fitToHeight="3" horizontalDpi="600" verticalDpi="600" orientation="landscape" paperSize="9" scale="42" r:id="rId1"/>
  <rowBreaks count="1" manualBreakCount="1">
    <brk id="6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MINAPK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User</cp:lastModifiedBy>
  <cp:lastPrinted>2016-02-16T13:32:09Z</cp:lastPrinted>
  <dcterms:created xsi:type="dcterms:W3CDTF">2007-12-25T07:13:08Z</dcterms:created>
  <dcterms:modified xsi:type="dcterms:W3CDTF">2016-03-18T16:49:10Z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