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440" windowHeight="10905" tabRatio="794" activeTab="9"/>
  </bookViews>
  <sheets>
    <sheet name="ЯЛОВИЧИНА" sheetId="1" r:id="rId1"/>
    <sheet name="СВИНИНА" sheetId="2" r:id="rId2"/>
    <sheet name="М'ЯСО ПТИЦІ" sheetId="3" r:id="rId3"/>
    <sheet name="М'ЯСО ГУСЕЙ" sheetId="4" r:id="rId4"/>
    <sheet name="М'ЯСО ІНДИКІВ" sheetId="5" r:id="rId5"/>
    <sheet name="АКВАКУЛЬТУРА-РИБА" sheetId="6" r:id="rId6"/>
    <sheet name="МОЛОКО КОРОВ'ЯЧЕ" sheetId="7" r:id="rId7"/>
    <sheet name="ЯЙЦЯ КУРЯЧІ" sheetId="8" r:id="rId8"/>
    <sheet name="КРОЛІ" sheetId="9" r:id="rId9"/>
    <sheet name="МЕД" sheetId="10" r:id="rId10"/>
  </sheets>
  <definedNames>
    <definedName name="_xlnm.Print_Area" localSheetId="5">'АКВАКУЛЬТУРА-РИБА'!$A$1:$L$134</definedName>
    <definedName name="_xlnm.Print_Area" localSheetId="8">'КРОЛІ'!$A$1:$L$155</definedName>
    <definedName name="_xlnm.Print_Area" localSheetId="9">'МЕД'!$A$1:$L$137</definedName>
    <definedName name="_xlnm.Print_Area" localSheetId="6">'МОЛОКО КОРОВ''ЯЧЕ'!$A$1:$N$147</definedName>
    <definedName name="_xlnm.Print_Area" localSheetId="3">'М''ЯСО ГУСЕЙ'!$A$1:$N$179</definedName>
    <definedName name="_xlnm.Print_Area" localSheetId="4">'М''ЯСО ІНДИКІВ'!$A$1:$N$172</definedName>
    <definedName name="_xlnm.Print_Area" localSheetId="2">'М''ЯСО ПТИЦІ'!$A$1:$N$177</definedName>
    <definedName name="_xlnm.Print_Area" localSheetId="1">'СВИНИНА'!$A$1:$L$205</definedName>
    <definedName name="_xlnm.Print_Area" localSheetId="7">'ЯЙЦЯ КУРЯЧІ'!$A$1:$N$112</definedName>
    <definedName name="_xlnm.Print_Area" localSheetId="0">'ЯЛОВИЧИНА'!$A$1:$N$207</definedName>
  </definedNames>
  <calcPr fullCalcOnLoad="1"/>
</workbook>
</file>

<file path=xl/sharedStrings.xml><?xml version="1.0" encoding="utf-8"?>
<sst xmlns="http://schemas.openxmlformats.org/spreadsheetml/2006/main" count="4888" uniqueCount="331">
  <si>
    <t>Всього</t>
  </si>
  <si>
    <t>B3a + B3b + B3c</t>
  </si>
  <si>
    <t>A1</t>
  </si>
  <si>
    <t>A2</t>
  </si>
  <si>
    <t>A3</t>
  </si>
  <si>
    <t>A4</t>
  </si>
  <si>
    <t>A5</t>
  </si>
  <si>
    <t>A6</t>
  </si>
  <si>
    <t>B1</t>
  </si>
  <si>
    <t>B2a + B2b + B2c + B2d + B2e</t>
  </si>
  <si>
    <t>B2a</t>
  </si>
  <si>
    <t>B2b</t>
  </si>
  <si>
    <t>B2c</t>
  </si>
  <si>
    <t>B2d</t>
  </si>
  <si>
    <t>B2e</t>
  </si>
  <si>
    <t>B2f</t>
  </si>
  <si>
    <t xml:space="preserve">B3a + B3b + B3c + B3d </t>
  </si>
  <si>
    <t>B3a</t>
  </si>
  <si>
    <t>B3b</t>
  </si>
  <si>
    <t>B3c</t>
  </si>
  <si>
    <t>B3d</t>
  </si>
  <si>
    <t>B3e</t>
  </si>
  <si>
    <t xml:space="preserve">B3a + B3c + B3d </t>
  </si>
  <si>
    <t>B2a + B2b + B2c + B2e</t>
  </si>
  <si>
    <t>For official use</t>
  </si>
  <si>
    <t xml:space="preserve">Sum of B3a + B3c + B3d + B3e </t>
  </si>
  <si>
    <t xml:space="preserve">  </t>
  </si>
  <si>
    <t>Країна</t>
  </si>
  <si>
    <t>Живі тварини/продукт</t>
  </si>
  <si>
    <t>Рік впровадження Плану</t>
  </si>
  <si>
    <t>КІЛЬКІСТЬ ЗРАЗКІВ</t>
  </si>
  <si>
    <t>Мінімум</t>
  </si>
  <si>
    <t>ПЛАН</t>
  </si>
  <si>
    <t>ДАТА</t>
  </si>
  <si>
    <t>Групи речовин, які будуть перевірені</t>
  </si>
  <si>
    <t>ЗГІДНО З ВИМОГАМИ ЄС</t>
  </si>
  <si>
    <t>ЗГІДНО З ККА</t>
  </si>
  <si>
    <t>ДРУГЕ</t>
  </si>
  <si>
    <t>СПОЛУКИ, ЩО АНАЛІЗУЮТЬСЯ</t>
  </si>
  <si>
    <t>ПІДТВЕРДЖУЮЧИ МЕТОДИ</t>
  </si>
  <si>
    <t>ЛАБОРАТОРІЇ</t>
  </si>
  <si>
    <t xml:space="preserve">КІЛЬКІСТЬ ЗРАЗКІВ  </t>
  </si>
  <si>
    <t>Дані щодо експорту в ЄС в метричних тоннах (за минулий рік)</t>
  </si>
  <si>
    <t>ЗАБІЙНІ ПУНКТИ</t>
  </si>
  <si>
    <t>Україна</t>
  </si>
  <si>
    <t>ФЕРМИ</t>
  </si>
  <si>
    <t>СКРИНІНГОВІ МЕТОДИ</t>
  </si>
  <si>
    <t>ДАНІ ЗАГАЛЬНОДЕРЖАВНОГО ВИРОБНИЦТВА - кількість тварин (забитих за минулий рік)</t>
  </si>
  <si>
    <r>
      <t>ДАНІ ВИРОБНИЦТВА для розрахунку КІЛЬКОСТІ ЗРАЗКІВ. (</t>
    </r>
    <r>
      <rPr>
        <b/>
        <u val="single"/>
        <sz val="12"/>
        <rFont val="Arial"/>
        <family val="2"/>
      </rPr>
      <t>Кількість тварин</t>
    </r>
    <r>
      <rPr>
        <b/>
        <sz val="12"/>
        <rFont val="Arial"/>
        <family val="2"/>
      </rPr>
      <t xml:space="preserve"> (забитих за минулий рік) </t>
    </r>
  </si>
  <si>
    <r>
      <t>ОБ</t>
    </r>
    <r>
      <rPr>
        <b/>
        <sz val="12"/>
        <rFont val="Viner Hand ITC"/>
        <family val="4"/>
      </rPr>
      <t>’</t>
    </r>
    <r>
      <rPr>
        <b/>
        <sz val="12"/>
        <rFont val="Arial"/>
        <family val="2"/>
      </rPr>
      <t>ЄКТ АНАЛІЗУ</t>
    </r>
  </si>
  <si>
    <t>СТІЛЬБЕНИ</t>
  </si>
  <si>
    <t>ТІРЕОСТАТИКИ</t>
  </si>
  <si>
    <t>План</t>
  </si>
  <si>
    <t>ДАНІ ЗАГАЛЬНОДЕРЖАВНОГО ВИРОБНИЦТВА - в ТОННАХ (за минулий рік)</t>
  </si>
  <si>
    <t>МІНІМУМ (якщо виробництво становить &lt; 5000 T)</t>
  </si>
  <si>
    <t>РІВЕНЬ МЕЖИ [μg/Kg]</t>
  </si>
  <si>
    <t>МІН</t>
  </si>
  <si>
    <t>СИНТЕТИЧНІ СТЕРОЇДИ</t>
  </si>
  <si>
    <t>ЛАКТОНИ РЕЗОРЦИЛОВОЇ КИСЛОТИ</t>
  </si>
  <si>
    <t>БЕТА - АГОНІСТИ</t>
  </si>
  <si>
    <t>НІТРОФУРАНИ</t>
  </si>
  <si>
    <t>Метаболіти фуралтадону</t>
  </si>
  <si>
    <t>Метеболіти фуразалідону</t>
  </si>
  <si>
    <t>НІТРОІМІДАЗОЛИ</t>
  </si>
  <si>
    <t>Ронідазол</t>
  </si>
  <si>
    <t>Диметрідазол</t>
  </si>
  <si>
    <t>Метронідазол</t>
  </si>
  <si>
    <t>ОБ’ЄКТ АНАЛІЗУ</t>
  </si>
  <si>
    <t>АНТИБАКТЕРІАЛЬНІ СУБСТАНЦІЇ</t>
  </si>
  <si>
    <t>АНТГЕЛЬМІНТИКИ</t>
  </si>
  <si>
    <t>КОКЦИДІОСТАТИКИ</t>
  </si>
  <si>
    <t>КАРБАМАТИ</t>
  </si>
  <si>
    <t>ПІРЕТРОЇДИ</t>
  </si>
  <si>
    <t>ІНШІ ФАРМАКОЛОГІЧНІ СУБСТАНЦІЇ</t>
  </si>
  <si>
    <t>ХЛОРОРГАНІЧНІ ПЕСТИЦИДИ з РСВS</t>
  </si>
  <si>
    <t>ХІМІЧНІ ЕЛЕМЕНТИ</t>
  </si>
  <si>
    <t>МІКОТОКСИНИ</t>
  </si>
  <si>
    <t>B3f</t>
  </si>
  <si>
    <t>РАДІОНУКЛІДИ, Бк/кг</t>
  </si>
  <si>
    <t>Загальна мінімальна кількість розрахованих зразків</t>
  </si>
  <si>
    <t>Дата</t>
  </si>
  <si>
    <t>Дані шодо експорту в ЄС в метричних тоннах (за минулий рік)</t>
  </si>
  <si>
    <t>МІНІМАЛЬНА кількість 300</t>
  </si>
  <si>
    <t>Кількість тестів</t>
  </si>
  <si>
    <t>Хлорамфенікол</t>
  </si>
  <si>
    <t>Інші A6 субстанції</t>
  </si>
  <si>
    <t>Кількість зразків</t>
  </si>
  <si>
    <t>ФОСФОРОРГАНІЧНІ ПЕСТИЦИДИ</t>
  </si>
  <si>
    <t>Зразки:</t>
  </si>
  <si>
    <t>Дослідження:</t>
  </si>
  <si>
    <r>
      <t xml:space="preserve">ДАНІ ВИРОБНИЦТВА - в </t>
    </r>
    <r>
      <rPr>
        <b/>
        <u val="single"/>
        <sz val="12"/>
        <rFont val="Arial"/>
        <family val="2"/>
      </rPr>
      <t>ТОННАХ</t>
    </r>
    <r>
      <rPr>
        <b/>
        <sz val="12"/>
        <rFont val="Arial"/>
        <family val="2"/>
      </rPr>
      <t xml:space="preserve"> для розрахунку кількості зразків (за минулий рік)</t>
    </r>
  </si>
  <si>
    <t>Mінімум</t>
  </si>
  <si>
    <t>СЕДАТИВНІ</t>
  </si>
  <si>
    <t>МЕЖА ДЕТЕКТУВАННЯ СКРИНІНГОВОГО МЕТОДУ (μg/Kg)</t>
  </si>
  <si>
    <t>МЕЖА ДЕТЕКТУВАННЯ ПІДТВЕРДЖУЮЧОГО МЕТОДУ(μg/Kg)</t>
  </si>
  <si>
    <t>РІВЕНЬ МЕЖИ (μg/Kg)</t>
  </si>
  <si>
    <t>МЕЖА ДЕТЕКТУВАННЯ ПІДТВЕРДЖУЮЧОГО МЕТОДУ (μg/Kg)</t>
  </si>
  <si>
    <t>Сеча</t>
  </si>
  <si>
    <t>ELISA</t>
  </si>
  <si>
    <t>GC-MS</t>
  </si>
  <si>
    <t>Печінка</t>
  </si>
  <si>
    <t>LC-MS/MS</t>
  </si>
  <si>
    <t>19-Нор-Тестостерон</t>
  </si>
  <si>
    <t>17-бета-естрадіол</t>
  </si>
  <si>
    <t>Зеранол</t>
  </si>
  <si>
    <t>Кленбутерол</t>
  </si>
  <si>
    <t xml:space="preserve">М'язи </t>
  </si>
  <si>
    <t xml:space="preserve">ELISA </t>
  </si>
  <si>
    <t>AMOZ</t>
  </si>
  <si>
    <t>AOZ</t>
  </si>
  <si>
    <t>HPLC</t>
  </si>
  <si>
    <t>Енрофлоксацин</t>
  </si>
  <si>
    <t>Тетрациклін</t>
  </si>
  <si>
    <t>Хлортетрациклін</t>
  </si>
  <si>
    <t>Сульфатіазол</t>
  </si>
  <si>
    <t>Сульфадиметоксин</t>
  </si>
  <si>
    <t>Сульфадіазін</t>
  </si>
  <si>
    <t>Сульфамеразін</t>
  </si>
  <si>
    <t>Сульфаметоксазол</t>
  </si>
  <si>
    <t>Сульфаніламід</t>
  </si>
  <si>
    <t>Альбендазол</t>
  </si>
  <si>
    <t>Івермектин</t>
  </si>
  <si>
    <t>Саліноміцин</t>
  </si>
  <si>
    <t>LC/MS/MS</t>
  </si>
  <si>
    <t>Дельтаметрин</t>
  </si>
  <si>
    <t>Фенілбутазон</t>
  </si>
  <si>
    <t>GC-МS</t>
  </si>
  <si>
    <t>Ліндан</t>
  </si>
  <si>
    <t>Позитивний результат</t>
  </si>
  <si>
    <t>ААS-EL</t>
  </si>
  <si>
    <t>Нирки</t>
  </si>
  <si>
    <t>Свинець</t>
  </si>
  <si>
    <t>Кадмій</t>
  </si>
  <si>
    <t>Ртуть</t>
  </si>
  <si>
    <t>Афлотоксин В1</t>
  </si>
  <si>
    <t>спектрометричний</t>
  </si>
  <si>
    <t>0,6-0,7</t>
  </si>
  <si>
    <t>Цезій -137</t>
  </si>
  <si>
    <t>Стронцій -90</t>
  </si>
  <si>
    <t>AHD</t>
  </si>
  <si>
    <t>SEM</t>
  </si>
  <si>
    <t>Cаліноміцин</t>
  </si>
  <si>
    <t>Наразин</t>
  </si>
  <si>
    <t>ВСЬОГО</t>
  </si>
  <si>
    <t>Свинина</t>
  </si>
  <si>
    <r>
      <t>КІЛЬКІСТЬ ЗРАЗКІВ</t>
    </r>
    <r>
      <rPr>
        <sz val="12"/>
        <rFont val="Arial"/>
        <family val="2"/>
      </rPr>
      <t xml:space="preserve">  </t>
    </r>
  </si>
  <si>
    <t>РІВЕНЬ МЕЖИ (μg/Kg</t>
  </si>
  <si>
    <t>Метаболіти нітрофуразону</t>
  </si>
  <si>
    <t>Аквакультури (риба)</t>
  </si>
  <si>
    <t>СТРЕРОЇДИ</t>
  </si>
  <si>
    <t>a-НСН</t>
  </si>
  <si>
    <t>b-НСН</t>
  </si>
  <si>
    <t>γ-НСН</t>
  </si>
  <si>
    <t>Алдрін</t>
  </si>
  <si>
    <t>Гептахлор</t>
  </si>
  <si>
    <t>Гептахлорепоксид</t>
  </si>
  <si>
    <t>ASS-EL</t>
  </si>
  <si>
    <t>Гистамін</t>
  </si>
  <si>
    <t>ФАРБИ, у т. ч. Малахітовий зелений + Лейкомалахітовий зелений</t>
  </si>
  <si>
    <t>Малахітовий зелений</t>
  </si>
  <si>
    <t>Лейкомалахітовий зелений</t>
  </si>
  <si>
    <t>Молоко</t>
  </si>
  <si>
    <t>LC/MS-MS</t>
  </si>
  <si>
    <t>Гексахлорбензол</t>
  </si>
  <si>
    <t>Афлотоксин M1</t>
  </si>
  <si>
    <t>Яйця</t>
  </si>
  <si>
    <t>МІНІМАЛЬНА кількість 200</t>
  </si>
  <si>
    <t>ХЛОРАМФЕНІКОЛ</t>
  </si>
  <si>
    <t>Інші фармакологічно активні речовини</t>
  </si>
  <si>
    <t>Зразків:</t>
  </si>
  <si>
    <t>Досліджень:</t>
  </si>
  <si>
    <r>
      <t>Коров</t>
    </r>
    <r>
      <rPr>
        <b/>
        <sz val="12"/>
        <color indexed="10"/>
        <rFont val="Viner Hand ITC"/>
        <family val="4"/>
      </rPr>
      <t>’</t>
    </r>
    <r>
      <rPr>
        <b/>
        <sz val="12"/>
        <color indexed="10"/>
        <rFont val="Arial"/>
        <family val="2"/>
      </rPr>
      <t>яче молоко</t>
    </r>
  </si>
  <si>
    <t>Мед</t>
  </si>
  <si>
    <r>
      <t>Примітка:</t>
    </r>
    <r>
      <rPr>
        <i/>
        <sz val="12"/>
        <rFont val="Arial"/>
        <family val="2"/>
      </rPr>
      <t xml:space="preserve"> </t>
    </r>
  </si>
  <si>
    <t>МЕД</t>
  </si>
  <si>
    <t>ДНДІЛДіВСЕ – Державний науково-дослідний інститут лабораторної діагностики та ветеринарно-санітарної експертизи</t>
  </si>
  <si>
    <t>ЯЛОВИЧИНА</t>
  </si>
  <si>
    <t>Додаток 1</t>
  </si>
  <si>
    <t>Додаток 2</t>
  </si>
  <si>
    <r>
      <t>Примітка:</t>
    </r>
    <r>
      <rPr>
        <sz val="12"/>
        <rFont val="Arial"/>
        <family val="2"/>
      </rPr>
      <t xml:space="preserve"> </t>
    </r>
  </si>
  <si>
    <t>See Instruction sheet, note 4.  If a split system is in place for exports to the EU, actual export data may be entered in this cell.  If there is no split system, and poultry from all farms are eligible for export to the EU, national production data must be entered in this cell.  NB:  If production is &lt; 5000 tonnes per annum, the sample rate is one sample per 200 tonnes.  If &gt; 5000 tonnes per annum, the minimum number of samples is 100 for each substance group</t>
  </si>
  <si>
    <t xml:space="preserve"> LC-MS/MS</t>
  </si>
  <si>
    <t>ДНДІЛДіВСЕ</t>
  </si>
  <si>
    <t xml:space="preserve">ДНДІЛДіВСЕ </t>
  </si>
  <si>
    <t>Диетилстільбестрол (DES)</t>
  </si>
  <si>
    <t>Окситетрациклін</t>
  </si>
  <si>
    <t>Ністатин</t>
  </si>
  <si>
    <t>GC-ECD</t>
  </si>
  <si>
    <t>Сульфагуанідін</t>
  </si>
  <si>
    <t>Сульфаметазін (Сульфадімедін)</t>
  </si>
  <si>
    <t>Сульфаметоксіпірідазин</t>
  </si>
  <si>
    <t>Тилозин</t>
  </si>
  <si>
    <t>Фенбендазол</t>
  </si>
  <si>
    <t>Диклазурил</t>
  </si>
  <si>
    <t>Циперметрин</t>
  </si>
  <si>
    <t>Левомізол</t>
  </si>
  <si>
    <t>Монензин</t>
  </si>
  <si>
    <t>Нікарбазин</t>
  </si>
  <si>
    <t>Амоксициклін</t>
  </si>
  <si>
    <t>Доксициклін</t>
  </si>
  <si>
    <t>Амітраз</t>
  </si>
  <si>
    <t>М'язи</t>
  </si>
  <si>
    <t>В2b</t>
  </si>
  <si>
    <t>Яйця курячі</t>
  </si>
  <si>
    <t>ACCORDING TO EU REQUIREMENTS</t>
  </si>
  <si>
    <t>Всього зразків:</t>
  </si>
  <si>
    <t>Всього досліджень:</t>
  </si>
  <si>
    <t>Стрептоміцин</t>
  </si>
  <si>
    <t>ХЛОРПРОМАЗИН</t>
  </si>
  <si>
    <t>Хлорпромазин</t>
  </si>
  <si>
    <t>Ацепромазин</t>
  </si>
  <si>
    <t>Ксілазін гідрохлорид</t>
  </si>
  <si>
    <t>Циматерол</t>
  </si>
  <si>
    <t>Сальбутамол</t>
  </si>
  <si>
    <t>Флуніксин</t>
  </si>
  <si>
    <t>Бензилпеніцилин</t>
  </si>
  <si>
    <t>Левамизол</t>
  </si>
  <si>
    <t>Афлатоксин В1</t>
  </si>
  <si>
    <t>Левамізол</t>
  </si>
  <si>
    <t xml:space="preserve">Нирки </t>
  </si>
  <si>
    <t>AAS</t>
  </si>
  <si>
    <t>Метиленовий синій</t>
  </si>
  <si>
    <t>Кристал-віолет</t>
  </si>
  <si>
    <t>Еритроміцин</t>
  </si>
  <si>
    <t>НЕСТЕРОЇДНІ ПРОТИЗАПАЛЬНІ РЕЧОВИНИ</t>
  </si>
  <si>
    <t>Метилтестостерон</t>
  </si>
  <si>
    <t xml:space="preserve">Сеча </t>
  </si>
  <si>
    <t xml:space="preserve">Печінка </t>
  </si>
  <si>
    <t xml:space="preserve"> ДНДІЛДіВСЕ</t>
  </si>
  <si>
    <t>Дапсон</t>
  </si>
  <si>
    <t>Колхіцин</t>
  </si>
  <si>
    <t>Авермектин</t>
  </si>
  <si>
    <t>Ампіцилін</t>
  </si>
  <si>
    <t>Додаток 4</t>
  </si>
  <si>
    <t>Додаток 6</t>
  </si>
  <si>
    <t>Додаток 7</t>
  </si>
  <si>
    <t>Додаток 8</t>
  </si>
  <si>
    <t>Додаток 9</t>
  </si>
  <si>
    <t>Метаболіти нітрофурантіону</t>
  </si>
  <si>
    <t>Норфлоксацин</t>
  </si>
  <si>
    <t>м'ясо гусей, у тому числі печінка</t>
  </si>
  <si>
    <t>ХЛОРАМФЕНІКОЛ+НІТРОФУРАНИ+НІТРОІМІДАЗОЛИ</t>
  </si>
  <si>
    <t>* – Рівень межи визначення (MRPL)</t>
  </si>
  <si>
    <t>Sampling levels and frequencies</t>
  </si>
  <si>
    <t>B3a + B3c</t>
  </si>
  <si>
    <r>
      <t xml:space="preserve">See Instruction sheet, note 4.  If a </t>
    </r>
    <r>
      <rPr>
        <b/>
        <sz val="12"/>
        <rFont val="Arial"/>
        <family val="2"/>
      </rPr>
      <t>split system</t>
    </r>
    <r>
      <rPr>
        <sz val="12"/>
        <rFont val="Arial"/>
        <family val="2"/>
      </rPr>
      <t xml:space="preserve"> is in place for exports to the EU, </t>
    </r>
    <r>
      <rPr>
        <b/>
        <sz val="12"/>
        <rFont val="Arial"/>
        <family val="2"/>
      </rPr>
      <t>actual export data</t>
    </r>
    <r>
      <rPr>
        <sz val="12"/>
        <rFont val="Arial"/>
        <family val="2"/>
      </rPr>
      <t xml:space="preserve"> may be entered in this cell.  If there is no split system, and </t>
    </r>
    <r>
      <rPr>
        <b/>
        <sz val="12"/>
        <rFont val="Arial"/>
        <family val="2"/>
      </rPr>
      <t>rabbit meat from ALL FARMS</t>
    </r>
    <r>
      <rPr>
        <sz val="12"/>
        <rFont val="Arial"/>
        <family val="2"/>
      </rPr>
      <t xml:space="preserve"> </t>
    </r>
    <r>
      <rPr>
        <b/>
        <sz val="12"/>
        <rFont val="Arial"/>
        <family val="2"/>
      </rPr>
      <t>is eligible for export to the EU,</t>
    </r>
    <r>
      <rPr>
        <sz val="12"/>
        <rFont val="Arial"/>
        <family val="2"/>
      </rPr>
      <t xml:space="preserve"> </t>
    </r>
    <r>
      <rPr>
        <b/>
        <sz val="12"/>
        <rFont val="Arial"/>
        <family val="2"/>
      </rPr>
      <t>national</t>
    </r>
    <r>
      <rPr>
        <sz val="12"/>
        <rFont val="Arial"/>
        <family val="2"/>
      </rPr>
      <t xml:space="preserve"> </t>
    </r>
    <r>
      <rPr>
        <b/>
        <sz val="12"/>
        <rFont val="Arial"/>
        <family val="2"/>
      </rPr>
      <t>production data</t>
    </r>
    <r>
      <rPr>
        <sz val="12"/>
        <rFont val="Arial"/>
        <family val="2"/>
      </rPr>
      <t xml:space="preserve"> must be entered in this cell.  NB:  Sample rate is 10 pr 300 tonnes (dead weight) for first 3000 tonnes and 1 sample per additional 300 tonnes.                                                                                  For a more detailed description of the options see hyperlink--------- ------------------------------------------------------&gt;</t>
    </r>
  </si>
  <si>
    <t>КРОЛІ</t>
  </si>
  <si>
    <t>0.1</t>
  </si>
  <si>
    <t xml:space="preserve">  ДНДІЛДіВСЕ</t>
  </si>
  <si>
    <t>Додаток 3</t>
  </si>
  <si>
    <t>Додаток 5</t>
  </si>
  <si>
    <t>B2а</t>
  </si>
  <si>
    <t xml:space="preserve">                      </t>
  </si>
  <si>
    <t>Дані щодо експорту в ЄС в метричних тоннах                      (за минулий рік)</t>
  </si>
  <si>
    <t>Дані щодо експорту в ЄС в метричних тоннах                                         (за минулий рік)</t>
  </si>
  <si>
    <t>М'ясо курей</t>
  </si>
  <si>
    <t>Дані шодо експорту в ЄС в метричних тоннах                                                                                      (за минулий рік)</t>
  </si>
  <si>
    <r>
      <t xml:space="preserve">See Instruction sheet, note 4.  If a </t>
    </r>
    <r>
      <rPr>
        <b/>
        <sz val="10"/>
        <rFont val="Arial"/>
        <family val="2"/>
      </rPr>
      <t>split system</t>
    </r>
    <r>
      <rPr>
        <sz val="10"/>
        <rFont val="Arial"/>
        <family val="2"/>
      </rPr>
      <t xml:space="preserve"> is in place for exports to the EU, </t>
    </r>
    <r>
      <rPr>
        <b/>
        <sz val="10"/>
        <rFont val="Arial"/>
        <family val="2"/>
      </rPr>
      <t>actual export data</t>
    </r>
    <r>
      <rPr>
        <sz val="10"/>
        <rFont val="Arial"/>
        <family val="2"/>
      </rPr>
      <t xml:space="preserve"> may be entered in this cell.  If there is no split system, and EGG /EGG products from </t>
    </r>
    <r>
      <rPr>
        <b/>
        <sz val="10"/>
        <rFont val="Arial"/>
        <family val="2"/>
      </rPr>
      <t>all hens from ALL egg laying FARMS are eligible for export to the EU,</t>
    </r>
    <r>
      <rPr>
        <sz val="10"/>
        <rFont val="Arial"/>
        <family val="2"/>
      </rPr>
      <t xml:space="preserve"> </t>
    </r>
    <r>
      <rPr>
        <b/>
        <sz val="10"/>
        <rFont val="Arial"/>
        <family val="2"/>
      </rPr>
      <t>national</t>
    </r>
    <r>
      <rPr>
        <sz val="10"/>
        <rFont val="Arial"/>
        <family val="2"/>
      </rPr>
      <t xml:space="preserve"> </t>
    </r>
    <r>
      <rPr>
        <b/>
        <sz val="10"/>
        <rFont val="Arial"/>
        <family val="2"/>
      </rPr>
      <t>production data</t>
    </r>
    <r>
      <rPr>
        <sz val="10"/>
        <rFont val="Arial"/>
        <family val="2"/>
      </rPr>
      <t xml:space="preserve"> must be entered in this cell.  For a more detailed description of the options see hyperlink-----------------------------------------------------------&gt; </t>
    </r>
  </si>
  <si>
    <t>Дігідрострептоміцин</t>
  </si>
  <si>
    <t>Додаток 10</t>
  </si>
  <si>
    <t>м'ясо індиків</t>
  </si>
  <si>
    <t>Дані щодо експорту в ЄС в метричних тоннах             (за 2015 рік)</t>
  </si>
  <si>
    <t xml:space="preserve">Дані щодо експорту в ЄС в метричних тоннах          </t>
  </si>
  <si>
    <r>
      <rPr>
        <sz val="12"/>
        <rFont val="Calibri"/>
        <family val="2"/>
      </rPr>
      <t>α</t>
    </r>
    <r>
      <rPr>
        <sz val="12"/>
        <rFont val="Arial"/>
        <family val="2"/>
      </rPr>
      <t>-ГХЦГ</t>
    </r>
  </si>
  <si>
    <r>
      <rPr>
        <sz val="12"/>
        <rFont val="Calibri"/>
        <family val="2"/>
      </rPr>
      <t>β</t>
    </r>
    <r>
      <rPr>
        <sz val="12"/>
        <rFont val="Arial"/>
        <family val="2"/>
      </rPr>
      <t xml:space="preserve">-ГХЦГ </t>
    </r>
  </si>
  <si>
    <t xml:space="preserve">4,4-ДДТ </t>
  </si>
  <si>
    <t>4,4-ДДД</t>
  </si>
  <si>
    <t>4,4-ДДЕ</t>
  </si>
  <si>
    <t>ПХБ 28</t>
  </si>
  <si>
    <t>ПХБ 52</t>
  </si>
  <si>
    <t>ПХБ 101</t>
  </si>
  <si>
    <t>ПХБ 138</t>
  </si>
  <si>
    <t>ПХБ 153</t>
  </si>
  <si>
    <t>ПХБ 180</t>
  </si>
  <si>
    <t>Діазінон</t>
  </si>
  <si>
    <t>Малатіон</t>
  </si>
  <si>
    <t>Паратіон-метил</t>
  </si>
  <si>
    <t>Корал</t>
  </si>
  <si>
    <t>Карбофуран</t>
  </si>
  <si>
    <t>4,4-ДДТ</t>
  </si>
  <si>
    <t>Гексестрол</t>
  </si>
  <si>
    <t>Діенестрол</t>
  </si>
  <si>
    <t>Гентаміцин</t>
  </si>
  <si>
    <t>Колістин</t>
  </si>
  <si>
    <t xml:space="preserve">Колістин </t>
  </si>
  <si>
    <t xml:space="preserve">Рактопамін </t>
  </si>
  <si>
    <t xml:space="preserve">17-бетатренболон </t>
  </si>
  <si>
    <t>α-ГХЦГ</t>
  </si>
  <si>
    <t xml:space="preserve">β-ГХЦГ </t>
  </si>
  <si>
    <t xml:space="preserve">γ-ГХЦГ </t>
  </si>
  <si>
    <t>17-бетаболденол</t>
  </si>
  <si>
    <t>17 бета болденол</t>
  </si>
  <si>
    <t>Ципрофлоксацин</t>
  </si>
  <si>
    <t xml:space="preserve">до наказу Державної служби України з питань </t>
  </si>
  <si>
    <t xml:space="preserve">безпечності харчових продуктів та захисту </t>
  </si>
  <si>
    <t>Лінкоміцин</t>
  </si>
  <si>
    <t>Клоксацилін</t>
  </si>
  <si>
    <t>Флюмеквін</t>
  </si>
  <si>
    <t>Канаміцин</t>
  </si>
  <si>
    <t>Апраміцин</t>
  </si>
  <si>
    <t xml:space="preserve">Дигідрострептоміцин </t>
  </si>
  <si>
    <t>Зілпатерол</t>
  </si>
  <si>
    <t>Спектиноміцин</t>
  </si>
  <si>
    <t>сеча</t>
  </si>
  <si>
    <t>печінка</t>
  </si>
  <si>
    <t>циматерол</t>
  </si>
  <si>
    <t>Пропилтиурацил</t>
  </si>
  <si>
    <t>Метилтиурацил</t>
  </si>
  <si>
    <t>75</t>
  </si>
  <si>
    <t>Флорфенікол</t>
  </si>
  <si>
    <t>державного моніторингу залишків ветеринарних препаратів та забруднювачів у яловичині на 2018  рік</t>
  </si>
  <si>
    <t>державного моніторингу залишків кількості ветеринарних препаратів та забруднювачів у свинині на 2018 рік</t>
  </si>
  <si>
    <t>державного моніторингу залишків ветеринарних препаратів та забруднювачів у м'ясі курей на 2018  рік</t>
  </si>
  <si>
    <t>державного моніторингу залишківі ветеринарних препаратів та забруднювачів у м'ясі гусей, у тому числі печінці на 2018 рік</t>
  </si>
  <si>
    <t>державного моніторингу залишків ветеринарних препаратів та забруднювачів у м'ясі індиків на 2018  рік</t>
  </si>
  <si>
    <t>державного моніторингу залишків ветеринарних препаратів та забруднювачів в аквакультурах (риба) на 2018  рік</t>
  </si>
  <si>
    <t xml:space="preserve"> державного моніторингу залишків ветеринарних препаратів та забруднювачів в молоці на 2018  рік</t>
  </si>
  <si>
    <t>державного моніторингу залишків ветеринарних препаратів та забруднювачів в курячих яйцях на 2018 рік</t>
  </si>
  <si>
    <t>державного моніторингу залишків ветеринарних препаратів та забруднювачів у м’ясі кролів на 2018  рік</t>
  </si>
  <si>
    <t>державного моніторингу залишків ветеринарних препаратів та забруднювачів в меді на 2018  рік</t>
  </si>
  <si>
    <t xml:space="preserve">Яйця </t>
  </si>
  <si>
    <t>РДЛДПСС –  уповноважені регіональні (обласні) державні лабораторії Держпродспоживслужби</t>
  </si>
  <si>
    <t>споживачів від 05.12.2017 № 1167</t>
  </si>
  <si>
    <t>споживачів від  05.12.2017 № 1167</t>
  </si>
  <si>
    <t xml:space="preserve"> План</t>
  </si>
  <si>
    <t>MINIMUM #</t>
  </si>
  <si>
    <t xml:space="preserve"> РДЛДПСС, ДНДІЛДіВСЕ</t>
  </si>
  <si>
    <t xml:space="preserve">Флорфенікол </t>
  </si>
  <si>
    <t>РДЛДПСС,  ДНДІЛДіВСЕ</t>
  </si>
  <si>
    <t xml:space="preserve">Циматерол </t>
  </si>
  <si>
    <t>Неоміцин</t>
  </si>
</sst>
</file>

<file path=xl/styles.xml><?xml version="1.0" encoding="utf-8"?>
<styleSheet xmlns="http://schemas.openxmlformats.org/spreadsheetml/2006/main">
  <numFmts count="4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_-&quot;IR£&quot;* #,##0.00_-;\-&quot;IR£&quot;* #,##0.00_-;_-&quot;IR£&quot;* &quot;-&quot;??_-;_-@_-"/>
    <numFmt numFmtId="189" formatCode="_-&quot;IR£&quot;* #,##0_-;\-&quot;IR£&quot;* #,##0_-;_-&quot;IR£&quot;* &quot;-&quot;_-;_-@_-"/>
    <numFmt numFmtId="190" formatCode="_-* #,##0.00_-;\-* #,##0.00_-;_-* &quot;-&quot;??_-;_-@_-"/>
    <numFmt numFmtId="191" formatCode="_-* #,##0_-;\-* #,##0_-;_-* &quot;-&quot;_-;_-@_-"/>
    <numFmt numFmtId="192" formatCode="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 numFmtId="197" formatCode="[$-FC19]d\ mmmm\ yyyy\ &quot;г.&quot;"/>
  </numFmts>
  <fonts count="66">
    <font>
      <sz val="10"/>
      <name val="Arial Cyr"/>
      <family val="0"/>
    </font>
    <font>
      <u val="single"/>
      <sz val="10"/>
      <color indexed="12"/>
      <name val="Arial"/>
      <family val="2"/>
    </font>
    <font>
      <sz val="10"/>
      <name val="Arial"/>
      <family val="2"/>
    </font>
    <font>
      <u val="single"/>
      <sz val="10"/>
      <color indexed="36"/>
      <name val="Arial"/>
      <family val="2"/>
    </font>
    <font>
      <b/>
      <sz val="12"/>
      <name val="Arial"/>
      <family val="2"/>
    </font>
    <font>
      <sz val="12"/>
      <name val="Arial"/>
      <family val="2"/>
    </font>
    <font>
      <b/>
      <u val="single"/>
      <sz val="12"/>
      <name val="Arial"/>
      <family val="2"/>
    </font>
    <font>
      <b/>
      <sz val="12"/>
      <name val="Viner Hand ITC"/>
      <family val="4"/>
    </font>
    <font>
      <sz val="8"/>
      <name val="Arial Cyr"/>
      <family val="0"/>
    </font>
    <font>
      <sz val="12"/>
      <name val="Arial Cyr"/>
      <family val="0"/>
    </font>
    <font>
      <b/>
      <sz val="12"/>
      <name val="Arial Cyr"/>
      <family val="0"/>
    </font>
    <font>
      <b/>
      <sz val="12"/>
      <color indexed="10"/>
      <name val="Arial"/>
      <family val="2"/>
    </font>
    <font>
      <b/>
      <i/>
      <sz val="12"/>
      <name val="Arial"/>
      <family val="2"/>
    </font>
    <font>
      <i/>
      <sz val="12"/>
      <color indexed="10"/>
      <name val="Arial"/>
      <family val="2"/>
    </font>
    <font>
      <sz val="12"/>
      <color indexed="10"/>
      <name val="Arial"/>
      <family val="2"/>
    </font>
    <font>
      <i/>
      <sz val="12"/>
      <name val="Arial"/>
      <family val="2"/>
    </font>
    <font>
      <b/>
      <sz val="12"/>
      <color indexed="10"/>
      <name val="Viner Hand ITC"/>
      <family val="4"/>
    </font>
    <font>
      <b/>
      <sz val="14"/>
      <name val="Arial Cyr"/>
      <family val="0"/>
    </font>
    <font>
      <b/>
      <sz val="14"/>
      <name val="Arial"/>
      <family val="2"/>
    </font>
    <font>
      <sz val="12"/>
      <color indexed="53"/>
      <name val="Arial"/>
      <family val="2"/>
    </font>
    <font>
      <sz val="12"/>
      <name val="Times New Roman"/>
      <family val="1"/>
    </font>
    <font>
      <sz val="12"/>
      <color indexed="12"/>
      <name val="Arial"/>
      <family val="2"/>
    </font>
    <font>
      <sz val="12"/>
      <color indexed="12"/>
      <name val="Arial Cyr"/>
      <family val="0"/>
    </font>
    <font>
      <sz val="14"/>
      <name val="Arial Cyr"/>
      <family val="0"/>
    </font>
    <font>
      <sz val="14"/>
      <name val="Arial"/>
      <family val="2"/>
    </font>
    <font>
      <u val="single"/>
      <sz val="12"/>
      <color indexed="12"/>
      <name val="Arial"/>
      <family val="2"/>
    </font>
    <font>
      <b/>
      <sz val="10"/>
      <name val="Arial Cyr"/>
      <family val="0"/>
    </font>
    <font>
      <b/>
      <sz val="18"/>
      <name val="Arial"/>
      <family val="2"/>
    </font>
    <font>
      <sz val="18"/>
      <name val="Arial Cyr"/>
      <family val="0"/>
    </font>
    <font>
      <sz val="18"/>
      <name val="Arial"/>
      <family val="2"/>
    </font>
    <font>
      <b/>
      <sz val="10"/>
      <name val="Arial"/>
      <family val="2"/>
    </font>
    <font>
      <sz val="12"/>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
      <patternFill patternType="solid">
        <fgColor theme="0" tint="-0.24997000396251678"/>
        <bgColor indexed="64"/>
      </patternFill>
    </fill>
    <fill>
      <patternFill patternType="solid">
        <fgColor indexed="51"/>
        <bgColor indexed="64"/>
      </patternFill>
    </fill>
    <fill>
      <patternFill patternType="solid">
        <fgColor theme="0"/>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color indexed="63"/>
      </left>
      <right style="hair"/>
      <top>
        <color indexed="63"/>
      </top>
      <bottom style="hair"/>
    </border>
    <border>
      <left style="hair"/>
      <right style="thin"/>
      <top>
        <color indexed="63"/>
      </top>
      <bottom style="hair"/>
    </border>
    <border>
      <left>
        <color indexed="63"/>
      </left>
      <right style="hair"/>
      <top style="hair"/>
      <bottom style="hair"/>
    </border>
    <border>
      <left style="hair"/>
      <right style="thin"/>
      <top style="hair"/>
      <bottom style="hair"/>
    </border>
    <border>
      <left>
        <color indexed="63"/>
      </left>
      <right style="hair"/>
      <top style="hair"/>
      <bottom style="thin"/>
    </border>
    <border>
      <left style="hair"/>
      <right style="thin"/>
      <top style="hair"/>
      <bottom style="thin"/>
    </border>
    <border>
      <left>
        <color indexed="63"/>
      </left>
      <right>
        <color indexed="63"/>
      </right>
      <top style="thin"/>
      <bottom style="thin"/>
    </border>
    <border>
      <left style="thin"/>
      <right style="thin"/>
      <top style="hair"/>
      <bottom style="hair"/>
    </border>
    <border>
      <left style="thin"/>
      <right style="thin"/>
      <top style="hair"/>
      <bottom style="thin"/>
    </border>
    <border>
      <left style="thin"/>
      <right>
        <color indexed="63"/>
      </right>
      <top style="thin"/>
      <bottom style="thin"/>
    </border>
    <border>
      <left style="thin"/>
      <right style="thin"/>
      <top style="thin"/>
      <bottom style="hair"/>
    </border>
    <border>
      <left style="hair"/>
      <right style="hair"/>
      <top style="thin"/>
      <bottom style="hair"/>
    </border>
    <border>
      <left style="hair"/>
      <right style="thin"/>
      <top style="thin"/>
      <bottom style="hair"/>
    </border>
    <border>
      <left style="thin"/>
      <right>
        <color indexed="63"/>
      </right>
      <top>
        <color indexed="63"/>
      </top>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color indexed="63"/>
      </top>
      <bottom style="medium"/>
    </border>
    <border>
      <left style="medium"/>
      <right style="medium"/>
      <top style="medium"/>
      <bottom style="medium"/>
    </border>
    <border>
      <left style="thin"/>
      <right style="thin"/>
      <top>
        <color indexed="63"/>
      </top>
      <bottom style="hair"/>
    </border>
    <border>
      <left style="thin"/>
      <right style="thin"/>
      <top style="thin"/>
      <bottom>
        <color indexed="63"/>
      </bottom>
    </border>
    <border>
      <left style="thin"/>
      <right style="thin"/>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thin"/>
      <right style="thin"/>
      <top>
        <color indexed="63"/>
      </top>
      <bottom style="thin"/>
    </border>
    <border>
      <left style="medium"/>
      <right style="thin"/>
      <top style="thin"/>
      <bottom style="thin"/>
    </border>
    <border>
      <left style="hair"/>
      <right style="hair"/>
      <top style="hair"/>
      <bottom style="hair"/>
    </border>
    <border>
      <left style="hair"/>
      <right>
        <color indexed="63"/>
      </right>
      <top style="hair"/>
      <bottom style="hair"/>
    </border>
    <border>
      <left style="thin"/>
      <right>
        <color indexed="63"/>
      </right>
      <top>
        <color indexed="63"/>
      </top>
      <bottom style="thin"/>
    </border>
    <border>
      <left style="thin"/>
      <right>
        <color indexed="63"/>
      </right>
      <top style="thin"/>
      <bottom style="hair"/>
    </border>
    <border>
      <left style="medium"/>
      <right style="medium"/>
      <top>
        <color indexed="63"/>
      </top>
      <bottom style="thin"/>
    </border>
    <border>
      <left>
        <color indexed="63"/>
      </left>
      <right>
        <color indexed="63"/>
      </right>
      <top>
        <color indexed="63"/>
      </top>
      <bottom style="hair"/>
    </border>
    <border>
      <left>
        <color indexed="63"/>
      </left>
      <right>
        <color indexed="63"/>
      </right>
      <top style="hair"/>
      <bottom style="thin"/>
    </border>
    <border>
      <left style="thin"/>
      <right style="hair"/>
      <top style="thin"/>
      <bottom>
        <color indexed="63"/>
      </bottom>
    </border>
    <border>
      <left>
        <color indexed="63"/>
      </left>
      <right style="thin"/>
      <top style="hair"/>
      <bottom style="hair"/>
    </border>
    <border>
      <left>
        <color indexed="63"/>
      </left>
      <right style="thin"/>
      <top>
        <color indexed="63"/>
      </top>
      <bottom style="thin"/>
    </border>
    <border>
      <left>
        <color indexed="63"/>
      </left>
      <right style="thin"/>
      <top style="thin"/>
      <bottom style="hair"/>
    </border>
    <border>
      <left>
        <color indexed="63"/>
      </left>
      <right style="medium"/>
      <top>
        <color indexed="63"/>
      </top>
      <bottom style="medium"/>
    </border>
    <border>
      <left>
        <color indexed="63"/>
      </left>
      <right style="thin"/>
      <top style="hair"/>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medium"/>
    </border>
    <border>
      <left>
        <color indexed="63"/>
      </left>
      <right style="hair"/>
      <top style="medium"/>
      <bottom style="medium"/>
    </border>
    <border>
      <left>
        <color indexed="63"/>
      </left>
      <right>
        <color indexed="63"/>
      </right>
      <top style="thin"/>
      <bottom style="hair"/>
    </border>
    <border>
      <left style="hair"/>
      <right style="thin"/>
      <top style="thin"/>
      <bottom>
        <color indexed="63"/>
      </bottom>
    </border>
    <border>
      <left style="hair"/>
      <right style="thin"/>
      <top>
        <color indexed="63"/>
      </top>
      <bottom style="thin"/>
    </border>
    <border>
      <left style="hair"/>
      <right style="thin"/>
      <top>
        <color indexed="63"/>
      </top>
      <bottom>
        <color indexed="63"/>
      </bottom>
    </border>
    <border>
      <left style="thin"/>
      <right style="hair"/>
      <top>
        <color indexed="63"/>
      </top>
      <bottom>
        <color indexed="63"/>
      </bottom>
    </border>
    <border>
      <left style="thin"/>
      <right style="hair"/>
      <top>
        <color indexed="63"/>
      </top>
      <bottom style="thin"/>
    </border>
    <border>
      <left>
        <color indexed="63"/>
      </left>
      <right style="medium"/>
      <top style="thin"/>
      <bottom style="thin"/>
    </border>
    <border>
      <left style="thin"/>
      <right style="hair"/>
      <top style="thin"/>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thin"/>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1" applyNumberFormat="0" applyAlignment="0" applyProtection="0"/>
    <xf numFmtId="0" fontId="52" fillId="26" borderId="2" applyNumberFormat="0" applyAlignment="0" applyProtection="0"/>
    <xf numFmtId="0" fontId="53"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7" borderId="7" applyNumberFormat="0" applyAlignment="0" applyProtection="0"/>
    <xf numFmtId="0" fontId="59" fillId="0" borderId="0" applyNumberFormat="0" applyFill="0" applyBorder="0" applyAlignment="0" applyProtection="0"/>
    <xf numFmtId="0" fontId="60" fillId="28"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pplyNumberFormat="0" applyFill="0" applyBorder="0" applyAlignment="0" applyProtection="0"/>
    <xf numFmtId="0" fontId="61" fillId="29" borderId="0" applyNumberFormat="0" applyBorder="0" applyAlignment="0" applyProtection="0"/>
    <xf numFmtId="0" fontId="6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5" fillId="31" borderId="0" applyNumberFormat="0" applyBorder="0" applyAlignment="0" applyProtection="0"/>
  </cellStyleXfs>
  <cellXfs count="2114">
    <xf numFmtId="0" fontId="0" fillId="0" borderId="0" xfId="0" applyAlignment="1">
      <alignment/>
    </xf>
    <xf numFmtId="0" fontId="4" fillId="0" borderId="10" xfId="0" applyFont="1" applyBorder="1" applyAlignment="1">
      <alignment horizontal="center" vertical="center"/>
    </xf>
    <xf numFmtId="0" fontId="4" fillId="0" borderId="11" xfId="0" applyFont="1" applyBorder="1" applyAlignment="1" applyProtection="1">
      <alignment horizontal="left" vertical="center" wrapText="1"/>
      <protection/>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5" fillId="0" borderId="0" xfId="56" applyFont="1" applyBorder="1" applyAlignment="1">
      <alignment horizontal="left" vertical="center" wrapText="1"/>
      <protection/>
    </xf>
    <xf numFmtId="0" fontId="5" fillId="0" borderId="0" xfId="56" applyFont="1" applyBorder="1" applyAlignment="1">
      <alignment horizontal="left" wrapText="1"/>
      <protection/>
    </xf>
    <xf numFmtId="0" fontId="9" fillId="0" borderId="0" xfId="0" applyFont="1" applyAlignment="1">
      <alignment/>
    </xf>
    <xf numFmtId="0" fontId="9" fillId="0" borderId="0" xfId="0" applyFont="1" applyAlignment="1">
      <alignment horizontal="left"/>
    </xf>
    <xf numFmtId="0" fontId="5" fillId="0" borderId="0" xfId="57" applyFont="1">
      <alignment/>
      <protection/>
    </xf>
    <xf numFmtId="0" fontId="5" fillId="0" borderId="0" xfId="57" applyFont="1">
      <alignment/>
      <protection/>
    </xf>
    <xf numFmtId="0" fontId="5" fillId="0" borderId="0" xfId="57" applyFont="1" applyAlignment="1">
      <alignment horizontal="center"/>
      <protection/>
    </xf>
    <xf numFmtId="0" fontId="10" fillId="0" borderId="0" xfId="0" applyFont="1" applyFill="1" applyBorder="1" applyAlignment="1" applyProtection="1">
      <alignment vertical="center"/>
      <protection locked="0"/>
    </xf>
    <xf numFmtId="0" fontId="5" fillId="0" borderId="0" xfId="57" applyFont="1" applyBorder="1">
      <alignment/>
      <protection/>
    </xf>
    <xf numFmtId="0" fontId="11" fillId="0" borderId="0" xfId="57" applyFont="1" applyBorder="1" applyAlignment="1">
      <alignment horizontal="center" vertical="center"/>
      <protection/>
    </xf>
    <xf numFmtId="0" fontId="5" fillId="0" borderId="0" xfId="57" applyFont="1" applyBorder="1" applyAlignment="1" applyProtection="1">
      <alignment horizontal="center"/>
      <protection locked="0"/>
    </xf>
    <xf numFmtId="0" fontId="4" fillId="0" borderId="11" xfId="0" applyFont="1" applyBorder="1" applyAlignment="1" applyProtection="1">
      <alignment horizontal="left" vertical="center" wrapText="1"/>
      <protection/>
    </xf>
    <xf numFmtId="0" fontId="4" fillId="32" borderId="11" xfId="57" applyFont="1" applyFill="1" applyBorder="1" applyAlignment="1" applyProtection="1">
      <alignment horizontal="center" vertical="center"/>
      <protection locked="0"/>
    </xf>
    <xf numFmtId="0" fontId="4" fillId="0" borderId="0" xfId="57" applyFont="1" applyFill="1" applyBorder="1" applyAlignment="1" applyProtection="1">
      <alignment horizontal="center" vertical="center" wrapText="1"/>
      <protection/>
    </xf>
    <xf numFmtId="1" fontId="5" fillId="0" borderId="0" xfId="57" applyNumberFormat="1" applyFont="1">
      <alignment/>
      <protection/>
    </xf>
    <xf numFmtId="0" fontId="5" fillId="0" borderId="14" xfId="57" applyFont="1" applyBorder="1" applyAlignment="1" applyProtection="1">
      <alignment horizontal="center"/>
      <protection locked="0"/>
    </xf>
    <xf numFmtId="0" fontId="5" fillId="0" borderId="15" xfId="57" applyFont="1" applyBorder="1" applyAlignment="1" applyProtection="1">
      <alignment horizontal="center" wrapText="1"/>
      <protection locked="0"/>
    </xf>
    <xf numFmtId="0" fontId="5" fillId="0" borderId="16" xfId="57" applyFont="1" applyBorder="1" applyAlignment="1" applyProtection="1">
      <alignment horizontal="center"/>
      <protection locked="0"/>
    </xf>
    <xf numFmtId="0" fontId="5" fillId="0" borderId="17" xfId="57" applyFont="1" applyBorder="1" applyAlignment="1" applyProtection="1">
      <alignment horizontal="center" wrapText="1"/>
      <protection locked="0"/>
    </xf>
    <xf numFmtId="0" fontId="5" fillId="0" borderId="0" xfId="57" applyFont="1" applyAlignment="1">
      <alignment horizontal="left" vertical="center" wrapText="1"/>
      <protection/>
    </xf>
    <xf numFmtId="1" fontId="5" fillId="0" borderId="0" xfId="57" applyNumberFormat="1" applyFont="1" applyAlignment="1">
      <alignment horizontal="center" wrapText="1"/>
      <protection/>
    </xf>
    <xf numFmtId="0" fontId="5" fillId="0" borderId="0" xfId="57" applyFont="1" applyAlignment="1">
      <alignment wrapText="1"/>
      <protection/>
    </xf>
    <xf numFmtId="1" fontId="4" fillId="33" borderId="10" xfId="57" applyNumberFormat="1" applyFont="1" applyFill="1" applyBorder="1" applyAlignment="1">
      <alignment horizontal="center" vertical="center"/>
      <protection/>
    </xf>
    <xf numFmtId="1" fontId="4" fillId="33" borderId="10" xfId="57" applyNumberFormat="1" applyFont="1" applyFill="1" applyBorder="1" applyAlignment="1" applyProtection="1">
      <alignment horizontal="center" vertical="center"/>
      <protection/>
    </xf>
    <xf numFmtId="1" fontId="4" fillId="32" borderId="18" xfId="57" applyNumberFormat="1" applyFont="1" applyFill="1" applyBorder="1" applyAlignment="1" applyProtection="1">
      <alignment horizontal="center" vertical="center"/>
      <protection locked="0"/>
    </xf>
    <xf numFmtId="1" fontId="4" fillId="32" borderId="10" xfId="57" applyNumberFormat="1" applyFont="1" applyFill="1" applyBorder="1" applyAlignment="1" applyProtection="1">
      <alignment horizontal="center" vertical="center"/>
      <protection locked="0"/>
    </xf>
    <xf numFmtId="0" fontId="5" fillId="0" borderId="19" xfId="57" applyFont="1" applyBorder="1" applyAlignment="1">
      <alignment vertical="center"/>
      <protection/>
    </xf>
    <xf numFmtId="0" fontId="5" fillId="0" borderId="20" xfId="57" applyFont="1" applyBorder="1" applyAlignment="1">
      <alignment vertical="center"/>
      <protection/>
    </xf>
    <xf numFmtId="1" fontId="5" fillId="0" borderId="0" xfId="57" applyNumberFormat="1" applyFont="1" applyAlignment="1">
      <alignment horizontal="center"/>
      <protection/>
    </xf>
    <xf numFmtId="0" fontId="5" fillId="0" borderId="0" xfId="0" applyFont="1" applyAlignment="1">
      <alignment/>
    </xf>
    <xf numFmtId="0" fontId="5" fillId="0" borderId="0" xfId="53" applyFont="1" applyAlignment="1">
      <alignment vertical="center"/>
      <protection/>
    </xf>
    <xf numFmtId="0" fontId="5" fillId="0" borderId="0" xfId="53" applyFont="1">
      <alignment/>
      <protection/>
    </xf>
    <xf numFmtId="0" fontId="5" fillId="0" borderId="0" xfId="53" applyFont="1" applyBorder="1" applyAlignment="1">
      <alignment vertical="center"/>
      <protection/>
    </xf>
    <xf numFmtId="0" fontId="4" fillId="0" borderId="21" xfId="53" applyFont="1" applyBorder="1" applyAlignment="1">
      <alignment vertical="center" wrapText="1"/>
      <protection/>
    </xf>
    <xf numFmtId="1" fontId="5" fillId="33" borderId="10" xfId="53" applyNumberFormat="1" applyFont="1" applyFill="1" applyBorder="1" applyAlignment="1">
      <alignment horizontal="center" vertical="center" wrapText="1"/>
      <protection/>
    </xf>
    <xf numFmtId="1" fontId="5" fillId="0" borderId="10" xfId="53" applyNumberFormat="1" applyFont="1" applyBorder="1" applyAlignment="1">
      <alignment horizontal="center" vertical="center" wrapText="1"/>
      <protection/>
    </xf>
    <xf numFmtId="0" fontId="5" fillId="0" borderId="0" xfId="0" applyFont="1" applyAlignment="1">
      <alignment horizontal="left"/>
    </xf>
    <xf numFmtId="0" fontId="4" fillId="0" borderId="0" xfId="0" applyFont="1" applyAlignment="1">
      <alignment horizontal="center"/>
    </xf>
    <xf numFmtId="0" fontId="5" fillId="0" borderId="0" xfId="0" applyFont="1" applyAlignment="1">
      <alignment horizontal="center"/>
    </xf>
    <xf numFmtId="0" fontId="12" fillId="0" borderId="0" xfId="0" applyFont="1" applyAlignment="1">
      <alignment/>
    </xf>
    <xf numFmtId="0" fontId="5" fillId="0" borderId="10" xfId="57" applyFont="1" applyBorder="1" applyAlignment="1">
      <alignment horizontal="center"/>
      <protection/>
    </xf>
    <xf numFmtId="0" fontId="5" fillId="0" borderId="22" xfId="0" applyFont="1" applyFill="1" applyBorder="1" applyAlignment="1" applyProtection="1">
      <alignment horizontal="center" vertical="center"/>
      <protection locked="0"/>
    </xf>
    <xf numFmtId="1" fontId="5" fillId="0" borderId="22" xfId="0" applyNumberFormat="1" applyFont="1" applyFill="1" applyBorder="1" applyAlignment="1" applyProtection="1">
      <alignment vertical="center" wrapText="1"/>
      <protection locked="0"/>
    </xf>
    <xf numFmtId="1" fontId="5" fillId="0" borderId="19" xfId="0" applyNumberFormat="1" applyFont="1" applyFill="1" applyBorder="1" applyAlignment="1" applyProtection="1">
      <alignment vertical="center" wrapText="1"/>
      <protection locked="0"/>
    </xf>
    <xf numFmtId="0" fontId="5" fillId="0" borderId="0" xfId="53" applyFont="1" applyBorder="1">
      <alignment/>
      <protection/>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wrapText="1"/>
      <protection locked="0"/>
    </xf>
    <xf numFmtId="0" fontId="5" fillId="0" borderId="0" xfId="0" applyFont="1" applyBorder="1" applyAlignment="1" applyProtection="1">
      <alignment horizontal="center"/>
      <protection locked="0"/>
    </xf>
    <xf numFmtId="0" fontId="4" fillId="0" borderId="0" xfId="0" applyFont="1" applyBorder="1" applyAlignment="1">
      <alignment horizontal="left"/>
    </xf>
    <xf numFmtId="1" fontId="5" fillId="0" borderId="0" xfId="58" applyNumberFormat="1" applyFont="1" applyAlignment="1">
      <alignment horizontal="center"/>
      <protection/>
    </xf>
    <xf numFmtId="1" fontId="4" fillId="0" borderId="0" xfId="58" applyNumberFormat="1" applyFont="1" applyBorder="1" applyAlignment="1">
      <alignment horizontal="center"/>
      <protection/>
    </xf>
    <xf numFmtId="1" fontId="5" fillId="0" borderId="0" xfId="58" applyNumberFormat="1" applyFont="1">
      <alignment/>
      <protection/>
    </xf>
    <xf numFmtId="0" fontId="5" fillId="0" borderId="0" xfId="58" applyFont="1">
      <alignment/>
      <protection/>
    </xf>
    <xf numFmtId="0" fontId="5" fillId="0" borderId="19" xfId="0" applyFont="1" applyFill="1" applyBorder="1" applyAlignment="1" applyProtection="1">
      <alignment horizontal="center" vertical="center" wrapText="1"/>
      <protection locked="0"/>
    </xf>
    <xf numFmtId="0" fontId="5" fillId="0" borderId="0" xfId="0" applyFont="1" applyBorder="1" applyAlignment="1" applyProtection="1">
      <alignment vertical="center" wrapText="1"/>
      <protection locked="0"/>
    </xf>
    <xf numFmtId="0" fontId="9" fillId="0" borderId="0" xfId="0" applyFont="1" applyAlignment="1">
      <alignment horizontal="center"/>
    </xf>
    <xf numFmtId="0" fontId="10" fillId="0" borderId="0" xfId="0" applyFont="1" applyAlignment="1">
      <alignment/>
    </xf>
    <xf numFmtId="0" fontId="5" fillId="0" borderId="0" xfId="0" applyFont="1" applyAlignment="1">
      <alignment horizontal="center" vertical="center"/>
    </xf>
    <xf numFmtId="0" fontId="5" fillId="0" borderId="11" xfId="0" applyFont="1" applyBorder="1" applyAlignment="1" applyProtection="1">
      <alignment horizontal="left" vertical="center" wrapText="1"/>
      <protection/>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4" fillId="0" borderId="21" xfId="0" applyFont="1" applyBorder="1" applyAlignment="1">
      <alignment vertical="center" wrapText="1"/>
    </xf>
    <xf numFmtId="0" fontId="4" fillId="0" borderId="20" xfId="0" applyFont="1" applyBorder="1" applyAlignment="1">
      <alignment vertical="center"/>
    </xf>
    <xf numFmtId="0" fontId="5" fillId="0" borderId="25" xfId="0" applyFont="1" applyBorder="1" applyAlignment="1" applyProtection="1">
      <alignment horizontal="center" vertical="center"/>
      <protection locked="0"/>
    </xf>
    <xf numFmtId="0" fontId="5" fillId="0" borderId="22" xfId="0" applyFont="1" applyFill="1" applyBorder="1" applyAlignment="1" applyProtection="1">
      <alignment horizontal="center"/>
      <protection locked="0"/>
    </xf>
    <xf numFmtId="0" fontId="5" fillId="0" borderId="19" xfId="0" applyFont="1" applyFill="1" applyBorder="1" applyAlignment="1" applyProtection="1">
      <alignment horizontal="center" vertical="center" wrapText="1"/>
      <protection locked="0"/>
    </xf>
    <xf numFmtId="0" fontId="4" fillId="0" borderId="10" xfId="0" applyFont="1" applyBorder="1" applyAlignment="1">
      <alignment horizontal="center" vertical="center"/>
    </xf>
    <xf numFmtId="1" fontId="5" fillId="0" borderId="10" xfId="53" applyNumberFormat="1" applyFont="1" applyFill="1" applyBorder="1" applyAlignment="1">
      <alignment horizontal="center" vertical="center" wrapText="1"/>
      <protection/>
    </xf>
    <xf numFmtId="0" fontId="15" fillId="0" borderId="0" xfId="0" applyFont="1" applyAlignment="1">
      <alignment/>
    </xf>
    <xf numFmtId="1" fontId="5" fillId="0" borderId="0" xfId="58" applyNumberFormat="1" applyFont="1" applyAlignment="1">
      <alignment horizontal="center"/>
      <protection/>
    </xf>
    <xf numFmtId="0" fontId="5" fillId="0" borderId="0" xfId="58" applyFont="1">
      <alignment/>
      <protection/>
    </xf>
    <xf numFmtId="0" fontId="4" fillId="0" borderId="21" xfId="0" applyFont="1" applyBorder="1" applyAlignment="1">
      <alignment horizontal="left" vertical="center" wrapText="1"/>
    </xf>
    <xf numFmtId="0" fontId="4" fillId="0" borderId="26" xfId="0" applyFont="1" applyBorder="1" applyAlignment="1" applyProtection="1">
      <alignment horizontal="left" vertical="center"/>
      <protection/>
    </xf>
    <xf numFmtId="0" fontId="4" fillId="0" borderId="0" xfId="58" applyFont="1">
      <alignment/>
      <protection/>
    </xf>
    <xf numFmtId="0" fontId="5" fillId="0" borderId="0" xfId="58" applyFont="1" applyAlignment="1">
      <alignment horizontal="center"/>
      <protection/>
    </xf>
    <xf numFmtId="0" fontId="5" fillId="0" borderId="27" xfId="58" applyFont="1" applyBorder="1">
      <alignment/>
      <protection/>
    </xf>
    <xf numFmtId="0" fontId="5" fillId="0" borderId="28" xfId="58" applyFont="1" applyBorder="1">
      <alignment/>
      <protection/>
    </xf>
    <xf numFmtId="0" fontId="5" fillId="0" borderId="29" xfId="58" applyFont="1" applyBorder="1">
      <alignment/>
      <protection/>
    </xf>
    <xf numFmtId="0" fontId="5" fillId="0" borderId="30" xfId="58" applyFont="1" applyBorder="1">
      <alignment/>
      <protection/>
    </xf>
    <xf numFmtId="1" fontId="5" fillId="0" borderId="0" xfId="58" applyNumberFormat="1" applyFont="1" applyBorder="1" applyAlignment="1">
      <alignment horizontal="center"/>
      <protection/>
    </xf>
    <xf numFmtId="0" fontId="5" fillId="0" borderId="31" xfId="58" applyFont="1" applyBorder="1">
      <alignment/>
      <protection/>
    </xf>
    <xf numFmtId="0" fontId="5" fillId="0" borderId="0" xfId="58" applyFont="1" applyBorder="1" applyAlignment="1" applyProtection="1">
      <alignment horizontal="center"/>
      <protection locked="0"/>
    </xf>
    <xf numFmtId="0" fontId="5" fillId="0" borderId="0" xfId="58" applyFont="1" applyBorder="1">
      <alignment/>
      <protection/>
    </xf>
    <xf numFmtId="0" fontId="11" fillId="0" borderId="0" xfId="58" applyFont="1" applyBorder="1" applyAlignment="1">
      <alignment horizontal="center" vertical="center"/>
      <protection/>
    </xf>
    <xf numFmtId="1" fontId="5" fillId="0" borderId="32" xfId="58" applyNumberFormat="1" applyFont="1" applyBorder="1" applyAlignment="1">
      <alignment horizontal="center"/>
      <protection/>
    </xf>
    <xf numFmtId="0" fontId="4" fillId="32" borderId="11" xfId="58" applyFont="1" applyFill="1" applyBorder="1" applyAlignment="1" applyProtection="1">
      <alignment horizontal="center" vertical="center"/>
      <protection locked="0"/>
    </xf>
    <xf numFmtId="0" fontId="5" fillId="0" borderId="33" xfId="58" applyFont="1" applyBorder="1" applyAlignment="1" applyProtection="1">
      <alignment horizontal="center"/>
      <protection locked="0"/>
    </xf>
    <xf numFmtId="0" fontId="5" fillId="0" borderId="14" xfId="58" applyFont="1" applyBorder="1" applyAlignment="1" applyProtection="1">
      <alignment horizontal="center"/>
      <protection locked="0"/>
    </xf>
    <xf numFmtId="0" fontId="5" fillId="0" borderId="15" xfId="58" applyFont="1" applyBorder="1" applyAlignment="1" applyProtection="1">
      <alignment horizontal="center" wrapText="1"/>
      <protection locked="0"/>
    </xf>
    <xf numFmtId="1" fontId="5" fillId="0" borderId="0" xfId="58" applyNumberFormat="1" applyFont="1">
      <alignment/>
      <protection/>
    </xf>
    <xf numFmtId="0" fontId="5" fillId="0" borderId="16" xfId="58" applyFont="1" applyBorder="1" applyAlignment="1" applyProtection="1">
      <alignment horizontal="center"/>
      <protection locked="0"/>
    </xf>
    <xf numFmtId="0" fontId="5" fillId="0" borderId="17" xfId="58" applyFont="1" applyBorder="1" applyAlignment="1" applyProtection="1">
      <alignment horizontal="center" wrapText="1"/>
      <protection locked="0"/>
    </xf>
    <xf numFmtId="0" fontId="5" fillId="0" borderId="0" xfId="58" applyFont="1" applyAlignment="1">
      <alignment horizontal="left" vertical="center" wrapText="1"/>
      <protection/>
    </xf>
    <xf numFmtId="1" fontId="5" fillId="0" borderId="0" xfId="58" applyNumberFormat="1" applyFont="1" applyAlignment="1">
      <alignment horizontal="center" wrapText="1"/>
      <protection/>
    </xf>
    <xf numFmtId="0" fontId="5" fillId="0" borderId="0" xfId="58" applyFont="1" applyAlignment="1">
      <alignment wrapText="1"/>
      <protection/>
    </xf>
    <xf numFmtId="0" fontId="4" fillId="0" borderId="0" xfId="0" applyFont="1" applyBorder="1" applyAlignment="1">
      <alignment/>
    </xf>
    <xf numFmtId="1" fontId="5" fillId="0" borderId="0" xfId="58" applyNumberFormat="1" applyFont="1" applyBorder="1" applyAlignment="1">
      <alignment horizontal="left"/>
      <protection/>
    </xf>
    <xf numFmtId="1" fontId="5" fillId="0" borderId="0" xfId="58" applyNumberFormat="1" applyFont="1" applyBorder="1">
      <alignment/>
      <protection/>
    </xf>
    <xf numFmtId="0" fontId="5" fillId="0" borderId="0" xfId="58" applyFont="1" applyProtection="1">
      <alignment/>
      <protection/>
    </xf>
    <xf numFmtId="1" fontId="5" fillId="0" borderId="0" xfId="58" applyNumberFormat="1" applyFont="1" applyAlignment="1">
      <alignment horizontal="left"/>
      <protection/>
    </xf>
    <xf numFmtId="0" fontId="5" fillId="0" borderId="0" xfId="56" applyFont="1">
      <alignment/>
      <protection/>
    </xf>
    <xf numFmtId="0" fontId="5" fillId="0" borderId="0" xfId="56" applyFont="1" applyAlignment="1">
      <alignment horizontal="center"/>
      <protection/>
    </xf>
    <xf numFmtId="0" fontId="5" fillId="0" borderId="0" xfId="56" applyFont="1" applyBorder="1" applyAlignment="1" applyProtection="1">
      <alignment horizontal="center"/>
      <protection locked="0"/>
    </xf>
    <xf numFmtId="0" fontId="5" fillId="0" borderId="0" xfId="56" applyFont="1" applyBorder="1">
      <alignment/>
      <protection/>
    </xf>
    <xf numFmtId="0" fontId="11" fillId="0" borderId="25" xfId="56" applyFont="1" applyBorder="1" applyAlignment="1">
      <alignment horizontal="center" vertical="center"/>
      <protection/>
    </xf>
    <xf numFmtId="0" fontId="5" fillId="0" borderId="0" xfId="56" applyFont="1" applyFill="1">
      <alignment/>
      <protection/>
    </xf>
    <xf numFmtId="0" fontId="4" fillId="0" borderId="0" xfId="56" applyFont="1" applyBorder="1" applyAlignment="1">
      <alignment horizontal="left" vertical="center"/>
      <protection/>
    </xf>
    <xf numFmtId="0" fontId="5" fillId="0" borderId="0" xfId="56" applyFont="1" applyBorder="1" applyAlignment="1">
      <alignment horizontal="left"/>
      <protection/>
    </xf>
    <xf numFmtId="0" fontId="11" fillId="0" borderId="0" xfId="56" applyFont="1" applyBorder="1" applyAlignment="1">
      <alignment horizontal="center" vertical="center"/>
      <protection/>
    </xf>
    <xf numFmtId="1" fontId="5" fillId="0" borderId="0" xfId="56" applyNumberFormat="1" applyFont="1" applyBorder="1">
      <alignment/>
      <protection/>
    </xf>
    <xf numFmtId="0" fontId="5" fillId="0" borderId="14" xfId="56" applyFont="1" applyBorder="1" applyAlignment="1" applyProtection="1">
      <alignment horizontal="center"/>
      <protection locked="0"/>
    </xf>
    <xf numFmtId="0" fontId="5" fillId="0" borderId="15" xfId="56" applyFont="1" applyBorder="1" applyAlignment="1" applyProtection="1">
      <alignment horizontal="center" wrapText="1"/>
      <protection locked="0"/>
    </xf>
    <xf numFmtId="0" fontId="5" fillId="0" borderId="16" xfId="56" applyFont="1" applyBorder="1" applyAlignment="1" applyProtection="1">
      <alignment horizontal="center"/>
      <protection locked="0"/>
    </xf>
    <xf numFmtId="0" fontId="5" fillId="0" borderId="17" xfId="56" applyFont="1" applyBorder="1" applyAlignment="1" applyProtection="1">
      <alignment horizontal="center" wrapText="1"/>
      <protection locked="0"/>
    </xf>
    <xf numFmtId="0" fontId="5" fillId="0" borderId="0" xfId="56" applyFont="1" applyAlignment="1">
      <alignment horizontal="left" vertical="center" wrapText="1"/>
      <protection/>
    </xf>
    <xf numFmtId="1" fontId="5" fillId="0" borderId="0" xfId="56" applyNumberFormat="1" applyFont="1">
      <alignment/>
      <protection/>
    </xf>
    <xf numFmtId="0" fontId="5" fillId="0" borderId="0" xfId="56" applyFont="1" applyAlignment="1">
      <alignment wrapText="1"/>
      <protection/>
    </xf>
    <xf numFmtId="1" fontId="5" fillId="0" borderId="0" xfId="56" applyNumberFormat="1" applyFont="1" applyAlignment="1">
      <alignment horizontal="center"/>
      <protection/>
    </xf>
    <xf numFmtId="0" fontId="5" fillId="0" borderId="0" xfId="56" applyFont="1">
      <alignment/>
      <protection/>
    </xf>
    <xf numFmtId="0" fontId="4" fillId="0" borderId="0" xfId="0" applyFont="1" applyAlignment="1">
      <alignment/>
    </xf>
    <xf numFmtId="0" fontId="4" fillId="0" borderId="0" xfId="57" applyFont="1" applyAlignment="1">
      <alignment/>
      <protection/>
    </xf>
    <xf numFmtId="0" fontId="4" fillId="0" borderId="0" xfId="54" applyFont="1" applyAlignment="1" applyProtection="1">
      <alignment vertical="center"/>
      <protection/>
    </xf>
    <xf numFmtId="0" fontId="15" fillId="0" borderId="0" xfId="0" applyFont="1" applyAlignment="1">
      <alignment horizontal="left"/>
    </xf>
    <xf numFmtId="0" fontId="5" fillId="0" borderId="34" xfId="0" applyFont="1" applyBorder="1" applyAlignment="1" applyProtection="1">
      <alignment horizontal="center" vertical="center" wrapText="1"/>
      <protection locked="0"/>
    </xf>
    <xf numFmtId="0" fontId="5" fillId="0" borderId="0" xfId="0" applyFont="1" applyAlignment="1">
      <alignment/>
    </xf>
    <xf numFmtId="0" fontId="5" fillId="0" borderId="35" xfId="58" applyFont="1" applyBorder="1" applyAlignment="1">
      <alignment horizontal="left"/>
      <protection/>
    </xf>
    <xf numFmtId="1" fontId="4" fillId="0" borderId="10" xfId="53" applyNumberFormat="1" applyFont="1" applyFill="1" applyBorder="1" applyAlignment="1">
      <alignment horizontal="center" vertical="center" wrapText="1"/>
      <protection/>
    </xf>
    <xf numFmtId="1" fontId="4" fillId="33" borderId="10" xfId="54" applyNumberFormat="1" applyFont="1" applyFill="1" applyBorder="1" applyAlignment="1">
      <alignment horizontal="center" vertical="center"/>
      <protection/>
    </xf>
    <xf numFmtId="1" fontId="4" fillId="33" borderId="36" xfId="54" applyNumberFormat="1" applyFont="1" applyFill="1" applyBorder="1" applyAlignment="1">
      <alignment horizontal="center" vertical="center"/>
      <protection/>
    </xf>
    <xf numFmtId="1" fontId="4" fillId="32" borderId="18" xfId="54" applyNumberFormat="1" applyFont="1" applyFill="1" applyBorder="1" applyAlignment="1">
      <alignment horizontal="center" vertical="center"/>
      <protection/>
    </xf>
    <xf numFmtId="0" fontId="5" fillId="0" borderId="22" xfId="0" applyFont="1" applyFill="1" applyBorder="1" applyAlignment="1" applyProtection="1">
      <alignment horizontal="center"/>
      <protection locked="0"/>
    </xf>
    <xf numFmtId="0" fontId="4" fillId="0" borderId="21" xfId="0" applyFont="1" applyBorder="1" applyAlignment="1">
      <alignment vertical="center" wrapText="1"/>
    </xf>
    <xf numFmtId="0" fontId="4" fillId="0" borderId="26" xfId="0" applyFont="1" applyBorder="1" applyAlignment="1" applyProtection="1">
      <alignment vertical="center"/>
      <protection/>
    </xf>
    <xf numFmtId="0" fontId="4" fillId="0" borderId="19" xfId="0" applyFont="1" applyBorder="1" applyAlignment="1" applyProtection="1">
      <alignment vertical="center"/>
      <protection/>
    </xf>
    <xf numFmtId="0" fontId="4" fillId="0" borderId="22" xfId="0" applyFont="1" applyBorder="1" applyAlignment="1" applyProtection="1">
      <alignment vertical="center"/>
      <protection/>
    </xf>
    <xf numFmtId="0" fontId="4" fillId="0" borderId="19" xfId="57" applyFont="1" applyBorder="1" applyAlignment="1">
      <alignment vertical="center"/>
      <protection/>
    </xf>
    <xf numFmtId="0" fontId="5" fillId="0" borderId="19" xfId="0" applyFont="1" applyFill="1" applyBorder="1" applyAlignment="1" applyProtection="1">
      <alignment horizontal="center" vertical="center"/>
      <protection locked="0"/>
    </xf>
    <xf numFmtId="0" fontId="4" fillId="0" borderId="0" xfId="0" applyFont="1" applyAlignment="1">
      <alignment/>
    </xf>
    <xf numFmtId="0" fontId="4" fillId="0" borderId="0" xfId="0" applyFont="1" applyAlignment="1">
      <alignment horizontal="right"/>
    </xf>
    <xf numFmtId="0" fontId="5" fillId="0" borderId="19" xfId="0" applyFont="1" applyFill="1" applyBorder="1" applyAlignment="1" applyProtection="1">
      <alignment horizontal="center"/>
      <protection locked="0"/>
    </xf>
    <xf numFmtId="0" fontId="5" fillId="0" borderId="22" xfId="0" applyFont="1" applyFill="1" applyBorder="1" applyAlignment="1">
      <alignment horizontal="center" wrapText="1"/>
    </xf>
    <xf numFmtId="0" fontId="5" fillId="0" borderId="19" xfId="0" applyFont="1" applyFill="1" applyBorder="1" applyAlignment="1">
      <alignment horizontal="center" wrapText="1"/>
    </xf>
    <xf numFmtId="0" fontId="5" fillId="0" borderId="0" xfId="54" applyFont="1" applyAlignment="1">
      <alignment vertical="center"/>
      <protection/>
    </xf>
    <xf numFmtId="0" fontId="5" fillId="0" borderId="0" xfId="54" applyFont="1" applyBorder="1" applyAlignment="1">
      <alignment vertical="center"/>
      <protection/>
    </xf>
    <xf numFmtId="0" fontId="11" fillId="0" borderId="0" xfId="54" applyFont="1" applyBorder="1" applyAlignment="1">
      <alignment horizontal="center" vertical="center"/>
      <protection/>
    </xf>
    <xf numFmtId="0" fontId="5" fillId="0" borderId="0" xfId="54" applyFont="1" applyFill="1" applyBorder="1" applyAlignment="1">
      <alignment vertical="center"/>
      <protection/>
    </xf>
    <xf numFmtId="0" fontId="5" fillId="0" borderId="0" xfId="54" applyFont="1" applyFill="1" applyAlignment="1">
      <alignment vertical="center"/>
      <protection/>
    </xf>
    <xf numFmtId="0" fontId="5" fillId="0" borderId="0" xfId="54" applyFont="1" applyBorder="1" applyAlignment="1" applyProtection="1">
      <alignment horizontal="center" vertical="center"/>
      <protection locked="0"/>
    </xf>
    <xf numFmtId="0" fontId="4" fillId="32" borderId="11" xfId="54" applyFont="1" applyFill="1" applyBorder="1" applyAlignment="1" applyProtection="1">
      <alignment horizontal="center" vertical="center"/>
      <protection locked="0"/>
    </xf>
    <xf numFmtId="0" fontId="5" fillId="0" borderId="33" xfId="54" applyFont="1" applyBorder="1" applyAlignment="1" applyProtection="1">
      <alignment horizontal="center" vertical="center"/>
      <protection locked="0"/>
    </xf>
    <xf numFmtId="0" fontId="5" fillId="0" borderId="14" xfId="54" applyFont="1" applyBorder="1" applyAlignment="1" applyProtection="1">
      <alignment horizontal="center" vertical="center"/>
      <protection locked="0"/>
    </xf>
    <xf numFmtId="0" fontId="5" fillId="0" borderId="15" xfId="54" applyFont="1" applyBorder="1" applyAlignment="1" applyProtection="1">
      <alignment horizontal="center" vertical="center" wrapText="1"/>
      <protection locked="0"/>
    </xf>
    <xf numFmtId="0" fontId="5" fillId="0" borderId="16" xfId="54" applyFont="1" applyBorder="1" applyAlignment="1" applyProtection="1">
      <alignment horizontal="center" vertical="center"/>
      <protection locked="0"/>
    </xf>
    <xf numFmtId="0" fontId="5" fillId="0" borderId="17" xfId="54" applyFont="1" applyBorder="1" applyAlignment="1" applyProtection="1">
      <alignment horizontal="center" vertical="center" wrapText="1"/>
      <protection locked="0"/>
    </xf>
    <xf numFmtId="0" fontId="5" fillId="0" borderId="19" xfId="0" applyFont="1" applyFill="1" applyBorder="1" applyAlignment="1" applyProtection="1">
      <alignment horizontal="center"/>
      <protection locked="0"/>
    </xf>
    <xf numFmtId="0" fontId="5" fillId="0" borderId="19" xfId="0" applyFont="1" applyFill="1" applyBorder="1" applyAlignment="1" applyProtection="1">
      <alignment horizontal="center" vertical="center"/>
      <protection locked="0"/>
    </xf>
    <xf numFmtId="0" fontId="5" fillId="0" borderId="22" xfId="0" applyFont="1" applyFill="1" applyBorder="1" applyAlignment="1" applyProtection="1">
      <alignment horizontal="center" vertical="center"/>
      <protection locked="0"/>
    </xf>
    <xf numFmtId="0" fontId="5" fillId="0" borderId="22" xfId="0" applyFont="1" applyFill="1" applyBorder="1" applyAlignment="1" applyProtection="1">
      <alignment horizontal="center" wrapText="1"/>
      <protection locked="0"/>
    </xf>
    <xf numFmtId="0" fontId="5" fillId="0" borderId="19" xfId="0" applyFont="1" applyFill="1" applyBorder="1" applyAlignment="1" applyProtection="1">
      <alignment horizontal="center" wrapText="1"/>
      <protection locked="0"/>
    </xf>
    <xf numFmtId="0" fontId="5" fillId="0" borderId="22" xfId="0" applyFont="1" applyFill="1" applyBorder="1" applyAlignment="1" applyProtection="1">
      <alignment horizontal="center" vertical="center" wrapText="1"/>
      <protection locked="0"/>
    </xf>
    <xf numFmtId="0" fontId="5" fillId="0" borderId="37" xfId="57" applyFont="1" applyFill="1" applyBorder="1" applyAlignment="1" applyProtection="1">
      <alignment horizontal="center" vertical="center" wrapText="1"/>
      <protection locked="0"/>
    </xf>
    <xf numFmtId="0" fontId="5" fillId="0" borderId="20" xfId="57"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wrapText="1"/>
      <protection locked="0"/>
    </xf>
    <xf numFmtId="0" fontId="5" fillId="0" borderId="19" xfId="57" applyFont="1" applyFill="1" applyBorder="1" applyAlignment="1" applyProtection="1">
      <alignment horizontal="center"/>
      <protection locked="0"/>
    </xf>
    <xf numFmtId="0" fontId="5" fillId="0" borderId="22"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22" xfId="0" applyFont="1" applyFill="1" applyBorder="1" applyAlignment="1" applyProtection="1">
      <alignment vertical="center" wrapText="1"/>
      <protection locked="0"/>
    </xf>
    <xf numFmtId="1" fontId="5" fillId="0" borderId="10" xfId="0" applyNumberFormat="1" applyFont="1" applyBorder="1" applyAlignment="1">
      <alignment horizontal="center" vertical="center" wrapText="1"/>
    </xf>
    <xf numFmtId="0" fontId="5" fillId="0" borderId="10" xfId="57" applyFont="1" applyFill="1" applyBorder="1" applyAlignment="1" applyProtection="1">
      <alignment horizontal="center" vertical="center"/>
      <protection locked="0"/>
    </xf>
    <xf numFmtId="0" fontId="5" fillId="0" borderId="22" xfId="0" applyFont="1" applyFill="1" applyBorder="1" applyAlignment="1" applyProtection="1">
      <alignment horizontal="left"/>
      <protection locked="0"/>
    </xf>
    <xf numFmtId="0" fontId="5" fillId="0" borderId="19" xfId="0" applyFont="1" applyFill="1" applyBorder="1" applyAlignment="1" applyProtection="1">
      <alignment horizontal="left"/>
      <protection locked="0"/>
    </xf>
    <xf numFmtId="0" fontId="5" fillId="0" borderId="20" xfId="0" applyFont="1" applyFill="1" applyBorder="1" applyAlignment="1" applyProtection="1">
      <alignment horizontal="left"/>
      <protection locked="0"/>
    </xf>
    <xf numFmtId="0" fontId="5" fillId="0" borderId="22" xfId="0" applyFont="1" applyFill="1" applyBorder="1" applyAlignment="1" applyProtection="1">
      <alignment horizontal="left" vertical="center"/>
      <protection locked="0"/>
    </xf>
    <xf numFmtId="0" fontId="5" fillId="0" borderId="20" xfId="0" applyFont="1" applyFill="1" applyBorder="1" applyAlignment="1" applyProtection="1">
      <alignment vertical="center"/>
      <protection locked="0"/>
    </xf>
    <xf numFmtId="0" fontId="5" fillId="0" borderId="19" xfId="0" applyFont="1" applyFill="1" applyBorder="1" applyAlignment="1" applyProtection="1">
      <alignment vertical="center" wrapText="1"/>
      <protection locked="0"/>
    </xf>
    <xf numFmtId="0" fontId="9" fillId="0" borderId="0" xfId="0" applyFont="1" applyFill="1" applyAlignment="1">
      <alignment/>
    </xf>
    <xf numFmtId="0" fontId="5" fillId="0" borderId="22" xfId="0" applyFont="1" applyFill="1" applyBorder="1" applyAlignment="1" applyProtection="1">
      <alignment horizontal="center" vertical="center" wrapText="1"/>
      <protection locked="0"/>
    </xf>
    <xf numFmtId="0" fontId="5" fillId="0" borderId="19" xfId="57" applyFont="1" applyFill="1" applyBorder="1" applyAlignment="1" applyProtection="1">
      <alignment horizontal="center" vertical="center" wrapText="1"/>
      <protection locked="0"/>
    </xf>
    <xf numFmtId="0" fontId="5" fillId="0" borderId="0" xfId="53" applyFont="1" applyFill="1">
      <alignment/>
      <protection/>
    </xf>
    <xf numFmtId="0" fontId="5" fillId="0" borderId="19" xfId="53" applyFont="1" applyFill="1" applyBorder="1" applyAlignment="1" applyProtection="1">
      <alignment horizontal="left" vertical="center"/>
      <protection locked="0"/>
    </xf>
    <xf numFmtId="0" fontId="5" fillId="0" borderId="19" xfId="0" applyFont="1" applyFill="1" applyBorder="1" applyAlignment="1" applyProtection="1">
      <alignment vertical="center" wrapText="1"/>
      <protection locked="0"/>
    </xf>
    <xf numFmtId="0" fontId="5" fillId="0" borderId="19" xfId="58" applyFont="1" applyFill="1" applyBorder="1" applyAlignment="1" applyProtection="1">
      <alignment horizontal="left"/>
      <protection locked="0"/>
    </xf>
    <xf numFmtId="0" fontId="5" fillId="0" borderId="20" xfId="58" applyFont="1" applyFill="1" applyBorder="1" applyAlignment="1" applyProtection="1">
      <alignment horizontal="left"/>
      <protection locked="0"/>
    </xf>
    <xf numFmtId="0" fontId="9" fillId="0" borderId="22" xfId="0" applyFont="1" applyFill="1" applyBorder="1" applyAlignment="1">
      <alignment/>
    </xf>
    <xf numFmtId="0" fontId="5" fillId="0" borderId="20" xfId="58" applyFont="1" applyFill="1" applyBorder="1" applyAlignment="1" applyProtection="1">
      <alignment horizontal="center"/>
      <protection locked="0"/>
    </xf>
    <xf numFmtId="0" fontId="5" fillId="0" borderId="22"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protection locked="0"/>
    </xf>
    <xf numFmtId="0" fontId="5" fillId="0" borderId="19" xfId="60" applyFont="1" applyFill="1" applyBorder="1" applyAlignment="1" applyProtection="1">
      <alignment horizontal="center"/>
      <protection locked="0"/>
    </xf>
    <xf numFmtId="0" fontId="5" fillId="0" borderId="19" xfId="60" applyFont="1" applyFill="1" applyBorder="1" applyAlignment="1" applyProtection="1">
      <alignment horizontal="left"/>
      <protection locked="0"/>
    </xf>
    <xf numFmtId="0" fontId="5" fillId="0" borderId="19" xfId="57" applyFont="1" applyFill="1" applyBorder="1" applyAlignment="1" applyProtection="1">
      <alignment vertical="center" wrapText="1"/>
      <protection locked="0"/>
    </xf>
    <xf numFmtId="0" fontId="5" fillId="0" borderId="38" xfId="0" applyFont="1" applyFill="1" applyBorder="1" applyAlignment="1" applyProtection="1">
      <alignment horizontal="center" vertical="center" wrapText="1"/>
      <protection locked="0"/>
    </xf>
    <xf numFmtId="0" fontId="5" fillId="0" borderId="39" xfId="0" applyFont="1" applyFill="1" applyBorder="1" applyAlignment="1" applyProtection="1">
      <alignment horizontal="center" vertical="center" wrapText="1"/>
      <protection locked="0"/>
    </xf>
    <xf numFmtId="0" fontId="5" fillId="0" borderId="0" xfId="53" applyFont="1" applyFill="1" applyBorder="1">
      <alignment/>
      <protection/>
    </xf>
    <xf numFmtId="0" fontId="5" fillId="0" borderId="20" xfId="0" applyFont="1" applyFill="1" applyBorder="1" applyAlignment="1" applyProtection="1">
      <alignment horizontal="center" vertical="center" wrapText="1"/>
      <protection locked="0"/>
    </xf>
    <xf numFmtId="0" fontId="5" fillId="0" borderId="20" xfId="53" applyFont="1" applyFill="1" applyBorder="1" applyAlignment="1" applyProtection="1">
      <alignment horizontal="center" vertical="center"/>
      <protection locked="0"/>
    </xf>
    <xf numFmtId="0" fontId="9" fillId="0" borderId="19" xfId="0" applyFont="1" applyFill="1" applyBorder="1" applyAlignment="1">
      <alignment/>
    </xf>
    <xf numFmtId="0" fontId="5" fillId="0" borderId="19" xfId="53" applyFont="1" applyFill="1" applyBorder="1" applyAlignment="1" applyProtection="1">
      <alignment horizontal="center" vertical="center"/>
      <protection locked="0"/>
    </xf>
    <xf numFmtId="0" fontId="5" fillId="0" borderId="38" xfId="0" applyFont="1" applyFill="1" applyBorder="1" applyAlignment="1" applyProtection="1">
      <alignment horizontal="center"/>
      <protection locked="0"/>
    </xf>
    <xf numFmtId="0" fontId="5" fillId="0" borderId="22" xfId="0" applyFont="1" applyFill="1" applyBorder="1" applyAlignment="1" applyProtection="1">
      <alignment horizontal="left" vertical="center"/>
      <protection locked="0"/>
    </xf>
    <xf numFmtId="0" fontId="5" fillId="0" borderId="19" xfId="53" applyFont="1" applyFill="1" applyBorder="1" applyAlignment="1" applyProtection="1">
      <alignment horizontal="left" vertical="center"/>
      <protection locked="0"/>
    </xf>
    <xf numFmtId="0" fontId="5" fillId="0" borderId="22" xfId="53" applyFont="1" applyFill="1" applyBorder="1" applyAlignment="1" applyProtection="1">
      <alignment horizontal="left" vertical="center"/>
      <protection locked="0"/>
    </xf>
    <xf numFmtId="0" fontId="5" fillId="0" borderId="40" xfId="54" applyFont="1" applyFill="1" applyBorder="1" applyAlignment="1" applyProtection="1">
      <alignment horizontal="center" vertical="center"/>
      <protection locked="0"/>
    </xf>
    <xf numFmtId="0" fontId="5" fillId="0" borderId="19" xfId="54" applyFont="1" applyFill="1" applyBorder="1" applyAlignment="1" applyProtection="1">
      <alignment horizontal="center" vertical="center"/>
      <protection locked="0"/>
    </xf>
    <xf numFmtId="0" fontId="5" fillId="0" borderId="41" xfId="54" applyFont="1" applyFill="1" applyBorder="1" applyAlignment="1" applyProtection="1">
      <alignment horizontal="center" vertical="center"/>
      <protection locked="0"/>
    </xf>
    <xf numFmtId="0" fontId="5" fillId="0" borderId="38" xfId="0" applyFont="1" applyFill="1" applyBorder="1" applyAlignment="1" applyProtection="1">
      <alignment horizontal="center" vertical="center"/>
      <protection locked="0"/>
    </xf>
    <xf numFmtId="0" fontId="5" fillId="0" borderId="19" xfId="54" applyFont="1" applyFill="1" applyBorder="1" applyAlignment="1" applyProtection="1">
      <alignment horizontal="left" vertical="center"/>
      <protection locked="0"/>
    </xf>
    <xf numFmtId="0" fontId="5" fillId="0" borderId="19" xfId="57" applyFont="1" applyFill="1" applyBorder="1" applyAlignment="1" applyProtection="1">
      <alignment horizontal="left"/>
      <protection locked="0"/>
    </xf>
    <xf numFmtId="0" fontId="5" fillId="0" borderId="20" xfId="0" applyFont="1" applyFill="1" applyBorder="1" applyAlignment="1" applyProtection="1">
      <alignment horizontal="center" vertical="center"/>
      <protection locked="0"/>
    </xf>
    <xf numFmtId="0" fontId="5" fillId="0" borderId="0" xfId="59" applyFont="1" applyAlignment="1">
      <alignment horizontal="left"/>
      <protection/>
    </xf>
    <xf numFmtId="0" fontId="5" fillId="0" borderId="19" xfId="58" applyFont="1" applyFill="1" applyBorder="1" applyAlignment="1" applyProtection="1">
      <alignment horizontal="center"/>
      <protection locked="0"/>
    </xf>
    <xf numFmtId="0" fontId="5" fillId="0" borderId="30" xfId="60" applyFont="1" applyBorder="1">
      <alignment/>
      <protection/>
    </xf>
    <xf numFmtId="1" fontId="5" fillId="0" borderId="0" xfId="60" applyNumberFormat="1" applyFont="1" applyBorder="1" applyAlignment="1">
      <alignment horizontal="center"/>
      <protection/>
    </xf>
    <xf numFmtId="1" fontId="5" fillId="0" borderId="31" xfId="60" applyNumberFormat="1" applyFont="1" applyBorder="1" applyAlignment="1">
      <alignment horizontal="center"/>
      <protection/>
    </xf>
    <xf numFmtId="0" fontId="5" fillId="0" borderId="35" xfId="60" applyFont="1" applyBorder="1">
      <alignment/>
      <protection/>
    </xf>
    <xf numFmtId="1" fontId="5" fillId="0" borderId="32" xfId="60" applyNumberFormat="1" applyFont="1" applyBorder="1" applyAlignment="1">
      <alignment horizontal="center"/>
      <protection/>
    </xf>
    <xf numFmtId="0" fontId="4" fillId="32" borderId="11" xfId="60" applyFont="1" applyFill="1" applyBorder="1" applyAlignment="1" applyProtection="1">
      <alignment horizontal="center" vertical="center"/>
      <protection locked="0"/>
    </xf>
    <xf numFmtId="0" fontId="5" fillId="0" borderId="39" xfId="53" applyFont="1" applyFill="1" applyBorder="1" applyAlignment="1" applyProtection="1">
      <alignment horizontal="center" vertical="center"/>
      <protection locked="0"/>
    </xf>
    <xf numFmtId="0" fontId="9" fillId="0" borderId="0" xfId="0" applyFont="1" applyAlignment="1">
      <alignment/>
    </xf>
    <xf numFmtId="0" fontId="5" fillId="0" borderId="0" xfId="59" applyFont="1">
      <alignment/>
      <protection/>
    </xf>
    <xf numFmtId="0" fontId="5" fillId="0" borderId="0" xfId="53" applyFont="1" applyAlignment="1">
      <alignment horizontal="center" vertical="center"/>
      <protection/>
    </xf>
    <xf numFmtId="0" fontId="5" fillId="0" borderId="0" xfId="53" applyFont="1" applyFill="1" applyBorder="1" applyAlignment="1" applyProtection="1">
      <alignment vertical="center"/>
      <protection locked="0"/>
    </xf>
    <xf numFmtId="14" fontId="4" fillId="32" borderId="10" xfId="0" applyNumberFormat="1" applyFont="1" applyFill="1" applyBorder="1" applyAlignment="1" applyProtection="1">
      <alignment horizontal="center" vertical="center"/>
      <protection locked="0"/>
    </xf>
    <xf numFmtId="0" fontId="5" fillId="0" borderId="0" xfId="53" applyFont="1" applyBorder="1" applyAlignment="1" applyProtection="1">
      <alignment horizontal="center" vertical="center"/>
      <protection locked="0"/>
    </xf>
    <xf numFmtId="0" fontId="11" fillId="0" borderId="0" xfId="53" applyFont="1" applyBorder="1" applyAlignment="1">
      <alignment horizontal="center" vertical="center"/>
      <protection/>
    </xf>
    <xf numFmtId="0" fontId="4" fillId="32" borderId="11" xfId="0" applyFont="1" applyFill="1" applyBorder="1" applyAlignment="1" applyProtection="1">
      <alignment horizontal="center" vertical="center"/>
      <protection locked="0"/>
    </xf>
    <xf numFmtId="0" fontId="4" fillId="0" borderId="0" xfId="53" applyFont="1" applyFill="1" applyBorder="1" applyAlignment="1" applyProtection="1">
      <alignment horizontal="center" vertical="center"/>
      <protection locked="0"/>
    </xf>
    <xf numFmtId="1" fontId="5" fillId="0" borderId="0" xfId="53" applyNumberFormat="1" applyFont="1" applyFill="1" applyBorder="1" applyAlignment="1" applyProtection="1">
      <alignment horizontal="center" vertical="center"/>
      <protection locked="0"/>
    </xf>
    <xf numFmtId="1" fontId="5" fillId="0" borderId="0" xfId="53" applyNumberFormat="1" applyFont="1" applyFill="1" applyBorder="1" applyAlignment="1" applyProtection="1">
      <alignment horizontal="center" vertical="center"/>
      <protection/>
    </xf>
    <xf numFmtId="0" fontId="5" fillId="0" borderId="0" xfId="53" applyFont="1" applyFill="1" applyBorder="1" applyAlignment="1" applyProtection="1">
      <alignment horizontal="left" vertical="center" wrapText="1"/>
      <protection locked="0"/>
    </xf>
    <xf numFmtId="0" fontId="5" fillId="0" borderId="14" xfId="53" applyFont="1" applyBorder="1" applyAlignment="1" applyProtection="1">
      <alignment horizontal="center" vertical="center"/>
      <protection locked="0"/>
    </xf>
    <xf numFmtId="0" fontId="5" fillId="0" borderId="15" xfId="53" applyFont="1" applyBorder="1" applyAlignment="1" applyProtection="1">
      <alignment horizontal="center" vertical="center" wrapText="1"/>
      <protection locked="0"/>
    </xf>
    <xf numFmtId="0" fontId="5" fillId="0" borderId="16" xfId="53" applyFont="1" applyBorder="1" applyAlignment="1" applyProtection="1">
      <alignment horizontal="center" vertical="center"/>
      <protection locked="0"/>
    </xf>
    <xf numFmtId="0" fontId="5" fillId="0" borderId="17" xfId="53" applyFont="1" applyBorder="1" applyAlignment="1" applyProtection="1">
      <alignment horizontal="center" vertical="center" wrapText="1"/>
      <protection locked="0"/>
    </xf>
    <xf numFmtId="0" fontId="5" fillId="0" borderId="0" xfId="53" applyFont="1" applyAlignment="1">
      <alignment horizontal="left" vertical="center" wrapText="1"/>
      <protection/>
    </xf>
    <xf numFmtId="1" fontId="5" fillId="0" borderId="0" xfId="53" applyNumberFormat="1" applyFont="1" applyAlignment="1">
      <alignment horizontal="center" vertical="center" wrapText="1"/>
      <protection/>
    </xf>
    <xf numFmtId="1" fontId="5" fillId="0" borderId="0" xfId="53" applyNumberFormat="1" applyFont="1" applyAlignment="1">
      <alignment vertical="center"/>
      <protection/>
    </xf>
    <xf numFmtId="0" fontId="5" fillId="0" borderId="0" xfId="53" applyFont="1" applyAlignment="1">
      <alignment vertical="center" wrapText="1"/>
      <protection/>
    </xf>
    <xf numFmtId="0" fontId="5" fillId="0" borderId="42" xfId="53" applyFont="1" applyBorder="1" applyAlignment="1">
      <alignment vertical="center"/>
      <protection/>
    </xf>
    <xf numFmtId="0" fontId="5" fillId="0" borderId="43" xfId="53" applyFont="1" applyBorder="1" applyAlignment="1">
      <alignment vertical="center"/>
      <protection/>
    </xf>
    <xf numFmtId="0" fontId="4" fillId="33" borderId="10" xfId="53" applyFont="1" applyFill="1" applyBorder="1" applyAlignment="1">
      <alignment vertical="center"/>
      <protection/>
    </xf>
    <xf numFmtId="192" fontId="4" fillId="33" borderId="10" xfId="53" applyNumberFormat="1" applyFont="1" applyFill="1" applyBorder="1" applyAlignment="1">
      <alignment horizontal="center" vertical="center"/>
      <protection/>
    </xf>
    <xf numFmtId="1" fontId="4" fillId="33" borderId="10" xfId="53" applyNumberFormat="1" applyFont="1" applyFill="1" applyBorder="1" applyAlignment="1">
      <alignment horizontal="center" vertical="center"/>
      <protection/>
    </xf>
    <xf numFmtId="1" fontId="4" fillId="32" borderId="18" xfId="53" applyNumberFormat="1" applyFont="1" applyFill="1" applyBorder="1" applyAlignment="1" applyProtection="1">
      <alignment horizontal="center" vertical="center"/>
      <protection locked="0"/>
    </xf>
    <xf numFmtId="1" fontId="4" fillId="32" borderId="10" xfId="53" applyNumberFormat="1" applyFont="1" applyFill="1" applyBorder="1" applyAlignment="1" applyProtection="1">
      <alignment horizontal="center" vertical="center"/>
      <protection locked="0"/>
    </xf>
    <xf numFmtId="1" fontId="4" fillId="34" borderId="44" xfId="53" applyNumberFormat="1" applyFont="1" applyFill="1" applyBorder="1" applyAlignment="1">
      <alignment vertical="center"/>
      <protection/>
    </xf>
    <xf numFmtId="1" fontId="4" fillId="34" borderId="44" xfId="53" applyNumberFormat="1" applyFont="1" applyFill="1" applyBorder="1" applyAlignment="1" applyProtection="1">
      <alignment vertical="center"/>
      <protection locked="0"/>
    </xf>
    <xf numFmtId="1" fontId="4" fillId="33" borderId="36" xfId="53" applyNumberFormat="1" applyFont="1" applyFill="1" applyBorder="1" applyAlignment="1">
      <alignment horizontal="center" vertical="center"/>
      <protection/>
    </xf>
    <xf numFmtId="1" fontId="4" fillId="32" borderId="45" xfId="53" applyNumberFormat="1" applyFont="1" applyFill="1" applyBorder="1" applyAlignment="1" applyProtection="1">
      <alignment horizontal="center" vertical="center"/>
      <protection locked="0"/>
    </xf>
    <xf numFmtId="1" fontId="5" fillId="0" borderId="0" xfId="58" applyNumberFormat="1" applyFont="1" applyBorder="1" applyAlignment="1">
      <alignment horizontal="left"/>
      <protection/>
    </xf>
    <xf numFmtId="1" fontId="5" fillId="0" borderId="0" xfId="58" applyNumberFormat="1" applyFont="1" applyBorder="1" applyAlignment="1">
      <alignment horizontal="center"/>
      <protection/>
    </xf>
    <xf numFmtId="1" fontId="5" fillId="0" borderId="34" xfId="58" applyNumberFormat="1" applyFont="1" applyBorder="1">
      <alignment/>
      <protection/>
    </xf>
    <xf numFmtId="0" fontId="5" fillId="0" borderId="34" xfId="58" applyFont="1" applyBorder="1">
      <alignment/>
      <protection/>
    </xf>
    <xf numFmtId="0" fontId="5" fillId="0" borderId="34" xfId="58" applyFont="1" applyBorder="1">
      <alignment/>
      <protection/>
    </xf>
    <xf numFmtId="0" fontId="5" fillId="0" borderId="0" xfId="58" applyFont="1" applyProtection="1">
      <alignment/>
      <protection/>
    </xf>
    <xf numFmtId="1" fontId="5" fillId="0" borderId="0" xfId="58" applyNumberFormat="1" applyFont="1" applyAlignment="1">
      <alignment horizontal="left"/>
      <protection/>
    </xf>
    <xf numFmtId="1" fontId="5" fillId="0" borderId="0" xfId="58" applyNumberFormat="1" applyFont="1" applyBorder="1">
      <alignment/>
      <protection/>
    </xf>
    <xf numFmtId="0" fontId="5" fillId="0" borderId="0" xfId="58" applyFont="1" applyBorder="1">
      <alignment/>
      <protection/>
    </xf>
    <xf numFmtId="0" fontId="5" fillId="0" borderId="0" xfId="0" applyFont="1" applyAlignment="1" applyProtection="1">
      <alignment/>
      <protection/>
    </xf>
    <xf numFmtId="0" fontId="15" fillId="0" borderId="0" xfId="58" applyFont="1">
      <alignment/>
      <protection/>
    </xf>
    <xf numFmtId="0" fontId="4" fillId="0" borderId="0" xfId="54" applyFont="1" applyAlignment="1">
      <alignment vertical="center"/>
      <protection/>
    </xf>
    <xf numFmtId="0" fontId="5" fillId="0" borderId="0" xfId="54" applyFont="1" applyAlignment="1">
      <alignment horizontal="center" vertical="center"/>
      <protection/>
    </xf>
    <xf numFmtId="0" fontId="5" fillId="0" borderId="0" xfId="54" applyFont="1" applyAlignment="1">
      <alignment vertical="center"/>
      <protection/>
    </xf>
    <xf numFmtId="0" fontId="5" fillId="0" borderId="0" xfId="54" applyFont="1">
      <alignment/>
      <protection/>
    </xf>
    <xf numFmtId="0" fontId="5" fillId="0" borderId="0" xfId="54" applyFont="1" applyAlignment="1" applyProtection="1">
      <alignment vertical="center"/>
      <protection/>
    </xf>
    <xf numFmtId="0" fontId="5" fillId="0" borderId="0" xfId="54" applyFont="1" applyAlignment="1" applyProtection="1">
      <alignment horizontal="left" vertical="center" wrapText="1"/>
      <protection/>
    </xf>
    <xf numFmtId="1" fontId="5" fillId="0" borderId="0" xfId="54" applyNumberFormat="1" applyFont="1" applyAlignment="1">
      <alignment horizontal="center" vertical="center" wrapText="1"/>
      <protection/>
    </xf>
    <xf numFmtId="1" fontId="5" fillId="0" borderId="0" xfId="54" applyNumberFormat="1" applyFont="1" applyAlignment="1">
      <alignment horizontal="center" vertical="center"/>
      <protection/>
    </xf>
    <xf numFmtId="0" fontId="5" fillId="0" borderId="0" xfId="54" applyFont="1" applyAlignment="1">
      <alignment vertical="center" wrapText="1"/>
      <protection/>
    </xf>
    <xf numFmtId="0" fontId="5" fillId="0" borderId="0" xfId="54" applyFont="1" applyBorder="1" applyAlignment="1">
      <alignment vertical="center"/>
      <protection/>
    </xf>
    <xf numFmtId="0" fontId="5" fillId="0" borderId="19" xfId="54" applyFont="1" applyFill="1" applyBorder="1" applyAlignment="1" applyProtection="1">
      <alignment horizontal="left" vertical="center"/>
      <protection locked="0"/>
    </xf>
    <xf numFmtId="0" fontId="5" fillId="0" borderId="20" xfId="54" applyFont="1" applyFill="1" applyBorder="1" applyAlignment="1" applyProtection="1">
      <alignment horizontal="left" vertical="center"/>
      <protection locked="0"/>
    </xf>
    <xf numFmtId="0" fontId="5" fillId="0" borderId="20" xfId="54" applyFont="1" applyFill="1" applyBorder="1" applyAlignment="1" applyProtection="1">
      <alignment horizontal="center" vertical="center"/>
      <protection locked="0"/>
    </xf>
    <xf numFmtId="0" fontId="5" fillId="0" borderId="46" xfId="54" applyFont="1" applyFill="1" applyBorder="1" applyAlignment="1" applyProtection="1">
      <alignment horizontal="center" vertical="center"/>
      <protection locked="0"/>
    </xf>
    <xf numFmtId="0" fontId="5" fillId="0" borderId="37" xfId="54" applyFont="1" applyFill="1" applyBorder="1" applyAlignment="1" applyProtection="1">
      <alignment horizontal="center" vertical="center"/>
      <protection locked="0"/>
    </xf>
    <xf numFmtId="0" fontId="5" fillId="0" borderId="47" xfId="54" applyFont="1" applyFill="1" applyBorder="1" applyAlignment="1" applyProtection="1">
      <alignment horizontal="center" vertical="center"/>
      <protection locked="0"/>
    </xf>
    <xf numFmtId="0" fontId="5" fillId="0" borderId="22" xfId="54" applyFont="1" applyFill="1" applyBorder="1" applyAlignment="1" applyProtection="1">
      <alignment horizontal="center" vertical="center"/>
      <protection locked="0"/>
    </xf>
    <xf numFmtId="0" fontId="5" fillId="0" borderId="48" xfId="54" applyFont="1" applyFill="1" applyBorder="1" applyAlignment="1" applyProtection="1">
      <alignment horizontal="center" vertical="center"/>
      <protection locked="0"/>
    </xf>
    <xf numFmtId="0" fontId="5" fillId="0" borderId="49" xfId="54" applyFont="1" applyFill="1" applyBorder="1" applyAlignment="1" applyProtection="1">
      <alignment horizontal="center" vertical="center"/>
      <protection locked="0"/>
    </xf>
    <xf numFmtId="0" fontId="9" fillId="0" borderId="0" xfId="0" applyFont="1" applyBorder="1" applyAlignment="1">
      <alignment/>
    </xf>
    <xf numFmtId="0" fontId="20" fillId="0" borderId="0" xfId="0" applyFont="1" applyAlignment="1">
      <alignment/>
    </xf>
    <xf numFmtId="0" fontId="4" fillId="0" borderId="0" xfId="59" applyFont="1">
      <alignment/>
      <protection/>
    </xf>
    <xf numFmtId="0" fontId="5" fillId="0" borderId="0" xfId="59" applyFont="1" applyAlignment="1">
      <alignment horizontal="center"/>
      <protection/>
    </xf>
    <xf numFmtId="0" fontId="5" fillId="0" borderId="0" xfId="59" applyFont="1">
      <alignment/>
      <protection/>
    </xf>
    <xf numFmtId="0" fontId="5" fillId="0" borderId="0" xfId="59" applyFont="1" applyBorder="1" applyAlignment="1" applyProtection="1">
      <alignment horizontal="center"/>
      <protection locked="0"/>
    </xf>
    <xf numFmtId="0" fontId="5" fillId="0" borderId="0" xfId="59" applyFont="1" applyBorder="1">
      <alignment/>
      <protection/>
    </xf>
    <xf numFmtId="0" fontId="11" fillId="0" borderId="0" xfId="59" applyFont="1" applyBorder="1" applyAlignment="1">
      <alignment horizontal="center" vertical="center"/>
      <protection/>
    </xf>
    <xf numFmtId="0" fontId="5" fillId="0" borderId="33" xfId="59" applyFont="1" applyBorder="1" applyAlignment="1" applyProtection="1">
      <alignment horizontal="center"/>
      <protection locked="0"/>
    </xf>
    <xf numFmtId="0" fontId="5" fillId="0" borderId="15" xfId="59" applyFont="1" applyBorder="1" applyAlignment="1" applyProtection="1">
      <alignment horizontal="center" wrapText="1"/>
      <protection locked="0"/>
    </xf>
    <xf numFmtId="0" fontId="5" fillId="0" borderId="17" xfId="59" applyFont="1" applyBorder="1" applyAlignment="1" applyProtection="1">
      <alignment horizontal="center" wrapText="1"/>
      <protection locked="0"/>
    </xf>
    <xf numFmtId="0" fontId="5" fillId="0" borderId="0" xfId="59" applyFont="1" applyAlignment="1">
      <alignment horizontal="left" vertical="center" wrapText="1"/>
      <protection/>
    </xf>
    <xf numFmtId="1" fontId="5" fillId="0" borderId="0" xfId="59" applyNumberFormat="1" applyFont="1" applyAlignment="1">
      <alignment horizontal="center" wrapText="1"/>
      <protection/>
    </xf>
    <xf numFmtId="1" fontId="5" fillId="0" borderId="0" xfId="59" applyNumberFormat="1" applyFont="1">
      <alignment/>
      <protection/>
    </xf>
    <xf numFmtId="0" fontId="5" fillId="0" borderId="0" xfId="59" applyFont="1" applyAlignment="1">
      <alignment wrapText="1"/>
      <protection/>
    </xf>
    <xf numFmtId="0" fontId="5" fillId="0" borderId="20" xfId="59" applyFont="1" applyFill="1" applyBorder="1" applyAlignment="1" applyProtection="1">
      <alignment horizontal="left"/>
      <protection locked="0"/>
    </xf>
    <xf numFmtId="0" fontId="5" fillId="0" borderId="19" xfId="59" applyFont="1" applyFill="1" applyBorder="1" applyAlignment="1" applyProtection="1">
      <alignment horizontal="left"/>
      <protection locked="0"/>
    </xf>
    <xf numFmtId="1" fontId="5" fillId="0" borderId="0" xfId="59" applyNumberFormat="1" applyFont="1" applyAlignment="1">
      <alignment horizontal="center"/>
      <protection/>
    </xf>
    <xf numFmtId="0" fontId="5" fillId="0" borderId="0" xfId="60" applyFont="1">
      <alignment/>
      <protection/>
    </xf>
    <xf numFmtId="0" fontId="5" fillId="0" borderId="0" xfId="60" applyFont="1" applyAlignment="1">
      <alignment horizontal="center"/>
      <protection/>
    </xf>
    <xf numFmtId="0" fontId="5" fillId="0" borderId="0" xfId="60" applyFont="1" applyBorder="1" applyAlignment="1" applyProtection="1">
      <alignment horizontal="center"/>
      <protection locked="0"/>
    </xf>
    <xf numFmtId="0" fontId="5" fillId="0" borderId="0" xfId="60" applyFont="1" applyBorder="1">
      <alignment/>
      <protection/>
    </xf>
    <xf numFmtId="0" fontId="11" fillId="0" borderId="0" xfId="60" applyFont="1" applyBorder="1" applyAlignment="1">
      <alignment horizontal="center" vertical="center"/>
      <protection/>
    </xf>
    <xf numFmtId="0" fontId="5" fillId="0" borderId="33" xfId="60" applyFont="1" applyBorder="1" applyAlignment="1" applyProtection="1">
      <alignment horizontal="center"/>
      <protection locked="0"/>
    </xf>
    <xf numFmtId="0" fontId="5" fillId="0" borderId="14" xfId="60" applyFont="1" applyBorder="1" applyAlignment="1" applyProtection="1">
      <alignment horizontal="center"/>
      <protection locked="0"/>
    </xf>
    <xf numFmtId="0" fontId="5" fillId="0" borderId="15" xfId="60" applyFont="1" applyBorder="1" applyAlignment="1" applyProtection="1">
      <alignment horizontal="center" wrapText="1"/>
      <protection locked="0"/>
    </xf>
    <xf numFmtId="1" fontId="5" fillId="0" borderId="0" xfId="60" applyNumberFormat="1" applyFont="1">
      <alignment/>
      <protection/>
    </xf>
    <xf numFmtId="0" fontId="5" fillId="0" borderId="16" xfId="60" applyFont="1" applyBorder="1" applyAlignment="1" applyProtection="1">
      <alignment horizontal="center"/>
      <protection locked="0"/>
    </xf>
    <xf numFmtId="0" fontId="5" fillId="0" borderId="17" xfId="60" applyFont="1" applyBorder="1" applyAlignment="1" applyProtection="1">
      <alignment horizontal="center" wrapText="1"/>
      <protection locked="0"/>
    </xf>
    <xf numFmtId="0" fontId="5" fillId="0" borderId="0" xfId="60" applyFont="1" applyProtection="1">
      <alignment/>
      <protection/>
    </xf>
    <xf numFmtId="0" fontId="5" fillId="0" borderId="0" xfId="60" applyFont="1" applyAlignment="1" applyProtection="1">
      <alignment horizontal="left" vertical="center" wrapText="1"/>
      <protection/>
    </xf>
    <xf numFmtId="1" fontId="5" fillId="0" borderId="0" xfId="60" applyNumberFormat="1" applyFont="1" applyAlignment="1">
      <alignment horizontal="center" wrapText="1"/>
      <protection/>
    </xf>
    <xf numFmtId="0" fontId="5" fillId="0" borderId="0" xfId="60" applyFont="1" applyAlignment="1">
      <alignment wrapText="1"/>
      <protection/>
    </xf>
    <xf numFmtId="0" fontId="5" fillId="0" borderId="20" xfId="60" applyFont="1" applyFill="1" applyBorder="1" applyAlignment="1" applyProtection="1">
      <alignment horizontal="left"/>
      <protection locked="0"/>
    </xf>
    <xf numFmtId="0" fontId="5" fillId="0" borderId="20" xfId="60" applyFont="1" applyFill="1" applyBorder="1" applyAlignment="1" applyProtection="1">
      <alignment horizontal="center"/>
      <protection locked="0"/>
    </xf>
    <xf numFmtId="1" fontId="5" fillId="0" borderId="0" xfId="60" applyNumberFormat="1" applyFont="1" applyAlignment="1">
      <alignment horizontal="center"/>
      <protection/>
    </xf>
    <xf numFmtId="0" fontId="5" fillId="0" borderId="27" xfId="60" applyFont="1" applyBorder="1">
      <alignment/>
      <protection/>
    </xf>
    <xf numFmtId="1" fontId="5" fillId="0" borderId="28" xfId="60" applyNumberFormat="1" applyFont="1" applyBorder="1" applyAlignment="1">
      <alignment horizontal="center"/>
      <protection/>
    </xf>
    <xf numFmtId="1" fontId="5" fillId="0" borderId="29" xfId="60" applyNumberFormat="1" applyFont="1" applyBorder="1" applyAlignment="1">
      <alignment horizontal="center"/>
      <protection/>
    </xf>
    <xf numFmtId="0" fontId="4" fillId="0" borderId="22" xfId="53" applyFont="1" applyBorder="1" applyAlignment="1">
      <alignment horizontal="left" vertical="center"/>
      <protection/>
    </xf>
    <xf numFmtId="0" fontId="5" fillId="0" borderId="19" xfId="0" applyFont="1" applyBorder="1" applyAlignment="1">
      <alignment vertical="center"/>
    </xf>
    <xf numFmtId="0" fontId="5" fillId="0" borderId="50" xfId="0" applyFont="1" applyBorder="1" applyAlignment="1">
      <alignment vertical="center"/>
    </xf>
    <xf numFmtId="0" fontId="9" fillId="0" borderId="25" xfId="0" applyFont="1" applyBorder="1" applyAlignment="1">
      <alignment/>
    </xf>
    <xf numFmtId="0" fontId="5" fillId="35" borderId="0" xfId="53" applyFont="1" applyFill="1">
      <alignment/>
      <protection/>
    </xf>
    <xf numFmtId="0" fontId="9" fillId="35" borderId="0" xfId="0" applyFont="1" applyFill="1" applyAlignment="1">
      <alignment/>
    </xf>
    <xf numFmtId="0" fontId="5" fillId="0" borderId="0" xfId="60" applyFont="1" applyFill="1" applyBorder="1" applyAlignment="1" applyProtection="1">
      <alignment horizontal="center"/>
      <protection locked="0"/>
    </xf>
    <xf numFmtId="0" fontId="5" fillId="0" borderId="19" xfId="53" applyFont="1" applyFill="1" applyBorder="1" applyAlignment="1" applyProtection="1">
      <alignment horizontal="center"/>
      <protection locked="0"/>
    </xf>
    <xf numFmtId="0" fontId="5" fillId="0" borderId="39" xfId="0" applyFont="1" applyFill="1" applyBorder="1" applyAlignment="1" applyProtection="1">
      <alignment horizontal="center" vertical="center" wrapText="1"/>
      <protection locked="0"/>
    </xf>
    <xf numFmtId="0" fontId="15" fillId="0" borderId="22" xfId="58" applyFont="1" applyFill="1" applyBorder="1" applyAlignment="1" applyProtection="1">
      <alignment horizontal="left" vertical="center"/>
      <protection locked="0"/>
    </xf>
    <xf numFmtId="0" fontId="15" fillId="0" borderId="22" xfId="60" applyFont="1" applyFill="1" applyBorder="1" applyAlignment="1" applyProtection="1">
      <alignment horizontal="left" vertical="center" wrapText="1"/>
      <protection locked="0"/>
    </xf>
    <xf numFmtId="0" fontId="5" fillId="0" borderId="22" xfId="0" applyFont="1" applyFill="1" applyBorder="1" applyAlignment="1" applyProtection="1">
      <alignment/>
      <protection locked="0"/>
    </xf>
    <xf numFmtId="0" fontId="5" fillId="0" borderId="0" xfId="54" applyFont="1" applyFill="1">
      <alignment/>
      <protection/>
    </xf>
    <xf numFmtId="0" fontId="4" fillId="0" borderId="50" xfId="54" applyFont="1" applyFill="1" applyBorder="1" applyAlignment="1">
      <alignment vertical="center" wrapText="1"/>
      <protection/>
    </xf>
    <xf numFmtId="0" fontId="5" fillId="0" borderId="18" xfId="54" applyFont="1" applyFill="1" applyBorder="1" applyAlignment="1">
      <alignment vertical="center"/>
      <protection/>
    </xf>
    <xf numFmtId="0" fontId="5" fillId="0" borderId="10" xfId="57" applyFont="1" applyFill="1" applyBorder="1" applyAlignment="1" applyProtection="1">
      <alignment horizontal="left"/>
      <protection locked="0"/>
    </xf>
    <xf numFmtId="0" fontId="5" fillId="0" borderId="39" xfId="0" applyFont="1" applyFill="1" applyBorder="1" applyAlignment="1" applyProtection="1">
      <alignment horizontal="center" vertical="center"/>
      <protection locked="0"/>
    </xf>
    <xf numFmtId="0" fontId="5" fillId="0" borderId="19" xfId="57" applyFont="1" applyFill="1" applyBorder="1" applyAlignment="1" applyProtection="1">
      <alignment horizontal="center" vertical="center"/>
      <protection locked="0"/>
    </xf>
    <xf numFmtId="0" fontId="5" fillId="0" borderId="20" xfId="57" applyFont="1" applyFill="1" applyBorder="1" applyAlignment="1" applyProtection="1">
      <alignment horizontal="center" vertical="center"/>
      <protection locked="0"/>
    </xf>
    <xf numFmtId="0" fontId="9" fillId="0" borderId="20" xfId="0" applyFont="1" applyFill="1" applyBorder="1" applyAlignment="1">
      <alignment/>
    </xf>
    <xf numFmtId="0" fontId="5" fillId="0" borderId="20" xfId="57" applyFont="1" applyFill="1" applyBorder="1" applyAlignment="1" applyProtection="1">
      <alignment horizontal="left"/>
      <protection locked="0"/>
    </xf>
    <xf numFmtId="0" fontId="5" fillId="0" borderId="19" xfId="0" applyFont="1" applyFill="1" applyBorder="1" applyAlignment="1" applyProtection="1">
      <alignment horizontal="left" vertical="center"/>
      <protection locked="0"/>
    </xf>
    <xf numFmtId="0" fontId="5" fillId="0" borderId="20" xfId="0" applyFont="1" applyFill="1" applyBorder="1" applyAlignment="1" applyProtection="1">
      <alignment horizontal="center" vertical="center"/>
      <protection locked="0"/>
    </xf>
    <xf numFmtId="0" fontId="5" fillId="0" borderId="0" xfId="0" applyFont="1" applyFill="1" applyAlignment="1">
      <alignment/>
    </xf>
    <xf numFmtId="0" fontId="5" fillId="0" borderId="22" xfId="58" applyFont="1" applyFill="1" applyBorder="1" applyAlignment="1" applyProtection="1">
      <alignment horizontal="center" vertical="center"/>
      <protection locked="0"/>
    </xf>
    <xf numFmtId="0" fontId="5" fillId="0" borderId="37" xfId="58" applyFont="1" applyFill="1" applyBorder="1" applyAlignment="1" applyProtection="1">
      <alignment horizontal="left" vertical="center"/>
      <protection locked="0"/>
    </xf>
    <xf numFmtId="0" fontId="5" fillId="0" borderId="37" xfId="58" applyFont="1" applyFill="1" applyBorder="1" applyAlignment="1" applyProtection="1">
      <alignment horizontal="center" vertical="center"/>
      <protection locked="0"/>
    </xf>
    <xf numFmtId="0" fontId="5" fillId="0" borderId="19" xfId="58" applyFont="1" applyFill="1" applyBorder="1" applyAlignment="1" applyProtection="1">
      <alignment horizontal="left" vertical="center"/>
      <protection locked="0"/>
    </xf>
    <xf numFmtId="0" fontId="5" fillId="0" borderId="19" xfId="58" applyFont="1" applyFill="1" applyBorder="1" applyAlignment="1" applyProtection="1">
      <alignment horizontal="center" vertical="center"/>
      <protection locked="0"/>
    </xf>
    <xf numFmtId="0" fontId="5" fillId="0" borderId="50" xfId="58" applyFont="1" applyFill="1" applyBorder="1" applyAlignment="1" applyProtection="1">
      <alignment horizontal="left" vertical="center"/>
      <protection locked="0"/>
    </xf>
    <xf numFmtId="0" fontId="5" fillId="0" borderId="50" xfId="58" applyFont="1" applyFill="1" applyBorder="1" applyAlignment="1" applyProtection="1">
      <alignment horizontal="center" vertical="center"/>
      <protection locked="0"/>
    </xf>
    <xf numFmtId="0" fontId="5" fillId="0" borderId="21" xfId="58" applyFont="1" applyFill="1" applyBorder="1" applyProtection="1">
      <alignment/>
      <protection locked="0"/>
    </xf>
    <xf numFmtId="0" fontId="5" fillId="0" borderId="18" xfId="58" applyFont="1" applyFill="1" applyBorder="1" applyProtection="1">
      <alignment/>
      <protection locked="0"/>
    </xf>
    <xf numFmtId="0" fontId="5" fillId="0" borderId="22" xfId="0" applyFont="1" applyFill="1" applyBorder="1" applyAlignment="1" applyProtection="1">
      <alignment horizontal="center" vertical="center" shrinkToFit="1"/>
      <protection locked="0"/>
    </xf>
    <xf numFmtId="0" fontId="5" fillId="0" borderId="19" xfId="0" applyFont="1" applyFill="1" applyBorder="1" applyAlignment="1" applyProtection="1">
      <alignment horizontal="center" vertical="center" shrinkToFit="1"/>
      <protection locked="0"/>
    </xf>
    <xf numFmtId="0" fontId="5" fillId="0" borderId="20" xfId="0" applyFont="1" applyFill="1" applyBorder="1" applyAlignment="1" applyProtection="1">
      <alignment horizontal="center" vertical="center" shrinkToFit="1"/>
      <protection locked="0"/>
    </xf>
    <xf numFmtId="0" fontId="5" fillId="0" borderId="0" xfId="58" applyFont="1" applyFill="1" applyBorder="1">
      <alignment/>
      <protection/>
    </xf>
    <xf numFmtId="0" fontId="5" fillId="0" borderId="0" xfId="58" applyFont="1" applyFill="1">
      <alignment/>
      <protection/>
    </xf>
    <xf numFmtId="0" fontId="5" fillId="0" borderId="0" xfId="58" applyFont="1" applyFill="1">
      <alignment/>
      <protection/>
    </xf>
    <xf numFmtId="0" fontId="5" fillId="0" borderId="0" xfId="0" applyFont="1" applyFill="1" applyAlignment="1">
      <alignment horizontal="left"/>
    </xf>
    <xf numFmtId="0" fontId="9" fillId="0" borderId="19" xfId="0" applyFont="1" applyFill="1" applyBorder="1" applyAlignment="1">
      <alignment horizontal="center"/>
    </xf>
    <xf numFmtId="0" fontId="5" fillId="0" borderId="21" xfId="56" applyFont="1" applyFill="1" applyBorder="1" applyProtection="1">
      <alignment/>
      <protection locked="0"/>
    </xf>
    <xf numFmtId="0" fontId="5" fillId="0" borderId="18" xfId="56" applyFont="1" applyFill="1" applyBorder="1" applyProtection="1">
      <alignment/>
      <protection locked="0"/>
    </xf>
    <xf numFmtId="0" fontId="5" fillId="0" borderId="22" xfId="0" applyFont="1" applyFill="1" applyBorder="1" applyAlignment="1">
      <alignment/>
    </xf>
    <xf numFmtId="0" fontId="5" fillId="0" borderId="20" xfId="0" applyFont="1" applyFill="1" applyBorder="1" applyAlignment="1">
      <alignment/>
    </xf>
    <xf numFmtId="0" fontId="5" fillId="0" borderId="20" xfId="0" applyFont="1" applyFill="1" applyBorder="1" applyAlignment="1" applyProtection="1">
      <alignment horizontal="center"/>
      <protection locked="0"/>
    </xf>
    <xf numFmtId="0" fontId="5" fillId="0" borderId="0" xfId="56" applyFont="1" applyFill="1">
      <alignment/>
      <protection/>
    </xf>
    <xf numFmtId="0" fontId="5" fillId="0" borderId="0" xfId="56" applyFont="1" applyFill="1" applyBorder="1" applyAlignment="1">
      <alignment horizontal="left" vertical="center" wrapText="1"/>
      <protection/>
    </xf>
    <xf numFmtId="0" fontId="5" fillId="0" borderId="0" xfId="0" applyFont="1" applyFill="1" applyAlignment="1">
      <alignment horizontal="center"/>
    </xf>
    <xf numFmtId="0" fontId="5" fillId="0" borderId="44" xfId="0" applyFont="1" applyFill="1" applyBorder="1" applyAlignment="1" applyProtection="1">
      <alignment horizontal="center"/>
      <protection locked="0"/>
    </xf>
    <xf numFmtId="1" fontId="12" fillId="0" borderId="0" xfId="0" applyNumberFormat="1" applyFont="1" applyAlignment="1">
      <alignment horizontal="center"/>
    </xf>
    <xf numFmtId="0" fontId="5" fillId="0" borderId="44" xfId="0" applyFont="1" applyFill="1" applyBorder="1" applyAlignment="1" applyProtection="1">
      <alignment horizontal="center" vertical="center" wrapText="1"/>
      <protection locked="0"/>
    </xf>
    <xf numFmtId="0" fontId="21" fillId="0" borderId="22" xfId="0" applyFont="1" applyFill="1" applyBorder="1" applyAlignment="1" applyProtection="1">
      <alignment horizontal="center" vertical="center"/>
      <protection locked="0"/>
    </xf>
    <xf numFmtId="0" fontId="21" fillId="0" borderId="22" xfId="57" applyFont="1" applyFill="1" applyBorder="1" applyAlignment="1" applyProtection="1">
      <alignment horizontal="left"/>
      <protection locked="0"/>
    </xf>
    <xf numFmtId="0" fontId="5" fillId="0" borderId="0" xfId="59" applyFont="1">
      <alignment/>
      <protection/>
    </xf>
    <xf numFmtId="0" fontId="4" fillId="32" borderId="11" xfId="59" applyFont="1" applyFill="1" applyBorder="1" applyAlignment="1" applyProtection="1">
      <alignment horizontal="center" vertical="center"/>
      <protection locked="0"/>
    </xf>
    <xf numFmtId="0" fontId="5" fillId="0" borderId="14" xfId="59" applyFont="1" applyBorder="1" applyAlignment="1" applyProtection="1">
      <alignment horizontal="center"/>
      <protection locked="0"/>
    </xf>
    <xf numFmtId="0" fontId="5" fillId="0" borderId="16" xfId="59" applyFont="1" applyBorder="1" applyAlignment="1" applyProtection="1">
      <alignment horizontal="center"/>
      <protection locked="0"/>
    </xf>
    <xf numFmtId="0" fontId="23" fillId="0" borderId="0" xfId="0" applyFont="1" applyAlignment="1">
      <alignment horizontal="left"/>
    </xf>
    <xf numFmtId="0" fontId="23" fillId="0" borderId="0" xfId="0" applyFont="1" applyAlignment="1">
      <alignment/>
    </xf>
    <xf numFmtId="0" fontId="5" fillId="0" borderId="20"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shrinkToFit="1"/>
      <protection locked="0"/>
    </xf>
    <xf numFmtId="0" fontId="5" fillId="0" borderId="22" xfId="57" applyFont="1" applyFill="1" applyBorder="1" applyAlignment="1" applyProtection="1">
      <alignment horizontal="left"/>
      <protection locked="0"/>
    </xf>
    <xf numFmtId="0" fontId="5" fillId="0" borderId="22" xfId="56" applyFont="1" applyFill="1" applyBorder="1" applyAlignment="1" applyProtection="1">
      <alignment horizontal="left"/>
      <protection locked="0"/>
    </xf>
    <xf numFmtId="0" fontId="18" fillId="0" borderId="0" xfId="0" applyFont="1" applyAlignment="1">
      <alignment vertical="center" wrapText="1"/>
    </xf>
    <xf numFmtId="0" fontId="24" fillId="0" borderId="0" xfId="0" applyFont="1" applyAlignment="1">
      <alignment vertical="center" wrapText="1"/>
    </xf>
    <xf numFmtId="1" fontId="4" fillId="33" borderId="38" xfId="57" applyNumberFormat="1" applyFont="1" applyFill="1" applyBorder="1" applyAlignment="1" applyProtection="1">
      <alignment horizontal="center" vertical="center"/>
      <protection/>
    </xf>
    <xf numFmtId="1" fontId="4" fillId="33" borderId="38" xfId="57" applyNumberFormat="1" applyFont="1" applyFill="1" applyBorder="1" applyAlignment="1">
      <alignment horizontal="center" vertical="center"/>
      <protection/>
    </xf>
    <xf numFmtId="1" fontId="4" fillId="34" borderId="38" xfId="57" applyNumberFormat="1" applyFont="1" applyFill="1" applyBorder="1" applyAlignment="1">
      <alignment horizontal="center" vertical="center"/>
      <protection/>
    </xf>
    <xf numFmtId="1" fontId="4" fillId="34" borderId="38" xfId="57" applyNumberFormat="1" applyFont="1" applyFill="1" applyBorder="1" applyAlignment="1" applyProtection="1">
      <alignment horizontal="center" vertical="center"/>
      <protection/>
    </xf>
    <xf numFmtId="0" fontId="4" fillId="0" borderId="26" xfId="0" applyFont="1" applyBorder="1" applyAlignment="1">
      <alignment vertical="center" wrapText="1"/>
    </xf>
    <xf numFmtId="0" fontId="4" fillId="0" borderId="37" xfId="53" applyFont="1" applyBorder="1" applyAlignment="1">
      <alignment horizontal="left" vertical="center"/>
      <protection/>
    </xf>
    <xf numFmtId="0" fontId="4" fillId="0" borderId="25" xfId="59" applyFont="1" applyBorder="1" applyAlignment="1">
      <alignment vertical="center"/>
      <protection/>
    </xf>
    <xf numFmtId="0" fontId="5" fillId="0" borderId="44" xfId="0" applyFont="1" applyBorder="1" applyAlignment="1">
      <alignment vertical="center"/>
    </xf>
    <xf numFmtId="0" fontId="4" fillId="0" borderId="19" xfId="54" applyFont="1" applyBorder="1" applyAlignment="1" applyProtection="1">
      <alignment vertical="center"/>
      <protection/>
    </xf>
    <xf numFmtId="0" fontId="5" fillId="0" borderId="20" xfId="53" applyFont="1" applyFill="1" applyBorder="1" applyAlignment="1" applyProtection="1">
      <alignment horizontal="left" vertical="center"/>
      <protection locked="0"/>
    </xf>
    <xf numFmtId="0" fontId="9" fillId="0" borderId="20" xfId="0" applyFont="1" applyFill="1" applyBorder="1" applyAlignment="1">
      <alignment horizontal="center"/>
    </xf>
    <xf numFmtId="0" fontId="5" fillId="0" borderId="20" xfId="53" applyFont="1" applyFill="1" applyBorder="1" applyAlignment="1" applyProtection="1">
      <alignment horizontal="center" vertical="center"/>
      <protection locked="0"/>
    </xf>
    <xf numFmtId="0" fontId="4" fillId="0" borderId="22" xfId="59" applyFont="1" applyBorder="1" applyAlignment="1">
      <alignment vertical="center"/>
      <protection/>
    </xf>
    <xf numFmtId="0" fontId="4" fillId="0" borderId="19" xfId="59" applyFont="1" applyBorder="1" applyAlignment="1">
      <alignment vertical="center"/>
      <protection/>
    </xf>
    <xf numFmtId="1" fontId="5" fillId="0" borderId="10" xfId="53" applyNumberFormat="1" applyFont="1" applyBorder="1" applyAlignment="1">
      <alignment horizontal="center" vertical="center" wrapText="1"/>
      <protection/>
    </xf>
    <xf numFmtId="1" fontId="4" fillId="33" borderId="51" xfId="53" applyNumberFormat="1" applyFont="1" applyFill="1" applyBorder="1" applyAlignment="1">
      <alignment horizontal="center" vertical="center"/>
      <protection/>
    </xf>
    <xf numFmtId="1" fontId="4" fillId="32" borderId="10" xfId="54" applyNumberFormat="1" applyFont="1" applyFill="1" applyBorder="1" applyAlignment="1" applyProtection="1">
      <alignment horizontal="center" vertical="center"/>
      <protection locked="0"/>
    </xf>
    <xf numFmtId="1" fontId="4" fillId="33" borderId="51" xfId="54" applyNumberFormat="1" applyFont="1" applyFill="1" applyBorder="1" applyAlignment="1">
      <alignment horizontal="center" vertical="center"/>
      <protection/>
    </xf>
    <xf numFmtId="1" fontId="4" fillId="32" borderId="10" xfId="54" applyNumberFormat="1" applyFont="1" applyFill="1" applyBorder="1" applyAlignment="1">
      <alignment horizontal="center" vertical="center"/>
      <protection/>
    </xf>
    <xf numFmtId="1" fontId="5" fillId="0" borderId="22" xfId="0" applyNumberFormat="1" applyFont="1" applyBorder="1" applyAlignment="1">
      <alignment horizontal="center" vertical="center" wrapText="1"/>
    </xf>
    <xf numFmtId="0" fontId="5" fillId="0" borderId="25" xfId="57" applyFont="1" applyBorder="1">
      <alignment/>
      <protection/>
    </xf>
    <xf numFmtId="0" fontId="5" fillId="0" borderId="0" xfId="57" applyFont="1" applyBorder="1">
      <alignment/>
      <protection/>
    </xf>
    <xf numFmtId="0" fontId="10" fillId="0" borderId="0" xfId="0" applyFont="1" applyAlignment="1">
      <alignment horizontal="center" wrapText="1"/>
    </xf>
    <xf numFmtId="1" fontId="4" fillId="0" borderId="14" xfId="0" applyNumberFormat="1" applyFont="1" applyBorder="1" applyAlignment="1">
      <alignment horizontal="center" vertical="center" wrapText="1"/>
    </xf>
    <xf numFmtId="1" fontId="4" fillId="0" borderId="52" xfId="0" applyNumberFormat="1" applyFont="1" applyBorder="1" applyAlignment="1">
      <alignment horizontal="center" vertical="center" wrapText="1"/>
    </xf>
    <xf numFmtId="1" fontId="4" fillId="0" borderId="53" xfId="0" applyNumberFormat="1" applyFont="1" applyBorder="1" applyAlignment="1">
      <alignment horizontal="center" vertical="center" wrapText="1"/>
    </xf>
    <xf numFmtId="0" fontId="5" fillId="0" borderId="19" xfId="57" applyFont="1" applyFill="1" applyBorder="1" applyAlignment="1" applyProtection="1">
      <alignment vertical="center" wrapText="1"/>
      <protection locked="0"/>
    </xf>
    <xf numFmtId="0" fontId="5" fillId="0" borderId="38" xfId="57" applyFont="1" applyFill="1" applyBorder="1" applyAlignment="1" applyProtection="1">
      <alignment horizontal="right" vertical="center"/>
      <protection locked="0"/>
    </xf>
    <xf numFmtId="0" fontId="9" fillId="0" borderId="38" xfId="0" applyFont="1" applyFill="1" applyBorder="1" applyAlignment="1">
      <alignment/>
    </xf>
    <xf numFmtId="0" fontId="5" fillId="0" borderId="22" xfId="0" applyFont="1" applyFill="1" applyBorder="1" applyAlignment="1" applyProtection="1">
      <alignment vertical="center" wrapText="1"/>
      <protection locked="0"/>
    </xf>
    <xf numFmtId="0" fontId="5" fillId="0" borderId="20" xfId="57" applyFont="1" applyFill="1" applyBorder="1" applyAlignment="1" applyProtection="1">
      <alignment vertical="center" wrapText="1"/>
      <protection locked="0"/>
    </xf>
    <xf numFmtId="0" fontId="5" fillId="0" borderId="20" xfId="0" applyFont="1" applyFill="1" applyBorder="1" applyAlignment="1" applyProtection="1">
      <alignment vertical="center" wrapText="1"/>
      <protection locked="0"/>
    </xf>
    <xf numFmtId="0" fontId="5" fillId="0" borderId="25" xfId="57" applyFont="1" applyBorder="1">
      <alignment/>
      <protection/>
    </xf>
    <xf numFmtId="0" fontId="4" fillId="0" borderId="25" xfId="57" applyFont="1" applyFill="1" applyBorder="1" applyAlignment="1">
      <alignment horizontal="center" vertical="center"/>
      <protection/>
    </xf>
    <xf numFmtId="0" fontId="5" fillId="0" borderId="22" xfId="0" applyFont="1" applyFill="1" applyBorder="1" applyAlignment="1">
      <alignment horizontal="center" vertical="center" wrapText="1"/>
    </xf>
    <xf numFmtId="0" fontId="4" fillId="0" borderId="40" xfId="0" applyFont="1" applyBorder="1" applyAlignment="1">
      <alignment vertical="center"/>
    </xf>
    <xf numFmtId="0" fontId="4" fillId="0" borderId="48" xfId="0" applyFont="1" applyBorder="1" applyAlignment="1">
      <alignment vertical="center"/>
    </xf>
    <xf numFmtId="0" fontId="4" fillId="0" borderId="25" xfId="0" applyFont="1" applyBorder="1" applyAlignment="1">
      <alignment vertical="center"/>
    </xf>
    <xf numFmtId="0" fontId="4" fillId="0" borderId="54" xfId="59" applyFont="1" applyBorder="1" applyAlignment="1">
      <alignment vertical="center"/>
      <protection/>
    </xf>
    <xf numFmtId="0" fontId="4" fillId="0" borderId="26" xfId="0" applyFont="1" applyBorder="1" applyAlignment="1">
      <alignment vertical="center" wrapText="1"/>
    </xf>
    <xf numFmtId="1" fontId="4" fillId="32" borderId="10" xfId="59" applyNumberFormat="1" applyFont="1" applyFill="1" applyBorder="1" applyAlignment="1" applyProtection="1">
      <alignment horizontal="center" vertical="center"/>
      <protection locked="0"/>
    </xf>
    <xf numFmtId="1" fontId="4" fillId="32" borderId="10" xfId="59" applyNumberFormat="1" applyFont="1" applyFill="1" applyBorder="1" applyAlignment="1">
      <alignment horizontal="center" vertical="center"/>
      <protection/>
    </xf>
    <xf numFmtId="1" fontId="4" fillId="0" borderId="22" xfId="0" applyNumberFormat="1" applyFont="1" applyBorder="1" applyAlignment="1">
      <alignment horizontal="center" vertical="center" wrapText="1"/>
    </xf>
    <xf numFmtId="1" fontId="4" fillId="32" borderId="34" xfId="57" applyNumberFormat="1" applyFont="1" applyFill="1" applyBorder="1" applyAlignment="1" applyProtection="1">
      <alignment horizontal="center" vertical="center"/>
      <protection locked="0"/>
    </xf>
    <xf numFmtId="0" fontId="4" fillId="0" borderId="22" xfId="0" applyFont="1" applyBorder="1" applyAlignment="1">
      <alignment vertical="center"/>
    </xf>
    <xf numFmtId="0" fontId="4" fillId="0" borderId="20" xfId="0" applyFont="1" applyBorder="1" applyAlignment="1">
      <alignment vertical="center"/>
    </xf>
    <xf numFmtId="1" fontId="4" fillId="32" borderId="38" xfId="59" applyNumberFormat="1" applyFont="1" applyFill="1" applyBorder="1" applyAlignment="1" applyProtection="1">
      <alignment horizontal="center" vertical="center"/>
      <protection locked="0"/>
    </xf>
    <xf numFmtId="0" fontId="4" fillId="0" borderId="22" xfId="0" applyFont="1" applyBorder="1" applyAlignment="1">
      <alignment vertical="center"/>
    </xf>
    <xf numFmtId="1" fontId="4" fillId="34" borderId="50" xfId="59" applyNumberFormat="1" applyFont="1" applyFill="1" applyBorder="1" applyAlignment="1">
      <alignment horizontal="center"/>
      <protection/>
    </xf>
    <xf numFmtId="1" fontId="4" fillId="32" borderId="50" xfId="59" applyNumberFormat="1" applyFont="1" applyFill="1" applyBorder="1" applyAlignment="1" applyProtection="1">
      <alignment horizontal="center" vertical="center"/>
      <protection locked="0"/>
    </xf>
    <xf numFmtId="0" fontId="4" fillId="0" borderId="10" xfId="0" applyFont="1" applyBorder="1" applyAlignment="1">
      <alignment horizontal="center" vertical="center" wrapText="1"/>
    </xf>
    <xf numFmtId="1" fontId="4" fillId="0" borderId="10" xfId="0" applyNumberFormat="1" applyFont="1" applyBorder="1" applyAlignment="1">
      <alignment horizontal="center" vertical="center" wrapText="1"/>
    </xf>
    <xf numFmtId="1" fontId="4" fillId="32" borderId="38" xfId="58" applyNumberFormat="1" applyFont="1" applyFill="1" applyBorder="1" applyAlignment="1" applyProtection="1">
      <alignment horizontal="center" vertical="center"/>
      <protection locked="0"/>
    </xf>
    <xf numFmtId="1" fontId="4" fillId="32" borderId="10" xfId="58" applyNumberFormat="1" applyFont="1" applyFill="1" applyBorder="1" applyAlignment="1" applyProtection="1">
      <alignment horizontal="center" vertical="center"/>
      <protection locked="0"/>
    </xf>
    <xf numFmtId="1" fontId="4" fillId="32" borderId="44" xfId="58" applyNumberFormat="1" applyFont="1" applyFill="1" applyBorder="1" applyAlignment="1" applyProtection="1">
      <alignment vertical="center"/>
      <protection locked="0"/>
    </xf>
    <xf numFmtId="1" fontId="4" fillId="32" borderId="50" xfId="58" applyNumberFormat="1" applyFont="1" applyFill="1" applyBorder="1" applyAlignment="1" applyProtection="1">
      <alignment vertical="center"/>
      <protection locked="0"/>
    </xf>
    <xf numFmtId="1" fontId="4" fillId="32" borderId="10" xfId="58" applyNumberFormat="1" applyFont="1" applyFill="1" applyBorder="1" applyAlignment="1">
      <alignment horizontal="center" vertical="center"/>
      <protection/>
    </xf>
    <xf numFmtId="0" fontId="4" fillId="0" borderId="26" xfId="0" applyFont="1" applyBorder="1" applyAlignment="1">
      <alignment horizontal="left" vertical="center" wrapText="1"/>
    </xf>
    <xf numFmtId="0" fontId="5" fillId="0" borderId="40" xfId="0" applyFont="1" applyBorder="1" applyAlignment="1">
      <alignment vertical="center"/>
    </xf>
    <xf numFmtId="0" fontId="4" fillId="0" borderId="37" xfId="58" applyFont="1" applyBorder="1" applyAlignment="1" applyProtection="1">
      <alignment vertical="center"/>
      <protection/>
    </xf>
    <xf numFmtId="0" fontId="4" fillId="0" borderId="19" xfId="58" applyFont="1" applyBorder="1" applyAlignment="1" applyProtection="1">
      <alignment vertical="center"/>
      <protection/>
    </xf>
    <xf numFmtId="0" fontId="4" fillId="0" borderId="20" xfId="58" applyFont="1" applyBorder="1" applyAlignment="1" applyProtection="1">
      <alignment horizontal="left" vertical="center"/>
      <protection/>
    </xf>
    <xf numFmtId="0" fontId="4" fillId="0" borderId="37" xfId="0" applyFont="1" applyBorder="1" applyAlignment="1" applyProtection="1">
      <alignment horizontal="left" vertical="center"/>
      <protection/>
    </xf>
    <xf numFmtId="0" fontId="5" fillId="0" borderId="39" xfId="0" applyFont="1" applyBorder="1" applyAlignment="1">
      <alignment vertical="center"/>
    </xf>
    <xf numFmtId="0" fontId="4" fillId="0" borderId="22" xfId="58" applyFont="1" applyBorder="1" applyAlignment="1" applyProtection="1">
      <alignment horizontal="left" vertical="center"/>
      <protection/>
    </xf>
    <xf numFmtId="1" fontId="4" fillId="34" borderId="38" xfId="58" applyNumberFormat="1" applyFont="1" applyFill="1" applyBorder="1" applyAlignment="1">
      <alignment horizontal="center" vertical="center"/>
      <protection/>
    </xf>
    <xf numFmtId="1" fontId="4" fillId="34" borderId="44" xfId="58" applyNumberFormat="1" applyFont="1" applyFill="1" applyBorder="1" applyAlignment="1">
      <alignment horizontal="center" vertical="center"/>
      <protection/>
    </xf>
    <xf numFmtId="1" fontId="4" fillId="34" borderId="50" xfId="58" applyNumberFormat="1" applyFont="1" applyFill="1" applyBorder="1" applyAlignment="1">
      <alignment horizontal="center" vertical="center"/>
      <protection/>
    </xf>
    <xf numFmtId="0" fontId="4" fillId="0" borderId="22" xfId="0" applyFont="1" applyBorder="1" applyAlignment="1">
      <alignment vertical="center" wrapText="1"/>
    </xf>
    <xf numFmtId="0" fontId="4" fillId="0" borderId="55" xfId="0" applyFont="1" applyBorder="1" applyAlignment="1">
      <alignment vertical="center" wrapText="1"/>
    </xf>
    <xf numFmtId="0" fontId="4" fillId="0" borderId="48" xfId="0" applyFont="1" applyBorder="1" applyAlignment="1">
      <alignment vertical="center" wrapText="1"/>
    </xf>
    <xf numFmtId="1" fontId="4" fillId="0" borderId="10" xfId="0" applyNumberFormat="1" applyFont="1" applyBorder="1" applyAlignment="1">
      <alignment horizontal="center" vertical="center" wrapText="1"/>
    </xf>
    <xf numFmtId="1" fontId="4" fillId="32" borderId="10" xfId="60" applyNumberFormat="1" applyFont="1" applyFill="1" applyBorder="1" applyAlignment="1" applyProtection="1">
      <alignment horizontal="center" vertical="center"/>
      <protection locked="0"/>
    </xf>
    <xf numFmtId="1" fontId="4" fillId="32" borderId="50" xfId="60" applyNumberFormat="1" applyFont="1" applyFill="1" applyBorder="1" applyAlignment="1" applyProtection="1">
      <alignment horizontal="center" vertical="center"/>
      <protection locked="0"/>
    </xf>
    <xf numFmtId="0" fontId="4" fillId="0" borderId="22" xfId="0" applyFont="1" applyBorder="1" applyAlignment="1" applyProtection="1">
      <alignment vertical="center"/>
      <protection/>
    </xf>
    <xf numFmtId="0" fontId="4" fillId="0" borderId="20" xfId="0" applyFont="1" applyBorder="1" applyAlignment="1" applyProtection="1">
      <alignment vertical="center"/>
      <protection/>
    </xf>
    <xf numFmtId="0" fontId="4" fillId="0" borderId="19" xfId="60" applyFont="1" applyBorder="1" applyAlignment="1" applyProtection="1">
      <alignment vertical="center"/>
      <protection/>
    </xf>
    <xf numFmtId="0" fontId="4" fillId="0" borderId="20" xfId="60" applyFont="1" applyBorder="1" applyAlignment="1" applyProtection="1">
      <alignment vertical="center"/>
      <protection/>
    </xf>
    <xf numFmtId="0" fontId="5" fillId="0" borderId="44" xfId="0" applyFont="1" applyFill="1" applyBorder="1" applyAlignment="1" applyProtection="1">
      <alignment horizontal="left" vertical="center" shrinkToFit="1"/>
      <protection locked="0"/>
    </xf>
    <xf numFmtId="0" fontId="5" fillId="0" borderId="22" xfId="0" applyFont="1" applyFill="1" applyBorder="1" applyAlignment="1" applyProtection="1">
      <alignment horizontal="left" vertical="center" shrinkToFit="1"/>
      <protection locked="0"/>
    </xf>
    <xf numFmtId="0" fontId="9" fillId="0" borderId="25" xfId="0" applyFont="1" applyBorder="1" applyAlignment="1">
      <alignment/>
    </xf>
    <xf numFmtId="0" fontId="5" fillId="0" borderId="25" xfId="0" applyFont="1" applyFill="1" applyBorder="1" applyAlignment="1" applyProtection="1">
      <alignment horizontal="center" vertical="center"/>
      <protection locked="0"/>
    </xf>
    <xf numFmtId="0" fontId="5" fillId="0" borderId="26" xfId="56" applyFont="1" applyFill="1" applyBorder="1" applyProtection="1">
      <alignment/>
      <protection locked="0"/>
    </xf>
    <xf numFmtId="0" fontId="5" fillId="0" borderId="22" xfId="56" applyFont="1" applyFill="1" applyBorder="1" applyAlignment="1" applyProtection="1">
      <alignment horizontal="center"/>
      <protection locked="0"/>
    </xf>
    <xf numFmtId="0" fontId="4" fillId="0" borderId="55" xfId="0" applyFont="1" applyBorder="1" applyAlignment="1">
      <alignment vertical="center"/>
    </xf>
    <xf numFmtId="1" fontId="4" fillId="0" borderId="10" xfId="0" applyNumberFormat="1" applyFont="1" applyBorder="1" applyAlignment="1">
      <alignment horizontal="center" vertical="center" wrapText="1"/>
    </xf>
    <xf numFmtId="1" fontId="4" fillId="32" borderId="10" xfId="56" applyNumberFormat="1" applyFont="1" applyFill="1" applyBorder="1" applyAlignment="1" applyProtection="1">
      <alignment horizontal="center" vertical="center"/>
      <protection locked="0"/>
    </xf>
    <xf numFmtId="0" fontId="4" fillId="0" borderId="39" xfId="0" applyFont="1" applyBorder="1" applyAlignment="1">
      <alignment vertical="center" wrapText="1"/>
    </xf>
    <xf numFmtId="0" fontId="5" fillId="0" borderId="20" xfId="0" applyFont="1" applyFill="1" applyBorder="1" applyAlignment="1" applyProtection="1">
      <alignment horizontal="left" vertical="center" shrinkToFit="1"/>
      <protection locked="0"/>
    </xf>
    <xf numFmtId="0" fontId="9" fillId="0" borderId="19" xfId="0" applyFont="1" applyFill="1" applyBorder="1" applyAlignment="1">
      <alignment horizontal="left"/>
    </xf>
    <xf numFmtId="0" fontId="5" fillId="0" borderId="0" xfId="0" applyFont="1" applyBorder="1" applyAlignment="1">
      <alignment horizontal="left" vertical="center" wrapText="1"/>
    </xf>
    <xf numFmtId="0" fontId="5" fillId="0" borderId="0" xfId="0" applyFont="1" applyBorder="1" applyAlignment="1">
      <alignment horizontal="left" wrapText="1"/>
    </xf>
    <xf numFmtId="0" fontId="5" fillId="0" borderId="0" xfId="0" applyFont="1" applyAlignment="1">
      <alignment horizontal="center"/>
    </xf>
    <xf numFmtId="0" fontId="5" fillId="0" borderId="0" xfId="0" applyFont="1" applyAlignment="1">
      <alignment/>
    </xf>
    <xf numFmtId="0" fontId="5" fillId="0" borderId="0" xfId="0" applyFont="1" applyBorder="1" applyAlignment="1">
      <alignment/>
    </xf>
    <xf numFmtId="0" fontId="11" fillId="0" borderId="0" xfId="0" applyFont="1" applyBorder="1" applyAlignment="1">
      <alignment horizontal="center" vertical="center"/>
    </xf>
    <xf numFmtId="0" fontId="4" fillId="32" borderId="11" xfId="0" applyFont="1" applyFill="1" applyBorder="1" applyAlignment="1" applyProtection="1">
      <alignment horizontal="center" vertical="center"/>
      <protection locked="0"/>
    </xf>
    <xf numFmtId="0" fontId="5" fillId="0" borderId="56" xfId="0" applyFont="1" applyBorder="1" applyAlignment="1">
      <alignment/>
    </xf>
    <xf numFmtId="0" fontId="25" fillId="0" borderId="0" xfId="42" applyFont="1" applyAlignment="1" applyProtection="1">
      <alignment horizontal="center" vertical="center" wrapText="1"/>
      <protection/>
    </xf>
    <xf numFmtId="0" fontId="9" fillId="0" borderId="14" xfId="0" applyFont="1" applyBorder="1" applyAlignment="1" applyProtection="1">
      <alignment horizontal="center"/>
      <protection locked="0"/>
    </xf>
    <xf numFmtId="0" fontId="5" fillId="0" borderId="15" xfId="0" applyFont="1" applyBorder="1" applyAlignment="1" applyProtection="1">
      <alignment horizontal="center" wrapText="1"/>
      <protection locked="0"/>
    </xf>
    <xf numFmtId="0" fontId="9" fillId="0" borderId="16" xfId="0" applyFont="1" applyBorder="1" applyAlignment="1" applyProtection="1">
      <alignment horizontal="center"/>
      <protection locked="0"/>
    </xf>
    <xf numFmtId="0" fontId="5" fillId="0" borderId="17" xfId="0" applyFont="1" applyBorder="1" applyAlignment="1" applyProtection="1">
      <alignment horizontal="center" wrapText="1"/>
      <protection locked="0"/>
    </xf>
    <xf numFmtId="0" fontId="5" fillId="0" borderId="0" xfId="0" applyFont="1" applyAlignment="1">
      <alignment horizontal="left" vertical="center" wrapText="1"/>
    </xf>
    <xf numFmtId="0" fontId="5" fillId="0" borderId="0" xfId="0" applyFont="1" applyAlignment="1">
      <alignment horizontal="center" wrapText="1"/>
    </xf>
    <xf numFmtId="0" fontId="5" fillId="0" borderId="0" xfId="0" applyFont="1" applyAlignment="1">
      <alignment wrapText="1"/>
    </xf>
    <xf numFmtId="0" fontId="4" fillId="32" borderId="10" xfId="0" applyFont="1" applyFill="1" applyBorder="1" applyAlignment="1" applyProtection="1">
      <alignment horizontal="center" vertical="center"/>
      <protection locked="0"/>
    </xf>
    <xf numFmtId="1" fontId="4" fillId="33" borderId="10" xfId="53" applyNumberFormat="1" applyFont="1" applyFill="1" applyBorder="1" applyAlignment="1">
      <alignment vertical="center" wrapText="1"/>
      <protection/>
    </xf>
    <xf numFmtId="1" fontId="4" fillId="0" borderId="10" xfId="53" applyNumberFormat="1" applyFont="1" applyBorder="1" applyAlignment="1">
      <alignment vertical="center" wrapText="1"/>
      <protection/>
    </xf>
    <xf numFmtId="0" fontId="5" fillId="0" borderId="37" xfId="57" applyFont="1" applyFill="1" applyBorder="1" applyAlignment="1" applyProtection="1">
      <alignment horizontal="center"/>
      <protection locked="0"/>
    </xf>
    <xf numFmtId="0" fontId="24" fillId="0" borderId="0" xfId="0" applyFont="1" applyFill="1" applyAlignment="1">
      <alignment vertical="center" wrapText="1"/>
    </xf>
    <xf numFmtId="0" fontId="17" fillId="0" borderId="0" xfId="0" applyFont="1" applyFill="1" applyAlignment="1">
      <alignment horizontal="right" vertical="center"/>
    </xf>
    <xf numFmtId="0" fontId="10" fillId="0" borderId="0" xfId="0" applyFont="1" applyFill="1" applyAlignment="1">
      <alignment/>
    </xf>
    <xf numFmtId="0" fontId="4" fillId="0" borderId="0" xfId="0" applyFont="1" applyFill="1" applyAlignment="1">
      <alignment horizontal="center"/>
    </xf>
    <xf numFmtId="0" fontId="5" fillId="0" borderId="20" xfId="57" applyFont="1" applyFill="1" applyBorder="1" applyAlignment="1" applyProtection="1">
      <alignment horizontal="center" wrapText="1"/>
      <protection locked="0"/>
    </xf>
    <xf numFmtId="0" fontId="5" fillId="0" borderId="20" xfId="57" applyFont="1" applyFill="1" applyBorder="1" applyAlignment="1" applyProtection="1">
      <alignment horizontal="center"/>
      <protection locked="0"/>
    </xf>
    <xf numFmtId="0" fontId="5" fillId="0" borderId="37" xfId="0" applyFont="1" applyFill="1" applyBorder="1" applyAlignment="1" applyProtection="1">
      <alignment horizontal="center" vertical="center"/>
      <protection locked="0"/>
    </xf>
    <xf numFmtId="0" fontId="5" fillId="0" borderId="19" xfId="54" applyFont="1" applyFill="1" applyBorder="1" applyAlignment="1" applyProtection="1">
      <alignment horizontal="center" vertical="center"/>
      <protection locked="0"/>
    </xf>
    <xf numFmtId="0" fontId="5" fillId="0" borderId="20" xfId="54" applyFont="1" applyFill="1" applyBorder="1" applyAlignment="1" applyProtection="1">
      <alignment horizontal="center" vertical="center"/>
      <protection locked="0"/>
    </xf>
    <xf numFmtId="0" fontId="5" fillId="0" borderId="57" xfId="54" applyFont="1" applyFill="1" applyBorder="1" applyAlignment="1" applyProtection="1">
      <alignment horizontal="center" vertical="center"/>
      <protection locked="0"/>
    </xf>
    <xf numFmtId="0" fontId="5" fillId="0" borderId="37" xfId="54" applyFont="1" applyFill="1" applyBorder="1" applyAlignment="1" applyProtection="1">
      <alignment horizontal="center" vertical="center"/>
      <protection locked="0"/>
    </xf>
    <xf numFmtId="0" fontId="5" fillId="0" borderId="22" xfId="54" applyFont="1" applyFill="1" applyBorder="1" applyAlignment="1" applyProtection="1">
      <alignment horizontal="center" vertical="center"/>
      <protection locked="0"/>
    </xf>
    <xf numFmtId="0" fontId="5" fillId="0" borderId="58" xfId="54" applyFont="1" applyFill="1" applyBorder="1" applyAlignment="1" applyProtection="1">
      <alignment horizontal="center" vertical="center"/>
      <protection locked="0"/>
    </xf>
    <xf numFmtId="0" fontId="5" fillId="0" borderId="19" xfId="57" applyFont="1" applyFill="1" applyBorder="1" applyAlignment="1" applyProtection="1">
      <alignment horizontal="center"/>
      <protection locked="0"/>
    </xf>
    <xf numFmtId="0" fontId="5" fillId="0" borderId="22" xfId="57" applyFont="1" applyFill="1" applyBorder="1" applyAlignment="1" applyProtection="1">
      <alignment horizontal="center" vertical="center"/>
      <protection locked="0"/>
    </xf>
    <xf numFmtId="0" fontId="5" fillId="0" borderId="22" xfId="0" applyFont="1" applyFill="1" applyBorder="1" applyAlignment="1" applyProtection="1">
      <alignment horizontal="center" vertical="center"/>
      <protection locked="0"/>
    </xf>
    <xf numFmtId="0" fontId="5" fillId="0" borderId="22" xfId="57" applyFont="1" applyFill="1" applyBorder="1" applyAlignment="1" applyProtection="1">
      <alignment horizontal="center"/>
      <protection locked="0"/>
    </xf>
    <xf numFmtId="0" fontId="5" fillId="0" borderId="19" xfId="58" applyFont="1" applyFill="1" applyBorder="1" applyAlignment="1" applyProtection="1">
      <alignment horizontal="center"/>
      <protection locked="0"/>
    </xf>
    <xf numFmtId="0" fontId="5" fillId="0" borderId="20" xfId="58" applyFont="1" applyFill="1" applyBorder="1" applyAlignment="1" applyProtection="1">
      <alignment horizontal="center"/>
      <protection locked="0"/>
    </xf>
    <xf numFmtId="0" fontId="9" fillId="0" borderId="44" xfId="0" applyFont="1" applyFill="1" applyBorder="1" applyAlignment="1">
      <alignment/>
    </xf>
    <xf numFmtId="0" fontId="5" fillId="0" borderId="20" xfId="59" applyFont="1" applyFill="1" applyBorder="1" applyAlignment="1" applyProtection="1">
      <alignment horizontal="center"/>
      <protection locked="0"/>
    </xf>
    <xf numFmtId="0" fontId="5" fillId="0" borderId="10" xfId="0" applyFont="1" applyFill="1" applyBorder="1" applyAlignment="1" applyProtection="1">
      <alignment horizontal="left" vertical="center" wrapText="1" shrinkToFit="1"/>
      <protection locked="0"/>
    </xf>
    <xf numFmtId="0" fontId="5" fillId="0" borderId="10"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protection locked="0"/>
    </xf>
    <xf numFmtId="14" fontId="4" fillId="32" borderId="10" xfId="0" applyNumberFormat="1" applyFont="1" applyFill="1" applyBorder="1" applyAlignment="1" applyProtection="1">
      <alignment horizontal="center"/>
      <protection locked="0"/>
    </xf>
    <xf numFmtId="0" fontId="27" fillId="0" borderId="0" xfId="0" applyFont="1" applyAlignment="1">
      <alignment vertical="center" wrapText="1"/>
    </xf>
    <xf numFmtId="0" fontId="28" fillId="0" borderId="0" xfId="0" applyFont="1" applyFill="1" applyAlignment="1">
      <alignment/>
    </xf>
    <xf numFmtId="0" fontId="29" fillId="0" borderId="0" xfId="57" applyFont="1">
      <alignment/>
      <protection/>
    </xf>
    <xf numFmtId="0" fontId="28" fillId="0" borderId="0" xfId="0" applyFont="1" applyAlignment="1">
      <alignment/>
    </xf>
    <xf numFmtId="192" fontId="5" fillId="0" borderId="19" xfId="0" applyNumberFormat="1" applyFont="1" applyFill="1" applyBorder="1" applyAlignment="1" applyProtection="1">
      <alignment horizontal="center" vertical="center"/>
      <protection locked="0"/>
    </xf>
    <xf numFmtId="192" fontId="5" fillId="0" borderId="19" xfId="0" applyNumberFormat="1" applyFont="1" applyFill="1" applyBorder="1" applyAlignment="1" applyProtection="1">
      <alignment horizontal="center" vertical="center"/>
      <protection locked="0"/>
    </xf>
    <xf numFmtId="192" fontId="5" fillId="0" borderId="19" xfId="53" applyNumberFormat="1" applyFont="1" applyFill="1" applyBorder="1" applyAlignment="1" applyProtection="1">
      <alignment horizontal="center" vertical="center"/>
      <protection locked="0"/>
    </xf>
    <xf numFmtId="0" fontId="5" fillId="0" borderId="19" xfId="54" applyFont="1" applyFill="1" applyBorder="1" applyAlignment="1" applyProtection="1">
      <alignment horizontal="center" wrapText="1"/>
      <protection locked="0"/>
    </xf>
    <xf numFmtId="0" fontId="4" fillId="0" borderId="10" xfId="58" applyFont="1" applyBorder="1" applyAlignment="1">
      <alignment horizontal="center" vertical="center"/>
      <protection/>
    </xf>
    <xf numFmtId="0" fontId="5" fillId="0" borderId="0" xfId="60" applyFont="1">
      <alignment/>
      <protection/>
    </xf>
    <xf numFmtId="1" fontId="5" fillId="0" borderId="0" xfId="0" applyNumberFormat="1" applyFont="1" applyBorder="1" applyAlignment="1">
      <alignment horizontal="center"/>
    </xf>
    <xf numFmtId="0" fontId="5" fillId="0" borderId="0" xfId="56" applyFont="1" applyFill="1" applyBorder="1">
      <alignment/>
      <protection/>
    </xf>
    <xf numFmtId="0" fontId="5" fillId="0" borderId="0" xfId="58" applyFont="1" applyFill="1" applyBorder="1">
      <alignment/>
      <protection/>
    </xf>
    <xf numFmtId="0" fontId="5" fillId="0" borderId="0" xfId="0" applyFont="1" applyFill="1" applyBorder="1" applyAlignment="1">
      <alignment/>
    </xf>
    <xf numFmtId="0" fontId="5" fillId="0" borderId="34" xfId="56" applyFont="1" applyFill="1" applyBorder="1" applyProtection="1">
      <alignment/>
      <protection locked="0"/>
    </xf>
    <xf numFmtId="0" fontId="5" fillId="0" borderId="34" xfId="56" applyFont="1" applyFill="1" applyBorder="1" applyAlignment="1" applyProtection="1">
      <alignment/>
      <protection locked="0"/>
    </xf>
    <xf numFmtId="0" fontId="5" fillId="0" borderId="0" xfId="56" applyFont="1" applyFill="1" applyBorder="1" applyAlignment="1" applyProtection="1">
      <alignment/>
      <protection locked="0"/>
    </xf>
    <xf numFmtId="0" fontId="5" fillId="0" borderId="43" xfId="56" applyFont="1" applyFill="1" applyBorder="1" applyAlignment="1" applyProtection="1">
      <alignment/>
      <protection locked="0"/>
    </xf>
    <xf numFmtId="0" fontId="5" fillId="0" borderId="20" xfId="0" applyFont="1" applyFill="1" applyBorder="1" applyAlignment="1" applyProtection="1">
      <alignment horizontal="center" vertical="center" shrinkToFit="1"/>
      <protection locked="0"/>
    </xf>
    <xf numFmtId="0" fontId="5" fillId="0" borderId="20" xfId="0" applyFont="1" applyFill="1" applyBorder="1" applyAlignment="1">
      <alignment horizontal="center" vertical="center" wrapText="1"/>
    </xf>
    <xf numFmtId="0" fontId="5" fillId="0" borderId="22" xfId="56" applyFont="1" applyFill="1" applyBorder="1" applyAlignment="1" applyProtection="1">
      <alignment horizontal="center" vertical="center" wrapText="1"/>
      <protection locked="0"/>
    </xf>
    <xf numFmtId="0" fontId="5" fillId="0" borderId="39" xfId="0" applyFont="1" applyFill="1" applyBorder="1" applyAlignment="1" applyProtection="1">
      <alignment horizontal="center"/>
      <protection locked="0"/>
    </xf>
    <xf numFmtId="0" fontId="5" fillId="0" borderId="37" xfId="0" applyFont="1" applyFill="1" applyBorder="1" applyAlignment="1" applyProtection="1">
      <alignment horizontal="center"/>
      <protection locked="0"/>
    </xf>
    <xf numFmtId="0" fontId="5" fillId="0" borderId="44" xfId="0" applyFont="1" applyFill="1" applyBorder="1" applyAlignment="1" applyProtection="1">
      <alignment horizontal="center" vertical="center"/>
      <protection locked="0"/>
    </xf>
    <xf numFmtId="0" fontId="5" fillId="0" borderId="44" xfId="0" applyFont="1" applyFill="1" applyBorder="1" applyAlignment="1" applyProtection="1">
      <alignment horizontal="center" vertical="center" shrinkToFit="1"/>
      <protection locked="0"/>
    </xf>
    <xf numFmtId="0" fontId="5" fillId="0" borderId="44" xfId="0" applyFont="1" applyFill="1" applyBorder="1" applyAlignment="1" applyProtection="1">
      <alignment horizontal="center" vertical="center" shrinkToFit="1"/>
      <protection locked="0"/>
    </xf>
    <xf numFmtId="0" fontId="5" fillId="0" borderId="44" xfId="0" applyFont="1" applyFill="1" applyBorder="1" applyAlignment="1" applyProtection="1">
      <alignment horizontal="center" vertical="center" wrapText="1"/>
      <protection locked="0"/>
    </xf>
    <xf numFmtId="0" fontId="5" fillId="0" borderId="44" xfId="0" applyFont="1" applyFill="1" applyBorder="1" applyAlignment="1">
      <alignment horizontal="center" wrapText="1"/>
    </xf>
    <xf numFmtId="0" fontId="5" fillId="0" borderId="19" xfId="60" applyFont="1" applyFill="1" applyBorder="1" applyAlignment="1" applyProtection="1">
      <alignment horizontal="center"/>
      <protection locked="0"/>
    </xf>
    <xf numFmtId="0" fontId="5" fillId="0" borderId="22" xfId="60" applyFont="1" applyFill="1" applyBorder="1" applyAlignment="1" applyProtection="1">
      <alignment horizontal="center" vertical="center"/>
      <protection locked="0"/>
    </xf>
    <xf numFmtId="0" fontId="5" fillId="0" borderId="19" xfId="60" applyFont="1" applyFill="1" applyBorder="1" applyAlignment="1" applyProtection="1">
      <alignment horizontal="left" vertical="center"/>
      <protection locked="0"/>
    </xf>
    <xf numFmtId="0" fontId="5" fillId="0" borderId="19" xfId="60" applyFont="1" applyFill="1" applyBorder="1" applyAlignment="1" applyProtection="1">
      <alignment horizontal="center" vertical="center"/>
      <protection locked="0"/>
    </xf>
    <xf numFmtId="0" fontId="5" fillId="0" borderId="50" xfId="60" applyFont="1" applyFill="1" applyBorder="1" applyAlignment="1" applyProtection="1">
      <alignment horizontal="left" vertical="center"/>
      <protection locked="0"/>
    </xf>
    <xf numFmtId="0" fontId="5" fillId="0" borderId="50" xfId="60" applyFont="1" applyFill="1" applyBorder="1" applyAlignment="1" applyProtection="1">
      <alignment horizontal="center" vertical="center"/>
      <protection locked="0"/>
    </xf>
    <xf numFmtId="0" fontId="5" fillId="0" borderId="21" xfId="60" applyFont="1" applyFill="1" applyBorder="1" applyProtection="1">
      <alignment/>
      <protection locked="0"/>
    </xf>
    <xf numFmtId="0" fontId="5" fillId="0" borderId="18" xfId="60" applyFont="1" applyFill="1" applyBorder="1" applyProtection="1">
      <alignment/>
      <protection locked="0"/>
    </xf>
    <xf numFmtId="0" fontId="5" fillId="0" borderId="20" xfId="60" applyFont="1" applyFill="1" applyBorder="1" applyAlignment="1" applyProtection="1">
      <alignment horizontal="center"/>
      <protection locked="0"/>
    </xf>
    <xf numFmtId="0" fontId="5" fillId="0" borderId="10" xfId="0" applyFont="1" applyFill="1" applyBorder="1" applyAlignment="1" applyProtection="1">
      <alignment horizontal="center" vertical="center" wrapText="1"/>
      <protection locked="0"/>
    </xf>
    <xf numFmtId="0" fontId="5" fillId="0" borderId="19" xfId="58"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shrinkToFit="1"/>
      <protection locked="0"/>
    </xf>
    <xf numFmtId="0" fontId="5" fillId="0" borderId="22" xfId="58" applyFont="1" applyFill="1" applyBorder="1" applyAlignment="1" applyProtection="1">
      <alignment horizontal="left"/>
      <protection locked="0"/>
    </xf>
    <xf numFmtId="0" fontId="5" fillId="0" borderId="22" xfId="58" applyFont="1" applyFill="1" applyBorder="1" applyAlignment="1" applyProtection="1">
      <alignment horizontal="center"/>
      <protection locked="0"/>
    </xf>
    <xf numFmtId="0" fontId="5" fillId="0" borderId="19" xfId="59" applyFont="1" applyFill="1" applyBorder="1" applyAlignment="1" applyProtection="1">
      <alignment horizontal="center" vertical="center"/>
      <protection locked="0"/>
    </xf>
    <xf numFmtId="0" fontId="5" fillId="0" borderId="19" xfId="59" applyFont="1" applyFill="1" applyBorder="1" applyAlignment="1" applyProtection="1">
      <alignment horizontal="center"/>
      <protection locked="0"/>
    </xf>
    <xf numFmtId="0" fontId="5" fillId="0" borderId="21" xfId="59" applyFont="1" applyFill="1" applyBorder="1" applyProtection="1">
      <alignment/>
      <protection locked="0"/>
    </xf>
    <xf numFmtId="0" fontId="5" fillId="0" borderId="18" xfId="59" applyFont="1" applyFill="1" applyBorder="1">
      <alignment/>
      <protection/>
    </xf>
    <xf numFmtId="0" fontId="5" fillId="0" borderId="18" xfId="59" applyFont="1" applyFill="1" applyBorder="1" applyAlignment="1">
      <alignment/>
      <protection/>
    </xf>
    <xf numFmtId="0" fontId="5" fillId="0" borderId="45" xfId="59" applyFont="1" applyFill="1" applyBorder="1" applyAlignment="1">
      <alignment/>
      <protection/>
    </xf>
    <xf numFmtId="0" fontId="5" fillId="0" borderId="26" xfId="59" applyFont="1" applyFill="1" applyBorder="1" applyProtection="1">
      <alignment/>
      <protection locked="0"/>
    </xf>
    <xf numFmtId="0" fontId="5" fillId="0" borderId="34" xfId="59" applyFont="1" applyFill="1" applyBorder="1">
      <alignment/>
      <protection/>
    </xf>
    <xf numFmtId="0" fontId="5" fillId="0" borderId="34" xfId="59" applyFont="1" applyFill="1" applyBorder="1" applyAlignment="1">
      <alignment/>
      <protection/>
    </xf>
    <xf numFmtId="0" fontId="5" fillId="0" borderId="43" xfId="59" applyFont="1" applyFill="1" applyBorder="1" applyAlignment="1">
      <alignment/>
      <protection/>
    </xf>
    <xf numFmtId="0" fontId="5" fillId="0" borderId="19" xfId="59" applyFont="1" applyFill="1" applyBorder="1" applyAlignment="1" applyProtection="1">
      <alignment horizontal="center"/>
      <protection locked="0"/>
    </xf>
    <xf numFmtId="0" fontId="5" fillId="0" borderId="20" xfId="59" applyFont="1" applyFill="1" applyBorder="1" applyAlignment="1" applyProtection="1">
      <alignment horizontal="center"/>
      <protection locked="0"/>
    </xf>
    <xf numFmtId="0" fontId="5" fillId="0" borderId="22" xfId="59" applyFont="1" applyFill="1" applyBorder="1" applyAlignment="1" applyProtection="1">
      <alignment horizontal="left" vertical="center"/>
      <protection locked="0"/>
    </xf>
    <xf numFmtId="0" fontId="5" fillId="0" borderId="22" xfId="59" applyFont="1" applyFill="1" applyBorder="1" applyAlignment="1" applyProtection="1">
      <alignment horizontal="center" vertical="center"/>
      <protection locked="0"/>
    </xf>
    <xf numFmtId="0" fontId="5" fillId="0" borderId="19" xfId="59" applyFont="1" applyFill="1" applyBorder="1" applyAlignment="1" applyProtection="1">
      <alignment horizontal="left" vertical="center"/>
      <protection locked="0"/>
    </xf>
    <xf numFmtId="0" fontId="5" fillId="0" borderId="50" xfId="59" applyFont="1" applyFill="1" applyBorder="1" applyAlignment="1" applyProtection="1">
      <alignment horizontal="left" vertical="center"/>
      <protection locked="0"/>
    </xf>
    <xf numFmtId="0" fontId="5" fillId="0" borderId="50" xfId="59" applyFont="1" applyFill="1" applyBorder="1" applyAlignment="1" applyProtection="1">
      <alignment horizontal="center" vertical="center"/>
      <protection locked="0"/>
    </xf>
    <xf numFmtId="0" fontId="5" fillId="0" borderId="21" xfId="59" applyFont="1" applyFill="1" applyBorder="1">
      <alignment/>
      <protection/>
    </xf>
    <xf numFmtId="0" fontId="5" fillId="0" borderId="20" xfId="53" applyFont="1" applyFill="1" applyBorder="1" applyAlignment="1" applyProtection="1">
      <alignment horizontal="left" vertical="center"/>
      <protection locked="0"/>
    </xf>
    <xf numFmtId="0" fontId="5" fillId="0" borderId="20" xfId="57" applyFont="1" applyFill="1" applyBorder="1" applyAlignment="1" applyProtection="1">
      <alignment horizontal="center" wrapText="1"/>
      <protection locked="0"/>
    </xf>
    <xf numFmtId="0" fontId="5" fillId="0" borderId="10" xfId="57" applyFont="1" applyFill="1" applyBorder="1" applyAlignment="1" applyProtection="1">
      <alignment horizontal="center"/>
      <protection locked="0"/>
    </xf>
    <xf numFmtId="0" fontId="4" fillId="0" borderId="19" xfId="57" applyFont="1" applyFill="1" applyBorder="1" applyAlignment="1">
      <alignment horizontal="center" vertical="center"/>
      <protection/>
    </xf>
    <xf numFmtId="0" fontId="4" fillId="0" borderId="20" xfId="57" applyFont="1" applyFill="1" applyBorder="1" applyAlignment="1">
      <alignment horizontal="center" vertical="center"/>
      <protection/>
    </xf>
    <xf numFmtId="0" fontId="5" fillId="0" borderId="38" xfId="57" applyFont="1" applyFill="1" applyBorder="1" applyAlignment="1" applyProtection="1">
      <alignment horizontal="center"/>
      <protection locked="0"/>
    </xf>
    <xf numFmtId="0" fontId="5" fillId="0" borderId="22" xfId="0" applyFont="1" applyFill="1" applyBorder="1" applyAlignment="1" applyProtection="1">
      <alignment vertical="center"/>
      <protection locked="0"/>
    </xf>
    <xf numFmtId="0" fontId="5" fillId="0" borderId="19" xfId="0" applyFont="1" applyFill="1" applyBorder="1" applyAlignment="1" applyProtection="1">
      <alignment vertical="center"/>
      <protection locked="0"/>
    </xf>
    <xf numFmtId="0" fontId="5" fillId="0" borderId="22" xfId="0" applyFont="1" applyFill="1" applyBorder="1" applyAlignment="1">
      <alignment/>
    </xf>
    <xf numFmtId="0" fontId="5" fillId="0" borderId="20" xfId="0" applyFont="1" applyFill="1" applyBorder="1" applyAlignment="1">
      <alignment/>
    </xf>
    <xf numFmtId="0" fontId="5" fillId="0" borderId="37" xfId="57" applyFont="1" applyFill="1" applyBorder="1" applyAlignment="1" applyProtection="1">
      <alignment horizontal="left"/>
      <protection locked="0"/>
    </xf>
    <xf numFmtId="0" fontId="5" fillId="0" borderId="37" xfId="57" applyFont="1" applyFill="1" applyBorder="1" applyAlignment="1" applyProtection="1">
      <alignment horizontal="center" wrapText="1"/>
      <protection locked="0"/>
    </xf>
    <xf numFmtId="0" fontId="5" fillId="0" borderId="37" xfId="57" applyFont="1" applyFill="1" applyBorder="1" applyAlignment="1" applyProtection="1">
      <alignment horizontal="center" wrapText="1"/>
      <protection locked="0"/>
    </xf>
    <xf numFmtId="0" fontId="5" fillId="0" borderId="39" xfId="57" applyFont="1" applyFill="1" applyBorder="1" applyAlignment="1" applyProtection="1">
      <alignment horizontal="center"/>
      <protection locked="0"/>
    </xf>
    <xf numFmtId="0" fontId="5" fillId="0" borderId="39" xfId="53" applyFont="1" applyFill="1" applyBorder="1" applyAlignment="1" applyProtection="1">
      <alignment horizontal="left" vertical="center"/>
      <protection locked="0"/>
    </xf>
    <xf numFmtId="0" fontId="9" fillId="0" borderId="10" xfId="0" applyFont="1" applyFill="1" applyBorder="1" applyAlignment="1">
      <alignment/>
    </xf>
    <xf numFmtId="0" fontId="5" fillId="0" borderId="48" xfId="53" applyFont="1" applyFill="1" applyBorder="1" applyAlignment="1" applyProtection="1">
      <alignment horizontal="left" vertical="center"/>
      <protection locked="0"/>
    </xf>
    <xf numFmtId="0" fontId="4" fillId="0" borderId="0" xfId="57" applyFont="1" applyAlignment="1">
      <alignment wrapText="1"/>
      <protection/>
    </xf>
    <xf numFmtId="1" fontId="15" fillId="0" borderId="10" xfId="58" applyNumberFormat="1" applyFont="1" applyBorder="1" applyAlignment="1">
      <alignment horizontal="center"/>
      <protection/>
    </xf>
    <xf numFmtId="1" fontId="15" fillId="0" borderId="10" xfId="0" applyNumberFormat="1" applyFont="1" applyBorder="1" applyAlignment="1">
      <alignment horizontal="center"/>
    </xf>
    <xf numFmtId="0" fontId="15" fillId="0" borderId="0" xfId="57" applyFont="1" applyAlignment="1">
      <alignment/>
      <protection/>
    </xf>
    <xf numFmtId="0" fontId="15" fillId="0" borderId="0" xfId="59" applyFont="1" applyAlignment="1">
      <alignment horizontal="center"/>
      <protection/>
    </xf>
    <xf numFmtId="1" fontId="15" fillId="0" borderId="0" xfId="59" applyNumberFormat="1" applyFont="1">
      <alignment/>
      <protection/>
    </xf>
    <xf numFmtId="0" fontId="12" fillId="0" borderId="0" xfId="0" applyFont="1" applyAlignment="1" applyProtection="1">
      <alignment wrapText="1"/>
      <protection/>
    </xf>
    <xf numFmtId="0" fontId="15" fillId="0" borderId="0" xfId="54" applyFont="1" applyBorder="1" applyAlignment="1">
      <alignment vertical="center"/>
      <protection/>
    </xf>
    <xf numFmtId="1" fontId="15" fillId="0" borderId="10" xfId="54" applyNumberFormat="1" applyFont="1" applyBorder="1" applyAlignment="1">
      <alignment vertical="center" wrapText="1"/>
      <protection/>
    </xf>
    <xf numFmtId="1" fontId="15" fillId="0" borderId="10" xfId="58" applyNumberFormat="1" applyFont="1" applyBorder="1" applyAlignment="1">
      <alignment vertical="center"/>
      <protection/>
    </xf>
    <xf numFmtId="1" fontId="12" fillId="0" borderId="10" xfId="0" applyNumberFormat="1" applyFont="1" applyBorder="1" applyAlignment="1">
      <alignment horizontal="center"/>
    </xf>
    <xf numFmtId="1" fontId="4" fillId="0" borderId="10" xfId="57" applyNumberFormat="1" applyFont="1" applyFill="1" applyBorder="1" applyAlignment="1">
      <alignment horizontal="center" vertical="center"/>
      <protection/>
    </xf>
    <xf numFmtId="0" fontId="15" fillId="0" borderId="0" xfId="0" applyFont="1" applyAlignment="1" applyProtection="1">
      <alignment horizontal="left"/>
      <protection/>
    </xf>
    <xf numFmtId="1" fontId="15" fillId="0" borderId="0" xfId="0" applyNumberFormat="1" applyFont="1" applyAlignment="1">
      <alignment horizontal="left"/>
    </xf>
    <xf numFmtId="1" fontId="15" fillId="0" borderId="0" xfId="58" applyNumberFormat="1" applyFont="1" applyBorder="1" applyAlignment="1">
      <alignment horizontal="left"/>
      <protection/>
    </xf>
    <xf numFmtId="1" fontId="15" fillId="0" borderId="0" xfId="58" applyNumberFormat="1" applyFont="1" applyAlignment="1">
      <alignment horizontal="left"/>
      <protection/>
    </xf>
    <xf numFmtId="0" fontId="15" fillId="0" borderId="0" xfId="58" applyFont="1" applyAlignment="1">
      <alignment horizontal="left"/>
      <protection/>
    </xf>
    <xf numFmtId="1" fontId="15" fillId="0" borderId="50" xfId="58" applyNumberFormat="1" applyFont="1" applyBorder="1" applyAlignment="1">
      <alignment horizontal="center"/>
      <protection/>
    </xf>
    <xf numFmtId="1" fontId="15" fillId="0" borderId="38" xfId="56" applyNumberFormat="1" applyFont="1" applyBorder="1" applyAlignment="1">
      <alignment horizontal="center"/>
      <protection/>
    </xf>
    <xf numFmtId="0" fontId="15" fillId="0" borderId="34" xfId="56" applyFont="1" applyBorder="1">
      <alignment/>
      <protection/>
    </xf>
    <xf numFmtId="1" fontId="15" fillId="0" borderId="34" xfId="56" applyNumberFormat="1" applyFont="1" applyBorder="1" applyAlignment="1">
      <alignment horizontal="center"/>
      <protection/>
    </xf>
    <xf numFmtId="0" fontId="15" fillId="0" borderId="33" xfId="56" applyFont="1" applyBorder="1">
      <alignment/>
      <protection/>
    </xf>
    <xf numFmtId="1" fontId="15" fillId="0" borderId="33" xfId="56" applyNumberFormat="1" applyFont="1" applyBorder="1" applyAlignment="1">
      <alignment horizontal="center"/>
      <protection/>
    </xf>
    <xf numFmtId="1" fontId="15" fillId="0" borderId="0" xfId="57" applyNumberFormat="1" applyFont="1" applyAlignment="1">
      <alignment horizontal="center"/>
      <protection/>
    </xf>
    <xf numFmtId="0" fontId="15" fillId="0" borderId="0" xfId="57" applyFont="1" applyAlignment="1">
      <alignment horizontal="left"/>
      <protection/>
    </xf>
    <xf numFmtId="1" fontId="15" fillId="0" borderId="0" xfId="57" applyNumberFormat="1" applyFont="1" applyAlignment="1">
      <alignment horizontal="left"/>
      <protection/>
    </xf>
    <xf numFmtId="1" fontId="15" fillId="0" borderId="10" xfId="57" applyNumberFormat="1" applyFont="1" applyFill="1" applyBorder="1" applyAlignment="1">
      <alignment horizontal="center" vertical="center" wrapText="1"/>
      <protection/>
    </xf>
    <xf numFmtId="0" fontId="15" fillId="0" borderId="10" xfId="0" applyFont="1" applyBorder="1" applyAlignment="1" applyProtection="1">
      <alignment horizontal="left"/>
      <protection/>
    </xf>
    <xf numFmtId="0" fontId="15" fillId="0" borderId="10" xfId="0" applyFont="1" applyBorder="1" applyAlignment="1">
      <alignment wrapText="1"/>
    </xf>
    <xf numFmtId="1" fontId="15" fillId="0" borderId="0" xfId="0" applyNumberFormat="1" applyFont="1" applyBorder="1" applyAlignment="1">
      <alignment horizontal="center"/>
    </xf>
    <xf numFmtId="0" fontId="15" fillId="0" borderId="10" xfId="0" applyFont="1" applyBorder="1" applyAlignment="1">
      <alignment/>
    </xf>
    <xf numFmtId="0" fontId="15" fillId="0" borderId="0" xfId="58" applyFont="1" applyAlignment="1">
      <alignment horizontal="center"/>
      <protection/>
    </xf>
    <xf numFmtId="0" fontId="9" fillId="36" borderId="0" xfId="0" applyFont="1" applyFill="1" applyAlignment="1">
      <alignment/>
    </xf>
    <xf numFmtId="0" fontId="10" fillId="36" borderId="0" xfId="0" applyFont="1" applyFill="1" applyAlignment="1">
      <alignment/>
    </xf>
    <xf numFmtId="0" fontId="5" fillId="0" borderId="0" xfId="57" applyFont="1">
      <alignment/>
      <protection/>
    </xf>
    <xf numFmtId="0" fontId="4" fillId="32" borderId="11" xfId="57" applyFont="1" applyFill="1" applyBorder="1" applyAlignment="1" applyProtection="1">
      <alignment horizontal="center" vertical="center"/>
      <protection locked="0"/>
    </xf>
    <xf numFmtId="0" fontId="5" fillId="0" borderId="14" xfId="57" applyFont="1" applyBorder="1" applyAlignment="1" applyProtection="1">
      <alignment horizontal="center"/>
      <protection locked="0"/>
    </xf>
    <xf numFmtId="0" fontId="5" fillId="0" borderId="16" xfId="57" applyFont="1" applyBorder="1" applyAlignment="1" applyProtection="1">
      <alignment horizontal="center"/>
      <protection locked="0"/>
    </xf>
    <xf numFmtId="1" fontId="4" fillId="0" borderId="14" xfId="0" applyNumberFormat="1" applyFont="1" applyBorder="1" applyAlignment="1">
      <alignment horizontal="center" vertical="center" wrapText="1"/>
    </xf>
    <xf numFmtId="1" fontId="4" fillId="0" borderId="52" xfId="0" applyNumberFormat="1" applyFont="1" applyBorder="1" applyAlignment="1">
      <alignment horizontal="center" vertical="center" wrapText="1"/>
    </xf>
    <xf numFmtId="1" fontId="4" fillId="0" borderId="53" xfId="0" applyNumberFormat="1" applyFont="1" applyBorder="1" applyAlignment="1">
      <alignment horizontal="center" vertical="center" wrapText="1"/>
    </xf>
    <xf numFmtId="0" fontId="5" fillId="0" borderId="22"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5" fillId="0" borderId="20" xfId="57" applyFont="1" applyBorder="1" applyAlignment="1" applyProtection="1">
      <alignment horizontal="center"/>
      <protection locked="0"/>
    </xf>
    <xf numFmtId="0" fontId="5" fillId="0" borderId="19" xfId="57" applyFont="1" applyBorder="1" applyAlignment="1" applyProtection="1">
      <alignment horizontal="center"/>
      <protection locked="0"/>
    </xf>
    <xf numFmtId="0" fontId="5" fillId="0" borderId="22" xfId="57" applyFont="1" applyBorder="1" applyAlignment="1" applyProtection="1">
      <alignment horizontal="center"/>
      <protection locked="0"/>
    </xf>
    <xf numFmtId="0" fontId="5" fillId="0" borderId="19" xfId="0" applyFont="1" applyBorder="1" applyAlignment="1" applyProtection="1">
      <alignment horizontal="center" vertical="center"/>
      <protection locked="0"/>
    </xf>
    <xf numFmtId="0" fontId="5" fillId="0" borderId="0" xfId="57" applyFont="1" applyBorder="1">
      <alignment/>
      <protection/>
    </xf>
    <xf numFmtId="0" fontId="9" fillId="0" borderId="19" xfId="0" applyFont="1" applyBorder="1" applyAlignment="1">
      <alignment/>
    </xf>
    <xf numFmtId="0" fontId="5" fillId="0" borderId="10" xfId="57" applyFont="1" applyBorder="1" applyAlignment="1" applyProtection="1">
      <alignment horizontal="center"/>
      <protection locked="0"/>
    </xf>
    <xf numFmtId="0" fontId="9" fillId="0" borderId="20" xfId="0" applyFont="1" applyBorder="1" applyAlignment="1">
      <alignment/>
    </xf>
    <xf numFmtId="0" fontId="4" fillId="0" borderId="19" xfId="57" applyFont="1" applyBorder="1" applyAlignment="1">
      <alignment horizontal="center" vertical="center"/>
      <protection/>
    </xf>
    <xf numFmtId="0" fontId="5" fillId="0" borderId="25" xfId="57" applyFont="1" applyBorder="1">
      <alignment/>
      <protection/>
    </xf>
    <xf numFmtId="0" fontId="4" fillId="0" borderId="20" xfId="57" applyFont="1" applyBorder="1" applyAlignment="1">
      <alignment horizontal="center" vertical="center"/>
      <protection/>
    </xf>
    <xf numFmtId="0" fontId="5" fillId="0" borderId="38" xfId="57" applyFont="1" applyBorder="1" applyAlignment="1" applyProtection="1">
      <alignment horizontal="center"/>
      <protection locked="0"/>
    </xf>
    <xf numFmtId="0" fontId="5" fillId="0" borderId="22" xfId="0" applyFont="1" applyBorder="1" applyAlignment="1" applyProtection="1">
      <alignment vertical="center"/>
      <protection locked="0"/>
    </xf>
    <xf numFmtId="0" fontId="5" fillId="0" borderId="22" xfId="0" applyFont="1" applyBorder="1" applyAlignment="1" applyProtection="1">
      <alignment horizontal="center" vertical="center"/>
      <protection locked="0"/>
    </xf>
    <xf numFmtId="0" fontId="5" fillId="0" borderId="19" xfId="0" applyFont="1" applyBorder="1" applyAlignment="1" applyProtection="1">
      <alignment vertical="center"/>
      <protection locked="0"/>
    </xf>
    <xf numFmtId="0" fontId="5" fillId="0" borderId="20" xfId="0" applyFont="1" applyBorder="1" applyAlignment="1" applyProtection="1">
      <alignment horizontal="center"/>
      <protection locked="0"/>
    </xf>
    <xf numFmtId="0" fontId="5" fillId="0" borderId="19" xfId="0" applyFont="1" applyBorder="1" applyAlignment="1" applyProtection="1">
      <alignment horizontal="center"/>
      <protection locked="0"/>
    </xf>
    <xf numFmtId="0" fontId="5" fillId="0" borderId="22" xfId="0" applyFont="1" applyBorder="1" applyAlignment="1">
      <alignment/>
    </xf>
    <xf numFmtId="0" fontId="5" fillId="0" borderId="22" xfId="0" applyFont="1" applyBorder="1" applyAlignment="1" applyProtection="1">
      <alignment horizontal="center" vertical="center"/>
      <protection locked="0"/>
    </xf>
    <xf numFmtId="0" fontId="5" fillId="0" borderId="20" xfId="0" applyFont="1" applyBorder="1" applyAlignment="1">
      <alignment/>
    </xf>
    <xf numFmtId="0" fontId="5" fillId="0" borderId="20"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1" fontId="4" fillId="0" borderId="36" xfId="57" applyNumberFormat="1" applyFont="1" applyFill="1" applyBorder="1" applyAlignment="1">
      <alignment horizontal="center" vertical="center"/>
      <protection/>
    </xf>
    <xf numFmtId="1" fontId="12" fillId="0" borderId="36" xfId="0" applyNumberFormat="1" applyFont="1" applyBorder="1" applyAlignment="1">
      <alignment horizontal="center"/>
    </xf>
    <xf numFmtId="0" fontId="4" fillId="0" borderId="22" xfId="0" applyFont="1" applyFill="1" applyBorder="1" applyAlignment="1" applyProtection="1">
      <alignment vertical="center"/>
      <protection/>
    </xf>
    <xf numFmtId="0" fontId="4" fillId="32" borderId="50" xfId="0" applyFont="1" applyFill="1" applyBorder="1" applyAlignment="1" applyProtection="1">
      <alignment horizontal="center" vertical="center"/>
      <protection locked="0"/>
    </xf>
    <xf numFmtId="1" fontId="4" fillId="34" borderId="38" xfId="53" applyNumberFormat="1" applyFont="1" applyFill="1" applyBorder="1" applyAlignment="1">
      <alignment vertical="center"/>
      <protection/>
    </xf>
    <xf numFmtId="1" fontId="4" fillId="34" borderId="38" xfId="53" applyNumberFormat="1" applyFont="1" applyFill="1" applyBorder="1" applyAlignment="1" applyProtection="1">
      <alignment vertical="center"/>
      <protection locked="0"/>
    </xf>
    <xf numFmtId="0" fontId="5" fillId="37" borderId="0" xfId="0" applyFont="1" applyFill="1" applyAlignment="1">
      <alignment/>
    </xf>
    <xf numFmtId="0" fontId="5" fillId="37" borderId="0" xfId="54" applyFont="1" applyFill="1">
      <alignment/>
      <protection/>
    </xf>
    <xf numFmtId="0" fontId="9" fillId="37" borderId="0" xfId="0" applyFont="1" applyFill="1" applyAlignment="1">
      <alignment/>
    </xf>
    <xf numFmtId="0" fontId="5" fillId="0" borderId="0" xfId="0" applyFont="1" applyFill="1" applyAlignment="1">
      <alignment/>
    </xf>
    <xf numFmtId="0" fontId="5" fillId="0" borderId="0" xfId="57" applyFont="1" applyFill="1">
      <alignment/>
      <protection/>
    </xf>
    <xf numFmtId="0" fontId="5" fillId="37" borderId="0" xfId="0" applyFont="1" applyFill="1" applyBorder="1" applyAlignment="1" applyProtection="1">
      <alignment horizontal="center" vertical="center"/>
      <protection locked="0"/>
    </xf>
    <xf numFmtId="0" fontId="5" fillId="37" borderId="0" xfId="53" applyFont="1" applyFill="1" applyBorder="1">
      <alignment/>
      <protection/>
    </xf>
    <xf numFmtId="0" fontId="5" fillId="37" borderId="0" xfId="53" applyFont="1" applyFill="1">
      <alignment/>
      <protection/>
    </xf>
    <xf numFmtId="0" fontId="5" fillId="0" borderId="0" xfId="57" applyFont="1" applyAlignment="1">
      <alignment horizontal="center"/>
      <protection/>
    </xf>
    <xf numFmtId="1" fontId="5" fillId="0" borderId="0" xfId="58" applyNumberFormat="1" applyFont="1" applyBorder="1" applyAlignment="1" applyProtection="1">
      <alignment horizontal="center"/>
      <protection locked="0"/>
    </xf>
    <xf numFmtId="1" fontId="18" fillId="0" borderId="36" xfId="0" applyNumberFormat="1" applyFont="1" applyBorder="1" applyAlignment="1">
      <alignment horizontal="center"/>
    </xf>
    <xf numFmtId="0" fontId="5" fillId="0" borderId="0" xfId="60" applyFont="1" applyFill="1" applyProtection="1">
      <alignment/>
      <protection/>
    </xf>
    <xf numFmtId="1" fontId="5" fillId="0" borderId="0" xfId="60" applyNumberFormat="1" applyFont="1" applyFill="1" applyAlignment="1">
      <alignment horizontal="center"/>
      <protection/>
    </xf>
    <xf numFmtId="1" fontId="5" fillId="0" borderId="0" xfId="60" applyNumberFormat="1" applyFont="1" applyFill="1">
      <alignment/>
      <protection/>
    </xf>
    <xf numFmtId="0" fontId="5" fillId="0" borderId="0" xfId="60" applyFont="1" applyFill="1">
      <alignment/>
      <protection/>
    </xf>
    <xf numFmtId="0" fontId="15" fillId="0" borderId="0" xfId="0" applyFont="1" applyFill="1" applyAlignment="1" applyProtection="1">
      <alignment/>
      <protection/>
    </xf>
    <xf numFmtId="1" fontId="15" fillId="0" borderId="0" xfId="0" applyNumberFormat="1" applyFont="1" applyFill="1" applyAlignment="1">
      <alignment horizontal="center"/>
    </xf>
    <xf numFmtId="1" fontId="5" fillId="0" borderId="0" xfId="0" applyNumberFormat="1" applyFont="1" applyFill="1" applyAlignment="1">
      <alignment horizontal="center"/>
    </xf>
    <xf numFmtId="0" fontId="15" fillId="0" borderId="10" xfId="0" applyFont="1" applyFill="1" applyBorder="1" applyAlignment="1" applyProtection="1">
      <alignment/>
      <protection/>
    </xf>
    <xf numFmtId="1" fontId="15" fillId="0" borderId="10" xfId="60" applyNumberFormat="1" applyFont="1" applyFill="1" applyBorder="1" applyAlignment="1">
      <alignment horizontal="center"/>
      <protection/>
    </xf>
    <xf numFmtId="1" fontId="5" fillId="0" borderId="0" xfId="60" applyNumberFormat="1" applyFont="1" applyFill="1" applyBorder="1" applyAlignment="1">
      <alignment horizontal="center"/>
      <protection/>
    </xf>
    <xf numFmtId="1" fontId="5" fillId="0" borderId="0" xfId="60" applyNumberFormat="1" applyFont="1" applyFill="1" applyAlignment="1">
      <alignment horizontal="center"/>
      <protection/>
    </xf>
    <xf numFmtId="0" fontId="15" fillId="0" borderId="0" xfId="60" applyFont="1" applyFill="1">
      <alignment/>
      <protection/>
    </xf>
    <xf numFmtId="0" fontId="5" fillId="0" borderId="0" xfId="60" applyFont="1" applyFill="1">
      <alignment/>
      <protection/>
    </xf>
    <xf numFmtId="0" fontId="15" fillId="0" borderId="10" xfId="0" applyFont="1" applyFill="1" applyBorder="1" applyAlignment="1">
      <alignment/>
    </xf>
    <xf numFmtId="1" fontId="15" fillId="0" borderId="10" xfId="58" applyNumberFormat="1" applyFont="1" applyFill="1" applyBorder="1" applyAlignment="1">
      <alignment horizontal="center"/>
      <protection/>
    </xf>
    <xf numFmtId="1" fontId="5" fillId="0" borderId="0" xfId="58" applyNumberFormat="1" applyFont="1" applyFill="1">
      <alignment/>
      <protection/>
    </xf>
    <xf numFmtId="0" fontId="4" fillId="0" borderId="38" xfId="0" applyFont="1" applyFill="1" applyBorder="1" applyAlignment="1" applyProtection="1">
      <alignment vertical="center"/>
      <protection/>
    </xf>
    <xf numFmtId="0" fontId="5" fillId="0" borderId="19" xfId="0" applyFont="1" applyFill="1" applyBorder="1" applyAlignment="1" applyProtection="1">
      <alignment wrapText="1"/>
      <protection locked="0"/>
    </xf>
    <xf numFmtId="2" fontId="5" fillId="0" borderId="22" xfId="0" applyNumberFormat="1" applyFont="1" applyFill="1" applyBorder="1" applyAlignment="1" applyProtection="1">
      <alignment horizontal="center" vertical="center"/>
      <protection locked="0"/>
    </xf>
    <xf numFmtId="0" fontId="5" fillId="0" borderId="19" xfId="0" applyFont="1" applyFill="1" applyBorder="1" applyAlignment="1">
      <alignment vertical="center"/>
    </xf>
    <xf numFmtId="0" fontId="4" fillId="0" borderId="20" xfId="0" applyFont="1" applyFill="1" applyBorder="1" applyAlignment="1" applyProtection="1">
      <alignment vertical="center"/>
      <protection/>
    </xf>
    <xf numFmtId="0" fontId="4" fillId="0" borderId="22" xfId="0" applyFont="1" applyFill="1" applyBorder="1" applyAlignment="1" applyProtection="1">
      <alignment vertical="center"/>
      <protection/>
    </xf>
    <xf numFmtId="0" fontId="4" fillId="0" borderId="19" xfId="54" applyFont="1" applyFill="1" applyBorder="1" applyAlignment="1" applyProtection="1">
      <alignment vertical="center"/>
      <protection/>
    </xf>
    <xf numFmtId="0" fontId="4" fillId="0" borderId="54" xfId="0" applyFont="1" applyFill="1" applyBorder="1" applyAlignment="1">
      <alignment vertical="center"/>
    </xf>
    <xf numFmtId="0" fontId="5" fillId="0" borderId="39" xfId="0" applyFont="1" applyFill="1" applyBorder="1" applyAlignment="1" applyProtection="1">
      <alignment horizontal="center" vertical="center"/>
      <protection locked="0"/>
    </xf>
    <xf numFmtId="0" fontId="5" fillId="0" borderId="39" xfId="0" applyFont="1" applyFill="1" applyBorder="1" applyAlignment="1" applyProtection="1">
      <alignment horizontal="center" wrapText="1"/>
      <protection locked="0"/>
    </xf>
    <xf numFmtId="0" fontId="5" fillId="0" borderId="39" xfId="57" applyFont="1" applyFill="1" applyBorder="1" applyAlignment="1" applyProtection="1">
      <alignment vertical="center" wrapText="1"/>
      <protection locked="0"/>
    </xf>
    <xf numFmtId="0" fontId="9" fillId="35" borderId="22" xfId="0" applyFont="1" applyFill="1" applyBorder="1" applyAlignment="1">
      <alignment horizontal="left"/>
    </xf>
    <xf numFmtId="0" fontId="5" fillId="35" borderId="19" xfId="53" applyFont="1" applyFill="1" applyBorder="1" applyAlignment="1" applyProtection="1">
      <alignment horizontal="left" vertical="center"/>
      <protection locked="0"/>
    </xf>
    <xf numFmtId="0" fontId="5" fillId="35" borderId="19" xfId="53" applyFont="1" applyFill="1" applyBorder="1" applyAlignment="1">
      <alignment horizontal="left" vertical="center"/>
      <protection/>
    </xf>
    <xf numFmtId="0" fontId="5" fillId="35" borderId="19" xfId="53" applyFont="1" applyFill="1" applyBorder="1" applyAlignment="1" applyProtection="1">
      <alignment horizontal="center" vertical="center"/>
      <protection locked="0"/>
    </xf>
    <xf numFmtId="0" fontId="9" fillId="35" borderId="19" xfId="0" applyFont="1" applyFill="1" applyBorder="1" applyAlignment="1">
      <alignment horizontal="center" vertical="center"/>
    </xf>
    <xf numFmtId="0" fontId="5" fillId="35" borderId="19" xfId="0" applyFont="1" applyFill="1" applyBorder="1" applyAlignment="1" applyProtection="1">
      <alignment horizontal="center" vertical="center"/>
      <protection locked="0"/>
    </xf>
    <xf numFmtId="0" fontId="5" fillId="35" borderId="22" xfId="0" applyFont="1" applyFill="1" applyBorder="1" applyAlignment="1" applyProtection="1">
      <alignment horizontal="center" vertical="center" wrapText="1"/>
      <protection locked="0"/>
    </xf>
    <xf numFmtId="0" fontId="5" fillId="35" borderId="19" xfId="0" applyFont="1" applyFill="1" applyBorder="1" applyAlignment="1" applyProtection="1">
      <alignment horizontal="center" vertical="center" wrapText="1"/>
      <protection locked="0"/>
    </xf>
    <xf numFmtId="0" fontId="9" fillId="35" borderId="19" xfId="0" applyFont="1" applyFill="1" applyBorder="1" applyAlignment="1">
      <alignment horizontal="center" vertical="center" wrapText="1"/>
    </xf>
    <xf numFmtId="0" fontId="5" fillId="35" borderId="22" xfId="0" applyFont="1" applyFill="1" applyBorder="1" applyAlignment="1" applyProtection="1">
      <alignment horizontal="center" vertical="center"/>
      <protection locked="0"/>
    </xf>
    <xf numFmtId="0" fontId="9" fillId="35" borderId="19" xfId="0" applyFont="1" applyFill="1" applyBorder="1" applyAlignment="1">
      <alignment horizontal="center"/>
    </xf>
    <xf numFmtId="0" fontId="5" fillId="35" borderId="19" xfId="57" applyFont="1" applyFill="1" applyBorder="1" applyAlignment="1" applyProtection="1">
      <alignment horizontal="center" vertical="center"/>
      <protection locked="0"/>
    </xf>
    <xf numFmtId="0" fontId="5" fillId="35" borderId="22" xfId="0" applyFont="1" applyFill="1" applyBorder="1" applyAlignment="1" applyProtection="1">
      <alignment horizontal="left"/>
      <protection locked="0"/>
    </xf>
    <xf numFmtId="0" fontId="5" fillId="35" borderId="19" xfId="59" applyFont="1" applyFill="1" applyBorder="1" applyAlignment="1" applyProtection="1">
      <alignment horizontal="left"/>
      <protection locked="0"/>
    </xf>
    <xf numFmtId="0" fontId="5" fillId="35" borderId="19" xfId="0" applyFont="1" applyFill="1" applyBorder="1" applyAlignment="1" applyProtection="1">
      <alignment horizontal="left"/>
      <protection locked="0"/>
    </xf>
    <xf numFmtId="0" fontId="5" fillId="35" borderId="19" xfId="58" applyFont="1" applyFill="1" applyBorder="1" applyAlignment="1" applyProtection="1">
      <alignment horizontal="left"/>
      <protection locked="0"/>
    </xf>
    <xf numFmtId="0" fontId="5" fillId="35" borderId="20" xfId="58" applyFont="1" applyFill="1" applyBorder="1" applyAlignment="1" applyProtection="1">
      <alignment horizontal="left"/>
      <protection locked="0"/>
    </xf>
    <xf numFmtId="0" fontId="5" fillId="35" borderId="22" xfId="53" applyFont="1" applyFill="1" applyBorder="1" applyAlignment="1" applyProtection="1">
      <alignment horizontal="left" vertical="center"/>
      <protection locked="0"/>
    </xf>
    <xf numFmtId="0" fontId="5" fillId="35" borderId="22" xfId="0" applyFont="1" applyFill="1" applyBorder="1" applyAlignment="1" applyProtection="1">
      <alignment horizontal="center" vertical="center" shrinkToFit="1"/>
      <protection locked="0"/>
    </xf>
    <xf numFmtId="0" fontId="5" fillId="35" borderId="22" xfId="0" applyFont="1" applyFill="1" applyBorder="1" applyAlignment="1" applyProtection="1">
      <alignment horizontal="center"/>
      <protection locked="0"/>
    </xf>
    <xf numFmtId="0" fontId="5" fillId="35" borderId="22" xfId="0" applyFont="1" applyFill="1" applyBorder="1" applyAlignment="1" applyProtection="1">
      <alignment horizontal="center" vertical="center" wrapText="1"/>
      <protection locked="0"/>
    </xf>
    <xf numFmtId="0" fontId="5" fillId="35" borderId="19" xfId="0" applyFont="1" applyFill="1" applyBorder="1" applyAlignment="1" applyProtection="1">
      <alignment horizontal="center" vertical="center" shrinkToFit="1"/>
      <protection locked="0"/>
    </xf>
    <xf numFmtId="0" fontId="5" fillId="35" borderId="19" xfId="0" applyFont="1" applyFill="1" applyBorder="1" applyAlignment="1" applyProtection="1">
      <alignment horizontal="center"/>
      <protection locked="0"/>
    </xf>
    <xf numFmtId="0" fontId="5" fillId="35" borderId="19" xfId="0" applyFont="1" applyFill="1" applyBorder="1" applyAlignment="1" applyProtection="1">
      <alignment horizontal="center" vertical="center" wrapText="1"/>
      <protection locked="0"/>
    </xf>
    <xf numFmtId="0" fontId="5" fillId="35" borderId="19" xfId="58" applyFont="1" applyFill="1" applyBorder="1" applyAlignment="1" applyProtection="1">
      <alignment horizontal="center"/>
      <protection locked="0"/>
    </xf>
    <xf numFmtId="0" fontId="5" fillId="35" borderId="19" xfId="58" applyFont="1" applyFill="1" applyBorder="1" applyAlignment="1" applyProtection="1">
      <alignment horizontal="center"/>
      <protection locked="0"/>
    </xf>
    <xf numFmtId="0" fontId="5" fillId="35" borderId="19" xfId="0" applyFont="1" applyFill="1" applyBorder="1" applyAlignment="1" applyProtection="1">
      <alignment horizontal="center"/>
      <protection locked="0"/>
    </xf>
    <xf numFmtId="0" fontId="5" fillId="35" borderId="19" xfId="0" applyFont="1" applyFill="1" applyBorder="1" applyAlignment="1" applyProtection="1">
      <alignment horizontal="center" vertical="center"/>
      <protection locked="0"/>
    </xf>
    <xf numFmtId="0" fontId="5" fillId="35" borderId="37" xfId="0" applyFont="1" applyFill="1" applyBorder="1" applyAlignment="1" applyProtection="1">
      <alignment horizontal="center"/>
      <protection locked="0"/>
    </xf>
    <xf numFmtId="0" fontId="5" fillId="35" borderId="22" xfId="0" applyFont="1" applyFill="1" applyBorder="1" applyAlignment="1">
      <alignment horizontal="center" wrapText="1"/>
    </xf>
    <xf numFmtId="0" fontId="5" fillId="35" borderId="19" xfId="0" applyFont="1" applyFill="1" applyBorder="1" applyAlignment="1">
      <alignment horizontal="center" wrapText="1"/>
    </xf>
    <xf numFmtId="0" fontId="5" fillId="35" borderId="19" xfId="56" applyFont="1" applyFill="1" applyBorder="1" applyAlignment="1" applyProtection="1">
      <alignment horizontal="center" vertical="center"/>
      <protection locked="0"/>
    </xf>
    <xf numFmtId="0" fontId="5" fillId="35" borderId="20" xfId="56" applyFont="1" applyFill="1" applyBorder="1" applyAlignment="1" applyProtection="1">
      <alignment horizontal="center" vertical="center"/>
      <protection locked="0"/>
    </xf>
    <xf numFmtId="0" fontId="5" fillId="35" borderId="22" xfId="0" applyFont="1" applyFill="1" applyBorder="1" applyAlignment="1" applyProtection="1">
      <alignment horizontal="left" vertical="center"/>
      <protection locked="0"/>
    </xf>
    <xf numFmtId="0" fontId="5" fillId="35" borderId="19" xfId="56" applyFont="1" applyFill="1" applyBorder="1" applyAlignment="1" applyProtection="1">
      <alignment horizontal="left" vertical="center"/>
      <protection locked="0"/>
    </xf>
    <xf numFmtId="0" fontId="5" fillId="35" borderId="19" xfId="0" applyFont="1" applyFill="1" applyBorder="1" applyAlignment="1" applyProtection="1">
      <alignment horizontal="left" vertical="center"/>
      <protection locked="0"/>
    </xf>
    <xf numFmtId="1" fontId="4" fillId="38" borderId="10" xfId="57" applyNumberFormat="1" applyFont="1" applyFill="1" applyBorder="1" applyAlignment="1">
      <alignment horizontal="center" vertical="center"/>
      <protection/>
    </xf>
    <xf numFmtId="1" fontId="4" fillId="38" borderId="59" xfId="57" applyNumberFormat="1" applyFont="1" applyFill="1" applyBorder="1" applyAlignment="1">
      <alignment horizontal="center" vertical="center"/>
      <protection/>
    </xf>
    <xf numFmtId="1" fontId="5" fillId="35" borderId="19" xfId="0" applyNumberFormat="1" applyFont="1" applyFill="1" applyBorder="1" applyAlignment="1" applyProtection="1">
      <alignment vertical="center" wrapText="1"/>
      <protection locked="0"/>
    </xf>
    <xf numFmtId="0" fontId="5" fillId="35" borderId="19" xfId="0" applyFont="1" applyFill="1" applyBorder="1" applyAlignment="1" applyProtection="1">
      <alignment horizontal="center" vertical="center" shrinkToFit="1"/>
      <protection locked="0"/>
    </xf>
    <xf numFmtId="0" fontId="5" fillId="36" borderId="0" xfId="0" applyFont="1" applyFill="1" applyBorder="1" applyAlignment="1" applyProtection="1">
      <alignment horizontal="center" vertical="center"/>
      <protection locked="0"/>
    </xf>
    <xf numFmtId="0" fontId="5" fillId="36" borderId="0" xfId="53" applyFont="1" applyFill="1" applyBorder="1">
      <alignment/>
      <protection/>
    </xf>
    <xf numFmtId="0" fontId="5" fillId="36" borderId="0" xfId="53" applyFont="1" applyFill="1">
      <alignment/>
      <protection/>
    </xf>
    <xf numFmtId="0" fontId="5" fillId="0" borderId="60" xfId="0" applyFont="1" applyFill="1" applyBorder="1" applyAlignment="1" applyProtection="1">
      <alignment horizontal="center" vertical="center"/>
      <protection locked="0"/>
    </xf>
    <xf numFmtId="0" fontId="5" fillId="36" borderId="0" xfId="53" applyFont="1" applyFill="1" applyAlignment="1">
      <alignment vertical="center"/>
      <protection/>
    </xf>
    <xf numFmtId="1" fontId="5" fillId="0" borderId="40" xfId="0" applyNumberFormat="1" applyFont="1" applyFill="1" applyBorder="1" applyAlignment="1" applyProtection="1">
      <alignment horizontal="center" vertical="center" wrapText="1"/>
      <protection locked="0"/>
    </xf>
    <xf numFmtId="1" fontId="5" fillId="0" borderId="60" xfId="0" applyNumberFormat="1" applyFont="1" applyFill="1" applyBorder="1" applyAlignment="1" applyProtection="1">
      <alignment horizontal="center" vertical="center" wrapText="1"/>
      <protection locked="0"/>
    </xf>
    <xf numFmtId="1" fontId="5" fillId="0" borderId="40" xfId="0" applyNumberFormat="1" applyFont="1" applyFill="1" applyBorder="1" applyAlignment="1" applyProtection="1">
      <alignment horizontal="left" vertical="center" wrapText="1"/>
      <protection locked="0"/>
    </xf>
    <xf numFmtId="1" fontId="5" fillId="0" borderId="60" xfId="0" applyNumberFormat="1" applyFont="1" applyFill="1" applyBorder="1" applyAlignment="1" applyProtection="1">
      <alignment horizontal="left" vertical="center" wrapText="1"/>
      <protection locked="0"/>
    </xf>
    <xf numFmtId="0" fontId="4" fillId="0" borderId="39" xfId="54" applyFont="1" applyBorder="1" applyAlignment="1" applyProtection="1">
      <alignment vertical="center"/>
      <protection/>
    </xf>
    <xf numFmtId="0" fontId="4" fillId="0" borderId="44" xfId="53" applyFont="1" applyBorder="1" applyAlignment="1">
      <alignment vertical="center"/>
      <protection/>
    </xf>
    <xf numFmtId="1" fontId="4" fillId="33" borderId="44" xfId="53" applyNumberFormat="1" applyFont="1" applyFill="1" applyBorder="1" applyAlignment="1">
      <alignment horizontal="center" vertical="center"/>
      <protection/>
    </xf>
    <xf numFmtId="1" fontId="4" fillId="32" borderId="43" xfId="53" applyNumberFormat="1" applyFont="1" applyFill="1" applyBorder="1" applyAlignment="1" applyProtection="1">
      <alignment horizontal="center" vertical="center"/>
      <protection locked="0"/>
    </xf>
    <xf numFmtId="0" fontId="4" fillId="0" borderId="25" xfId="53" applyFont="1" applyBorder="1" applyAlignment="1">
      <alignment vertical="center" wrapText="1"/>
      <protection/>
    </xf>
    <xf numFmtId="192" fontId="4" fillId="33" borderId="44" xfId="53" applyNumberFormat="1" applyFont="1" applyFill="1" applyBorder="1" applyAlignment="1">
      <alignment horizontal="center" vertical="center"/>
      <protection/>
    </xf>
    <xf numFmtId="0" fontId="4" fillId="0" borderId="50" xfId="57" applyFont="1" applyBorder="1" applyAlignment="1">
      <alignment vertical="center"/>
      <protection/>
    </xf>
    <xf numFmtId="1" fontId="4" fillId="33" borderId="50" xfId="57" applyNumberFormat="1" applyFont="1" applyFill="1" applyBorder="1" applyAlignment="1" applyProtection="1">
      <alignment horizontal="center" vertical="center"/>
      <protection/>
    </xf>
    <xf numFmtId="1" fontId="4" fillId="33" borderId="50" xfId="57" applyNumberFormat="1" applyFont="1" applyFill="1" applyBorder="1" applyAlignment="1">
      <alignment horizontal="center" vertical="center"/>
      <protection/>
    </xf>
    <xf numFmtId="1" fontId="4" fillId="32" borderId="61" xfId="57" applyNumberFormat="1" applyFont="1" applyFill="1" applyBorder="1" applyAlignment="1" applyProtection="1">
      <alignment horizontal="center" vertical="center"/>
      <protection locked="0"/>
    </xf>
    <xf numFmtId="0" fontId="4" fillId="0" borderId="50" xfId="57" applyFont="1" applyBorder="1" applyAlignment="1">
      <alignment vertical="center" wrapText="1"/>
      <protection/>
    </xf>
    <xf numFmtId="1" fontId="4" fillId="32" borderId="44" xfId="58" applyNumberFormat="1" applyFont="1" applyFill="1" applyBorder="1" applyAlignment="1" applyProtection="1">
      <alignment horizontal="center" vertical="center"/>
      <protection locked="0"/>
    </xf>
    <xf numFmtId="0" fontId="4" fillId="32" borderId="44" xfId="0" applyFont="1" applyFill="1" applyBorder="1" applyAlignment="1" applyProtection="1">
      <alignment horizontal="center" vertical="center"/>
      <protection locked="0"/>
    </xf>
    <xf numFmtId="0" fontId="4" fillId="0" borderId="25" xfId="54" applyFont="1" applyFill="1" applyBorder="1" applyAlignment="1" applyProtection="1">
      <alignment vertical="center"/>
      <protection/>
    </xf>
    <xf numFmtId="1" fontId="15" fillId="0" borderId="0" xfId="58" applyNumberFormat="1" applyFont="1" applyBorder="1" applyAlignment="1">
      <alignment horizontal="center"/>
      <protection/>
    </xf>
    <xf numFmtId="0" fontId="5" fillId="35" borderId="39" xfId="0" applyFont="1" applyFill="1" applyBorder="1" applyAlignment="1" applyProtection="1">
      <alignment horizontal="center" vertical="center" wrapText="1"/>
      <protection locked="0"/>
    </xf>
    <xf numFmtId="0" fontId="5" fillId="35" borderId="19" xfId="53" applyFont="1" applyFill="1" applyBorder="1" applyAlignment="1" applyProtection="1">
      <alignment horizontal="center" vertical="center"/>
      <protection locked="0"/>
    </xf>
    <xf numFmtId="0" fontId="5" fillId="35" borderId="20" xfId="53" applyFont="1" applyFill="1" applyBorder="1" applyAlignment="1" applyProtection="1">
      <alignment horizontal="center" vertical="center"/>
      <protection locked="0"/>
    </xf>
    <xf numFmtId="0" fontId="4" fillId="0" borderId="44" xfId="58" applyFont="1" applyBorder="1" applyAlignment="1" applyProtection="1">
      <alignment horizontal="left" vertical="center"/>
      <protection/>
    </xf>
    <xf numFmtId="1" fontId="5" fillId="0" borderId="41" xfId="0" applyNumberFormat="1" applyFont="1" applyFill="1" applyBorder="1" applyAlignment="1" applyProtection="1">
      <alignment horizontal="left" vertical="center" wrapText="1"/>
      <protection locked="0"/>
    </xf>
    <xf numFmtId="0" fontId="5" fillId="0" borderId="44" xfId="58" applyFont="1" applyFill="1" applyBorder="1" applyAlignment="1" applyProtection="1">
      <alignment horizontal="center"/>
      <protection locked="0"/>
    </xf>
    <xf numFmtId="1" fontId="5" fillId="35" borderId="41" xfId="0" applyNumberFormat="1" applyFont="1" applyFill="1" applyBorder="1" applyAlignment="1" applyProtection="1">
      <alignment vertical="center" wrapText="1"/>
      <protection locked="0"/>
    </xf>
    <xf numFmtId="0" fontId="5" fillId="35" borderId="0" xfId="0" applyFont="1" applyFill="1" applyBorder="1" applyAlignment="1" applyProtection="1">
      <alignment horizontal="center" vertical="center"/>
      <protection locked="0"/>
    </xf>
    <xf numFmtId="0" fontId="5" fillId="35" borderId="0" xfId="53" applyFont="1" applyFill="1" applyBorder="1">
      <alignment/>
      <protection/>
    </xf>
    <xf numFmtId="0" fontId="5" fillId="35" borderId="19" xfId="53" applyFont="1" applyFill="1" applyBorder="1" applyAlignment="1" applyProtection="1">
      <alignment horizontal="center"/>
      <protection locked="0"/>
    </xf>
    <xf numFmtId="0" fontId="5" fillId="35" borderId="22" xfId="0" applyFont="1" applyFill="1" applyBorder="1" applyAlignment="1" applyProtection="1">
      <alignment horizontal="left" vertical="center" wrapText="1"/>
      <protection locked="0"/>
    </xf>
    <xf numFmtId="0" fontId="4" fillId="0" borderId="39" xfId="57" applyFont="1" applyBorder="1" applyAlignment="1">
      <alignment vertical="center"/>
      <protection/>
    </xf>
    <xf numFmtId="1" fontId="5" fillId="35" borderId="0" xfId="0" applyNumberFormat="1" applyFont="1" applyFill="1" applyBorder="1" applyAlignment="1" applyProtection="1">
      <alignment vertical="center" wrapText="1"/>
      <protection locked="0"/>
    </xf>
    <xf numFmtId="0" fontId="5" fillId="35" borderId="19" xfId="54" applyFont="1" applyFill="1" applyBorder="1" applyAlignment="1" applyProtection="1">
      <alignment horizontal="center" wrapText="1"/>
      <protection locked="0"/>
    </xf>
    <xf numFmtId="0" fontId="5" fillId="0" borderId="39" xfId="57" applyFont="1" applyBorder="1" applyAlignment="1">
      <alignment vertical="center"/>
      <protection/>
    </xf>
    <xf numFmtId="0" fontId="9" fillId="35" borderId="22" xfId="0" applyFont="1" applyFill="1" applyBorder="1" applyAlignment="1">
      <alignment horizontal="left" vertical="center"/>
    </xf>
    <xf numFmtId="0" fontId="5" fillId="0" borderId="44" xfId="58" applyFont="1" applyFill="1" applyBorder="1" applyAlignment="1" applyProtection="1">
      <alignment horizontal="left"/>
      <protection locked="0"/>
    </xf>
    <xf numFmtId="0" fontId="5" fillId="0" borderId="37" xfId="58" applyFont="1" applyFill="1" applyBorder="1" applyAlignment="1" applyProtection="1">
      <alignment horizontal="center"/>
      <protection locked="0"/>
    </xf>
    <xf numFmtId="0" fontId="5" fillId="0" borderId="37" xfId="0" applyFont="1" applyFill="1" applyBorder="1" applyAlignment="1">
      <alignment horizontal="center" wrapText="1"/>
    </xf>
    <xf numFmtId="0" fontId="4" fillId="0" borderId="39" xfId="60" applyFont="1" applyBorder="1" applyAlignment="1" applyProtection="1">
      <alignment vertical="center"/>
      <protection/>
    </xf>
    <xf numFmtId="0" fontId="5" fillId="36" borderId="0" xfId="57" applyFont="1" applyFill="1">
      <alignment/>
      <protection/>
    </xf>
    <xf numFmtId="0" fontId="5" fillId="0" borderId="62" xfId="0" applyFont="1" applyFill="1" applyBorder="1" applyAlignment="1" applyProtection="1">
      <alignment horizontal="center" vertical="center" wrapText="1"/>
      <protection locked="0"/>
    </xf>
    <xf numFmtId="0" fontId="5" fillId="0" borderId="60" xfId="0" applyFont="1" applyFill="1" applyBorder="1" applyAlignment="1" applyProtection="1">
      <alignment horizontal="center" vertical="center" wrapText="1"/>
      <protection locked="0"/>
    </xf>
    <xf numFmtId="0" fontId="5" fillId="36" borderId="0" xfId="59" applyFont="1" applyFill="1">
      <alignment/>
      <protection/>
    </xf>
    <xf numFmtId="0" fontId="5" fillId="35" borderId="60" xfId="0" applyFont="1" applyFill="1" applyBorder="1" applyAlignment="1" applyProtection="1">
      <alignment horizontal="center" vertical="center" shrinkToFit="1"/>
      <protection locked="0"/>
    </xf>
    <xf numFmtId="1" fontId="4" fillId="32" borderId="26" xfId="57" applyNumberFormat="1" applyFont="1" applyFill="1" applyBorder="1" applyAlignment="1" applyProtection="1">
      <alignment horizontal="center" vertical="center"/>
      <protection locked="0"/>
    </xf>
    <xf numFmtId="0" fontId="5" fillId="0" borderId="0" xfId="57" applyFont="1" applyAlignment="1">
      <alignment horizontal="center"/>
      <protection/>
    </xf>
    <xf numFmtId="0" fontId="5" fillId="0" borderId="19" xfId="0" applyFont="1" applyFill="1" applyBorder="1" applyAlignment="1">
      <alignment horizontal="left"/>
    </xf>
    <xf numFmtId="0" fontId="5" fillId="35" borderId="44" xfId="0" applyFont="1" applyFill="1" applyBorder="1" applyAlignment="1">
      <alignment/>
    </xf>
    <xf numFmtId="0" fontId="11" fillId="32" borderId="11" xfId="56" applyFont="1" applyFill="1" applyBorder="1" applyAlignment="1" applyProtection="1">
      <alignment horizontal="center" vertical="center"/>
      <protection locked="0"/>
    </xf>
    <xf numFmtId="0" fontId="11" fillId="32" borderId="11" xfId="57" applyFont="1" applyFill="1" applyBorder="1" applyAlignment="1" applyProtection="1">
      <alignment horizontal="center" vertical="center"/>
      <protection locked="0"/>
    </xf>
    <xf numFmtId="1" fontId="5" fillId="0" borderId="63" xfId="0" applyNumberFormat="1" applyFont="1" applyBorder="1" applyAlignment="1">
      <alignment horizontal="center"/>
    </xf>
    <xf numFmtId="0" fontId="4" fillId="0" borderId="19" xfId="0" applyFont="1" applyBorder="1" applyAlignment="1">
      <alignment vertical="center"/>
    </xf>
    <xf numFmtId="0" fontId="9" fillId="0" borderId="20" xfId="0" applyFont="1" applyBorder="1" applyAlignment="1">
      <alignment/>
    </xf>
    <xf numFmtId="0" fontId="4" fillId="35" borderId="19" xfId="0" applyFont="1" applyFill="1" applyBorder="1" applyAlignment="1">
      <alignment vertical="center"/>
    </xf>
    <xf numFmtId="1" fontId="4" fillId="32" borderId="22" xfId="53" applyNumberFormat="1" applyFont="1" applyFill="1" applyBorder="1" applyAlignment="1" applyProtection="1">
      <alignment horizontal="center" vertical="center"/>
      <protection locked="0"/>
    </xf>
    <xf numFmtId="1" fontId="4" fillId="32" borderId="20" xfId="53" applyNumberFormat="1" applyFont="1" applyFill="1" applyBorder="1" applyAlignment="1" applyProtection="1">
      <alignment horizontal="center" vertical="center"/>
      <protection locked="0"/>
    </xf>
    <xf numFmtId="0" fontId="4" fillId="32" borderId="38" xfId="0" applyFont="1" applyFill="1" applyBorder="1" applyAlignment="1" applyProtection="1">
      <alignment horizontal="center" vertical="center"/>
      <protection locked="0"/>
    </xf>
    <xf numFmtId="0" fontId="5" fillId="35" borderId="19" xfId="53" applyFont="1" applyFill="1" applyBorder="1" applyAlignment="1" applyProtection="1">
      <alignment horizontal="center" vertical="center" wrapText="1"/>
      <protection locked="0"/>
    </xf>
    <xf numFmtId="0" fontId="5" fillId="35" borderId="20" xfId="0" applyFont="1" applyFill="1" applyBorder="1" applyAlignment="1" applyProtection="1">
      <alignment horizontal="center" vertical="center" wrapText="1"/>
      <protection locked="0"/>
    </xf>
    <xf numFmtId="0" fontId="5" fillId="35" borderId="20" xfId="0" applyFont="1" applyFill="1" applyBorder="1" applyAlignment="1" applyProtection="1">
      <alignment horizontal="center" vertical="center" wrapText="1"/>
      <protection locked="0"/>
    </xf>
    <xf numFmtId="1" fontId="4" fillId="32" borderId="22" xfId="54" applyNumberFormat="1" applyFont="1" applyFill="1" applyBorder="1" applyAlignment="1" applyProtection="1">
      <alignment horizontal="center" vertical="center"/>
      <protection locked="0"/>
    </xf>
    <xf numFmtId="1" fontId="4" fillId="32" borderId="20" xfId="54" applyNumberFormat="1" applyFont="1" applyFill="1" applyBorder="1" applyAlignment="1" applyProtection="1">
      <alignment horizontal="center" vertical="center"/>
      <protection locked="0"/>
    </xf>
    <xf numFmtId="0" fontId="5" fillId="0" borderId="10" xfId="58" applyFont="1" applyFill="1" applyBorder="1" applyProtection="1">
      <alignment/>
      <protection locked="0"/>
    </xf>
    <xf numFmtId="0" fontId="5" fillId="0" borderId="10" xfId="58" applyFont="1" applyFill="1" applyBorder="1" applyAlignment="1" applyProtection="1">
      <alignment/>
      <protection locked="0"/>
    </xf>
    <xf numFmtId="0" fontId="5" fillId="0" borderId="54" xfId="58" applyFont="1" applyFill="1" applyBorder="1" applyAlignment="1" applyProtection="1">
      <alignment/>
      <protection locked="0"/>
    </xf>
    <xf numFmtId="0" fontId="5" fillId="0" borderId="38" xfId="60" applyFont="1" applyFill="1" applyBorder="1" applyProtection="1">
      <alignment/>
      <protection locked="0"/>
    </xf>
    <xf numFmtId="0" fontId="5" fillId="0" borderId="10" xfId="60" applyFont="1" applyFill="1" applyBorder="1" applyProtection="1">
      <alignment/>
      <protection locked="0"/>
    </xf>
    <xf numFmtId="0" fontId="5" fillId="0" borderId="10" xfId="60" applyFont="1" applyFill="1" applyBorder="1" applyAlignment="1" applyProtection="1">
      <alignment/>
      <protection locked="0"/>
    </xf>
    <xf numFmtId="0" fontId="5" fillId="35" borderId="22" xfId="53" applyFont="1" applyFill="1" applyBorder="1" applyAlignment="1" applyProtection="1">
      <alignment horizontal="left" vertical="center" wrapText="1"/>
      <protection locked="0"/>
    </xf>
    <xf numFmtId="0" fontId="5" fillId="35" borderId="22" xfId="53" applyFont="1" applyFill="1" applyBorder="1" applyAlignment="1" applyProtection="1">
      <alignment horizontal="center" vertical="center" wrapText="1"/>
      <protection locked="0"/>
    </xf>
    <xf numFmtId="0" fontId="5" fillId="39" borderId="22" xfId="0" applyFont="1" applyFill="1" applyBorder="1" applyAlignment="1" applyProtection="1">
      <alignment horizontal="left" vertical="center" wrapText="1"/>
      <protection locked="0"/>
    </xf>
    <xf numFmtId="0" fontId="5" fillId="39" borderId="62" xfId="0" applyFont="1" applyFill="1" applyBorder="1" applyAlignment="1" applyProtection="1">
      <alignment horizontal="center" vertical="center" wrapText="1"/>
      <protection locked="0"/>
    </xf>
    <xf numFmtId="0" fontId="5" fillId="35" borderId="22" xfId="0" applyFont="1" applyFill="1" applyBorder="1" applyAlignment="1" applyProtection="1">
      <alignment horizontal="center" wrapText="1"/>
      <protection locked="0"/>
    </xf>
    <xf numFmtId="0" fontId="5" fillId="35" borderId="22" xfId="54" applyFont="1" applyFill="1" applyBorder="1" applyAlignment="1" applyProtection="1">
      <alignment horizontal="center" wrapText="1"/>
      <protection locked="0"/>
    </xf>
    <xf numFmtId="0" fontId="5" fillId="35" borderId="22" xfId="53" applyFont="1" applyFill="1" applyBorder="1" applyAlignment="1" applyProtection="1">
      <alignment horizontal="center" vertical="center"/>
      <protection locked="0"/>
    </xf>
    <xf numFmtId="0" fontId="5" fillId="35" borderId="22" xfId="0" applyFont="1" applyFill="1" applyBorder="1" applyAlignment="1" applyProtection="1">
      <alignment horizontal="center"/>
      <protection locked="0"/>
    </xf>
    <xf numFmtId="0" fontId="5" fillId="35" borderId="22" xfId="54" applyFont="1" applyFill="1" applyBorder="1" applyAlignment="1" applyProtection="1">
      <alignment horizontal="center" vertical="center" wrapText="1"/>
      <protection locked="0"/>
    </xf>
    <xf numFmtId="0" fontId="5" fillId="35" borderId="22" xfId="0" applyFont="1" applyFill="1" applyBorder="1" applyAlignment="1">
      <alignment horizontal="center" vertical="center" wrapText="1"/>
    </xf>
    <xf numFmtId="0" fontId="5" fillId="35" borderId="22" xfId="56" applyFont="1" applyFill="1" applyBorder="1" applyAlignment="1" applyProtection="1">
      <alignment horizontal="center" vertical="center"/>
      <protection locked="0"/>
    </xf>
    <xf numFmtId="0" fontId="5" fillId="35" borderId="19" xfId="0" applyFont="1" applyFill="1" applyBorder="1" applyAlignment="1">
      <alignment vertical="center" wrapText="1"/>
    </xf>
    <xf numFmtId="0" fontId="5" fillId="35" borderId="60" xfId="0" applyFont="1" applyFill="1" applyBorder="1" applyAlignment="1" applyProtection="1">
      <alignment horizontal="center" vertical="center"/>
      <protection locked="0"/>
    </xf>
    <xf numFmtId="0" fontId="5" fillId="35" borderId="19" xfId="0" applyFont="1" applyFill="1" applyBorder="1" applyAlignment="1">
      <alignment/>
    </xf>
    <xf numFmtId="0" fontId="9" fillId="35" borderId="19" xfId="0" applyFont="1" applyFill="1" applyBorder="1" applyAlignment="1">
      <alignment/>
    </xf>
    <xf numFmtId="1" fontId="5" fillId="35" borderId="19" xfId="0" applyNumberFormat="1" applyFont="1" applyFill="1" applyBorder="1" applyAlignment="1" applyProtection="1">
      <alignment vertical="center" wrapText="1" shrinkToFit="1"/>
      <protection locked="0"/>
    </xf>
    <xf numFmtId="0" fontId="5" fillId="35" borderId="19" xfId="53" applyFont="1" applyFill="1" applyBorder="1" applyAlignment="1" applyProtection="1">
      <alignment horizontal="left" vertical="center"/>
      <protection locked="0"/>
    </xf>
    <xf numFmtId="1" fontId="5" fillId="35" borderId="39" xfId="0" applyNumberFormat="1" applyFont="1" applyFill="1" applyBorder="1" applyAlignment="1" applyProtection="1">
      <alignment vertical="center" wrapText="1" shrinkToFit="1"/>
      <protection locked="0"/>
    </xf>
    <xf numFmtId="0" fontId="5" fillId="35" borderId="39" xfId="0" applyFont="1" applyFill="1" applyBorder="1" applyAlignment="1" applyProtection="1">
      <alignment horizontal="center" vertical="center"/>
      <protection locked="0"/>
    </xf>
    <xf numFmtId="0" fontId="5" fillId="35" borderId="20" xfId="58" applyFont="1" applyFill="1" applyBorder="1" applyAlignment="1" applyProtection="1">
      <alignment horizontal="center"/>
      <protection locked="0"/>
    </xf>
    <xf numFmtId="0" fontId="5" fillId="35" borderId="20" xfId="0" applyFont="1" applyFill="1" applyBorder="1" applyAlignment="1" applyProtection="1">
      <alignment horizontal="center"/>
      <protection locked="0"/>
    </xf>
    <xf numFmtId="0" fontId="5" fillId="35" borderId="20" xfId="0" applyFont="1" applyFill="1" applyBorder="1" applyAlignment="1">
      <alignment horizontal="center" wrapText="1"/>
    </xf>
    <xf numFmtId="0" fontId="5" fillId="35" borderId="22" xfId="57" applyFont="1" applyFill="1" applyBorder="1" applyAlignment="1" applyProtection="1">
      <alignment horizontal="left"/>
      <protection locked="0"/>
    </xf>
    <xf numFmtId="0" fontId="5" fillId="35" borderId="22" xfId="54" applyFont="1" applyFill="1" applyBorder="1" applyAlignment="1" applyProtection="1">
      <alignment horizontal="center" vertical="center"/>
      <protection locked="0"/>
    </xf>
    <xf numFmtId="0" fontId="5" fillId="35" borderId="22" xfId="57" applyFont="1" applyFill="1" applyBorder="1" applyAlignment="1" applyProtection="1">
      <alignment horizontal="center"/>
      <protection locked="0"/>
    </xf>
    <xf numFmtId="0" fontId="5" fillId="35" borderId="19" xfId="57" applyFont="1" applyFill="1" applyBorder="1" applyAlignment="1" applyProtection="1">
      <alignment horizontal="left"/>
      <protection locked="0"/>
    </xf>
    <xf numFmtId="0" fontId="5" fillId="35" borderId="19" xfId="54" applyFont="1" applyFill="1" applyBorder="1" applyAlignment="1" applyProtection="1">
      <alignment horizontal="center" vertical="center"/>
      <protection locked="0"/>
    </xf>
    <xf numFmtId="0" fontId="5" fillId="35" borderId="19" xfId="0" applyFont="1" applyFill="1" applyBorder="1" applyAlignment="1" applyProtection="1">
      <alignment horizontal="center" shrinkToFit="1"/>
      <protection locked="0"/>
    </xf>
    <xf numFmtId="0" fontId="5" fillId="35" borderId="19" xfId="60" applyFont="1" applyFill="1" applyBorder="1" applyAlignment="1" applyProtection="1">
      <alignment horizontal="center"/>
      <protection locked="0"/>
    </xf>
    <xf numFmtId="0" fontId="5" fillId="35" borderId="19" xfId="57" applyFont="1" applyFill="1" applyBorder="1" applyAlignment="1" applyProtection="1">
      <alignment horizontal="center"/>
      <protection locked="0"/>
    </xf>
    <xf numFmtId="0" fontId="5" fillId="35" borderId="19" xfId="54" applyFont="1" applyFill="1" applyBorder="1" applyAlignment="1" applyProtection="1">
      <alignment horizontal="left" vertical="center"/>
      <protection locked="0"/>
    </xf>
    <xf numFmtId="0" fontId="5" fillId="35" borderId="20" xfId="57" applyFont="1" applyFill="1" applyBorder="1" applyAlignment="1" applyProtection="1">
      <alignment horizontal="center"/>
      <protection locked="0"/>
    </xf>
    <xf numFmtId="0" fontId="5" fillId="35" borderId="22" xfId="57" applyFont="1" applyFill="1" applyBorder="1" applyAlignment="1" applyProtection="1">
      <alignment horizontal="center"/>
      <protection locked="0"/>
    </xf>
    <xf numFmtId="1" fontId="5" fillId="35" borderId="22" xfId="0" applyNumberFormat="1" applyFont="1" applyFill="1" applyBorder="1" applyAlignment="1" applyProtection="1">
      <alignment vertical="center" wrapText="1"/>
      <protection locked="0"/>
    </xf>
    <xf numFmtId="0" fontId="5" fillId="35" borderId="39" xfId="0" applyFont="1" applyFill="1" applyBorder="1" applyAlignment="1" applyProtection="1">
      <alignment horizontal="center" vertical="center"/>
      <protection locked="0"/>
    </xf>
    <xf numFmtId="0" fontId="5" fillId="35" borderId="22" xfId="58" applyFont="1" applyFill="1" applyBorder="1" applyAlignment="1" applyProtection="1">
      <alignment horizontal="center"/>
      <protection locked="0"/>
    </xf>
    <xf numFmtId="0" fontId="5" fillId="35" borderId="20" xfId="0" applyFont="1" applyFill="1" applyBorder="1" applyAlignment="1" applyProtection="1">
      <alignment horizontal="left"/>
      <protection locked="0"/>
    </xf>
    <xf numFmtId="0" fontId="5" fillId="35" borderId="20" xfId="0" applyFont="1" applyFill="1" applyBorder="1" applyAlignment="1" applyProtection="1">
      <alignment horizontal="center"/>
      <protection locked="0"/>
    </xf>
    <xf numFmtId="0" fontId="5" fillId="35" borderId="40" xfId="53" applyFont="1" applyFill="1" applyBorder="1" applyAlignment="1" applyProtection="1">
      <alignment horizontal="left" vertical="center"/>
      <protection locked="0"/>
    </xf>
    <xf numFmtId="0" fontId="5" fillId="35" borderId="41" xfId="53" applyFont="1" applyFill="1" applyBorder="1" applyAlignment="1" applyProtection="1">
      <alignment horizontal="center" vertical="center"/>
      <protection locked="0"/>
    </xf>
    <xf numFmtId="0" fontId="5" fillId="35" borderId="40" xfId="53" applyFont="1" applyFill="1" applyBorder="1" applyAlignment="1" applyProtection="1">
      <alignment horizontal="center" vertical="center"/>
      <protection locked="0"/>
    </xf>
    <xf numFmtId="0" fontId="5" fillId="35" borderId="19" xfId="57" applyFont="1" applyFill="1" applyBorder="1" applyAlignment="1" applyProtection="1">
      <alignment horizontal="center" wrapText="1"/>
      <protection locked="0"/>
    </xf>
    <xf numFmtId="0" fontId="5" fillId="35" borderId="19" xfId="57" applyFont="1" applyFill="1" applyBorder="1" applyAlignment="1" applyProtection="1">
      <alignment horizontal="center" wrapText="1"/>
      <protection locked="0"/>
    </xf>
    <xf numFmtId="0" fontId="5" fillId="35" borderId="21" xfId="0" applyFont="1" applyFill="1" applyBorder="1" applyAlignment="1" applyProtection="1">
      <alignment/>
      <protection locked="0"/>
    </xf>
    <xf numFmtId="0" fontId="5" fillId="35" borderId="18" xfId="0" applyFont="1" applyFill="1" applyBorder="1" applyAlignment="1" applyProtection="1">
      <alignment/>
      <protection locked="0"/>
    </xf>
    <xf numFmtId="0" fontId="5" fillId="35" borderId="38" xfId="0" applyFont="1" applyFill="1" applyBorder="1" applyAlignment="1" applyProtection="1">
      <alignment horizontal="left" vertical="center" shrinkToFit="1"/>
      <protection locked="0"/>
    </xf>
    <xf numFmtId="0" fontId="5" fillId="35" borderId="38" xfId="0" applyFont="1" applyFill="1" applyBorder="1" applyAlignment="1" applyProtection="1">
      <alignment horizontal="center" vertical="center" shrinkToFit="1"/>
      <protection locked="0"/>
    </xf>
    <xf numFmtId="0" fontId="5" fillId="35" borderId="22" xfId="0" applyFont="1" applyFill="1" applyBorder="1" applyAlignment="1" applyProtection="1">
      <alignment horizontal="left" vertical="center" wrapText="1" shrinkToFit="1"/>
      <protection locked="0"/>
    </xf>
    <xf numFmtId="0" fontId="5" fillId="35" borderId="19" xfId="0" applyFont="1" applyFill="1" applyBorder="1" applyAlignment="1" applyProtection="1">
      <alignment horizontal="left" vertical="center" wrapText="1"/>
      <protection locked="0"/>
    </xf>
    <xf numFmtId="0" fontId="5" fillId="35" borderId="39" xfId="54" applyFont="1" applyFill="1" applyBorder="1" applyAlignment="1" applyProtection="1">
      <alignment horizontal="left" vertical="center"/>
      <protection locked="0"/>
    </xf>
    <xf numFmtId="0" fontId="5" fillId="35" borderId="39" xfId="54" applyFont="1" applyFill="1" applyBorder="1" applyAlignment="1" applyProtection="1">
      <alignment horizontal="center" vertical="center"/>
      <protection locked="0"/>
    </xf>
    <xf numFmtId="0" fontId="5" fillId="35" borderId="19" xfId="0" applyFont="1" applyFill="1" applyBorder="1" applyAlignment="1" applyProtection="1">
      <alignment horizontal="left" vertical="center" wrapText="1" shrinkToFit="1"/>
      <protection locked="0"/>
    </xf>
    <xf numFmtId="0" fontId="5" fillId="35" borderId="40" xfId="0" applyFont="1" applyFill="1" applyBorder="1" applyAlignment="1" applyProtection="1">
      <alignment horizontal="center" vertical="center"/>
      <protection locked="0"/>
    </xf>
    <xf numFmtId="0" fontId="5" fillId="35" borderId="40" xfId="0" applyFont="1" applyFill="1" applyBorder="1" applyAlignment="1" applyProtection="1">
      <alignment horizontal="center" vertical="center" wrapText="1"/>
      <protection locked="0"/>
    </xf>
    <xf numFmtId="0" fontId="5" fillId="35" borderId="60" xfId="0" applyFont="1" applyFill="1" applyBorder="1" applyAlignment="1" applyProtection="1">
      <alignment horizontal="center" vertical="center"/>
      <protection locked="0"/>
    </xf>
    <xf numFmtId="0" fontId="5" fillId="35" borderId="37" xfId="0" applyFont="1" applyFill="1" applyBorder="1" applyAlignment="1" applyProtection="1">
      <alignment horizontal="center" vertical="center" wrapText="1"/>
      <protection locked="0"/>
    </xf>
    <xf numFmtId="0" fontId="5" fillId="35" borderId="40" xfId="60" applyFont="1" applyFill="1" applyBorder="1" applyAlignment="1" applyProtection="1">
      <alignment horizontal="center"/>
      <protection locked="0"/>
    </xf>
    <xf numFmtId="0" fontId="5" fillId="35" borderId="19" xfId="0" applyFont="1" applyFill="1" applyBorder="1" applyAlignment="1">
      <alignment horizontal="left"/>
    </xf>
    <xf numFmtId="0" fontId="9" fillId="35" borderId="40" xfId="0" applyFont="1" applyFill="1" applyBorder="1" applyAlignment="1">
      <alignment horizontal="center"/>
    </xf>
    <xf numFmtId="0" fontId="9" fillId="35" borderId="60" xfId="0" applyFont="1" applyFill="1" applyBorder="1" applyAlignment="1">
      <alignment horizontal="center"/>
    </xf>
    <xf numFmtId="0" fontId="9" fillId="35" borderId="60" xfId="0" applyFont="1" applyFill="1" applyBorder="1" applyAlignment="1">
      <alignment/>
    </xf>
    <xf numFmtId="0" fontId="5" fillId="35" borderId="19" xfId="53" applyFont="1" applyFill="1" applyBorder="1" applyAlignment="1" applyProtection="1">
      <alignment horizontal="left" vertical="center"/>
      <protection locked="0"/>
    </xf>
    <xf numFmtId="0" fontId="9" fillId="35" borderId="19" xfId="0" applyFont="1" applyFill="1" applyBorder="1" applyAlignment="1">
      <alignment horizontal="left"/>
    </xf>
    <xf numFmtId="0" fontId="5" fillId="35" borderId="19" xfId="57" applyFont="1" applyFill="1" applyBorder="1" applyAlignment="1" applyProtection="1">
      <alignment horizontal="center"/>
      <protection locked="0"/>
    </xf>
    <xf numFmtId="0" fontId="5" fillId="35" borderId="19" xfId="57" applyFont="1" applyFill="1" applyBorder="1" applyAlignment="1" applyProtection="1">
      <alignment horizontal="left"/>
      <protection locked="0"/>
    </xf>
    <xf numFmtId="0" fontId="5" fillId="35" borderId="37" xfId="54" applyFont="1" applyFill="1" applyBorder="1" applyAlignment="1" applyProtection="1">
      <alignment horizontal="center" vertical="center"/>
      <protection locked="0"/>
    </xf>
    <xf numFmtId="0" fontId="5" fillId="35" borderId="22" xfId="0" applyFont="1" applyFill="1" applyBorder="1" applyAlignment="1" applyProtection="1">
      <alignment horizontal="center" vertical="center"/>
      <protection locked="0"/>
    </xf>
    <xf numFmtId="0" fontId="5" fillId="35" borderId="19" xfId="57" applyFont="1" applyFill="1" applyBorder="1" applyAlignment="1" applyProtection="1">
      <alignment vertical="center" wrapText="1"/>
      <protection locked="0"/>
    </xf>
    <xf numFmtId="0" fontId="5" fillId="35" borderId="37" xfId="60" applyFont="1" applyFill="1" applyBorder="1" applyAlignment="1" applyProtection="1">
      <alignment horizontal="center"/>
      <protection locked="0"/>
    </xf>
    <xf numFmtId="0" fontId="5" fillId="35" borderId="37" xfId="60" applyFont="1" applyFill="1" applyBorder="1" applyAlignment="1" applyProtection="1">
      <alignment horizontal="center"/>
      <protection locked="0"/>
    </xf>
    <xf numFmtId="0" fontId="5" fillId="35" borderId="44" xfId="0" applyFont="1" applyFill="1" applyBorder="1" applyAlignment="1" applyProtection="1">
      <alignment horizontal="left"/>
      <protection locked="0"/>
    </xf>
    <xf numFmtId="0" fontId="5" fillId="35" borderId="39" xfId="0" applyFont="1" applyFill="1" applyBorder="1" applyAlignment="1" applyProtection="1">
      <alignment horizontal="center"/>
      <protection locked="0"/>
    </xf>
    <xf numFmtId="0" fontId="5" fillId="35" borderId="44" xfId="0" applyFont="1" applyFill="1" applyBorder="1" applyAlignment="1" applyProtection="1">
      <alignment horizontal="center"/>
      <protection locked="0"/>
    </xf>
    <xf numFmtId="0" fontId="5" fillId="35" borderId="44" xfId="0" applyFont="1" applyFill="1" applyBorder="1" applyAlignment="1" applyProtection="1">
      <alignment horizontal="center"/>
      <protection locked="0"/>
    </xf>
    <xf numFmtId="0" fontId="5" fillId="35" borderId="19" xfId="54" applyFont="1" applyFill="1" applyBorder="1" applyAlignment="1" applyProtection="1">
      <alignment horizontal="center" wrapText="1"/>
      <protection locked="0"/>
    </xf>
    <xf numFmtId="0" fontId="5" fillId="35" borderId="19" xfId="0" applyFont="1" applyFill="1" applyBorder="1" applyAlignment="1" applyProtection="1">
      <alignment horizontal="center" wrapText="1"/>
      <protection locked="0"/>
    </xf>
    <xf numFmtId="0" fontId="5" fillId="35" borderId="38" xfId="0" applyFont="1" applyFill="1" applyBorder="1" applyAlignment="1" applyProtection="1">
      <alignment horizontal="center" vertical="center" wrapText="1"/>
      <protection locked="0"/>
    </xf>
    <xf numFmtId="0" fontId="5" fillId="35" borderId="38" xfId="0" applyFont="1" applyFill="1" applyBorder="1" applyAlignment="1" applyProtection="1">
      <alignment horizontal="center"/>
      <protection locked="0"/>
    </xf>
    <xf numFmtId="0" fontId="5" fillId="35" borderId="22" xfId="0" applyFont="1" applyFill="1" applyBorder="1" applyAlignment="1" applyProtection="1">
      <alignment horizontal="left" vertical="center"/>
      <protection locked="0"/>
    </xf>
    <xf numFmtId="0" fontId="5" fillId="35" borderId="38" xfId="0" applyFont="1" applyFill="1" applyBorder="1" applyAlignment="1" applyProtection="1">
      <alignment horizontal="center" vertical="center"/>
      <protection locked="0"/>
    </xf>
    <xf numFmtId="0" fontId="5" fillId="35" borderId="39" xfId="0" applyFont="1" applyFill="1" applyBorder="1" applyAlignment="1" applyProtection="1">
      <alignment horizontal="center" vertical="center" wrapText="1"/>
      <protection locked="0"/>
    </xf>
    <xf numFmtId="0" fontId="5" fillId="35" borderId="50" xfId="0" applyFont="1" applyFill="1" applyBorder="1" applyAlignment="1" applyProtection="1">
      <alignment horizontal="left" vertical="center"/>
      <protection locked="0"/>
    </xf>
    <xf numFmtId="0" fontId="5" fillId="35" borderId="50" xfId="0" applyFont="1" applyFill="1" applyBorder="1" applyAlignment="1" applyProtection="1">
      <alignment horizontal="center" vertical="center"/>
      <protection locked="0"/>
    </xf>
    <xf numFmtId="0" fontId="5" fillId="35" borderId="50" xfId="0" applyFont="1" applyFill="1" applyBorder="1" applyAlignment="1" applyProtection="1">
      <alignment horizontal="center" vertical="center"/>
      <protection locked="0"/>
    </xf>
    <xf numFmtId="0" fontId="5" fillId="35" borderId="39" xfId="0" applyFont="1" applyFill="1" applyBorder="1" applyAlignment="1" applyProtection="1">
      <alignment horizontal="left" vertical="center" wrapText="1"/>
      <protection locked="0"/>
    </xf>
    <xf numFmtId="0" fontId="5" fillId="35" borderId="22" xfId="56" applyFont="1" applyFill="1" applyBorder="1" applyAlignment="1" applyProtection="1">
      <alignment horizontal="center"/>
      <protection locked="0"/>
    </xf>
    <xf numFmtId="0" fontId="5" fillId="35" borderId="19" xfId="56" applyFont="1" applyFill="1" applyBorder="1" applyAlignment="1" applyProtection="1">
      <alignment horizontal="center"/>
      <protection locked="0"/>
    </xf>
    <xf numFmtId="0" fontId="5" fillId="35" borderId="20" xfId="57" applyFont="1" applyFill="1" applyBorder="1" applyAlignment="1" applyProtection="1">
      <alignment horizontal="left"/>
      <protection locked="0"/>
    </xf>
    <xf numFmtId="0" fontId="5" fillId="35" borderId="20" xfId="56" applyFont="1" applyFill="1" applyBorder="1" applyAlignment="1" applyProtection="1">
      <alignment horizontal="center"/>
      <protection locked="0"/>
    </xf>
    <xf numFmtId="0" fontId="5" fillId="35" borderId="22" xfId="56" applyFont="1" applyFill="1" applyBorder="1" applyAlignment="1" applyProtection="1">
      <alignment horizontal="left"/>
      <protection locked="0"/>
    </xf>
    <xf numFmtId="0" fontId="5" fillId="35" borderId="22" xfId="56" applyFont="1" applyFill="1" applyBorder="1" applyAlignment="1" applyProtection="1">
      <alignment horizontal="center"/>
      <protection locked="0"/>
    </xf>
    <xf numFmtId="0" fontId="5" fillId="35" borderId="20" xfId="56" applyFont="1" applyFill="1" applyBorder="1" applyAlignment="1" applyProtection="1">
      <alignment horizontal="left"/>
      <protection locked="0"/>
    </xf>
    <xf numFmtId="0" fontId="5" fillId="35" borderId="20" xfId="56" applyFont="1" applyFill="1" applyBorder="1" applyAlignment="1" applyProtection="1">
      <alignment horizontal="center"/>
      <protection locked="0"/>
    </xf>
    <xf numFmtId="0" fontId="5" fillId="35" borderId="22" xfId="56" applyFont="1" applyFill="1" applyBorder="1" applyAlignment="1" applyProtection="1">
      <alignment horizontal="left" vertical="center"/>
      <protection locked="0"/>
    </xf>
    <xf numFmtId="0" fontId="5" fillId="35" borderId="22" xfId="56" applyFont="1" applyFill="1" applyBorder="1" applyAlignment="1" applyProtection="1">
      <alignment horizontal="center" vertical="center"/>
      <protection locked="0"/>
    </xf>
    <xf numFmtId="192" fontId="5" fillId="35" borderId="19" xfId="56" applyNumberFormat="1" applyFont="1" applyFill="1" applyBorder="1" applyAlignment="1" applyProtection="1">
      <alignment horizontal="center"/>
      <protection locked="0"/>
    </xf>
    <xf numFmtId="0" fontId="5" fillId="35" borderId="37" xfId="56" applyFont="1" applyFill="1" applyBorder="1" applyAlignment="1" applyProtection="1">
      <alignment horizontal="center" vertical="center"/>
      <protection locked="0"/>
    </xf>
    <xf numFmtId="0" fontId="5" fillId="35" borderId="19" xfId="56" applyFont="1" applyFill="1" applyBorder="1" applyAlignment="1" applyProtection="1">
      <alignment horizontal="center" vertical="center"/>
      <protection locked="0"/>
    </xf>
    <xf numFmtId="0" fontId="5" fillId="35" borderId="19" xfId="56" applyFont="1" applyFill="1" applyBorder="1" applyAlignment="1" applyProtection="1">
      <alignment horizontal="center"/>
      <protection locked="0"/>
    </xf>
    <xf numFmtId="0" fontId="5" fillId="35" borderId="39" xfId="56" applyFont="1" applyFill="1" applyBorder="1" applyAlignment="1" applyProtection="1">
      <alignment horizontal="center"/>
      <protection locked="0"/>
    </xf>
    <xf numFmtId="0" fontId="5" fillId="35" borderId="19" xfId="60" applyFont="1" applyFill="1" applyBorder="1" applyAlignment="1" applyProtection="1">
      <alignment horizontal="center"/>
      <protection locked="0"/>
    </xf>
    <xf numFmtId="192" fontId="5" fillId="35" borderId="19" xfId="53" applyNumberFormat="1" applyFont="1" applyFill="1" applyBorder="1" applyAlignment="1" applyProtection="1">
      <alignment horizontal="center" vertical="center"/>
      <protection locked="0"/>
    </xf>
    <xf numFmtId="0" fontId="5" fillId="35" borderId="44" xfId="0" applyFont="1" applyFill="1" applyBorder="1" applyAlignment="1" applyProtection="1">
      <alignment horizontal="center" vertical="center" wrapText="1"/>
      <protection locked="0"/>
    </xf>
    <xf numFmtId="0" fontId="5" fillId="35" borderId="19" xfId="56" applyFont="1" applyFill="1" applyBorder="1" applyAlignment="1" applyProtection="1">
      <alignment horizontal="left"/>
      <protection locked="0"/>
    </xf>
    <xf numFmtId="0" fontId="5" fillId="35" borderId="21" xfId="56" applyFont="1" applyFill="1" applyBorder="1" applyAlignment="1" applyProtection="1">
      <alignment horizontal="center"/>
      <protection locked="0"/>
    </xf>
    <xf numFmtId="0" fontId="5" fillId="35" borderId="18" xfId="56" applyFont="1" applyFill="1" applyBorder="1" applyAlignment="1" applyProtection="1">
      <alignment horizontal="center"/>
      <protection locked="0"/>
    </xf>
    <xf numFmtId="0" fontId="5" fillId="35" borderId="19" xfId="53" applyFont="1" applyFill="1" applyBorder="1" applyAlignment="1" applyProtection="1">
      <alignment horizontal="center"/>
      <protection locked="0"/>
    </xf>
    <xf numFmtId="0" fontId="5" fillId="35" borderId="37" xfId="56" applyFont="1" applyFill="1" applyBorder="1" applyAlignment="1" applyProtection="1">
      <alignment horizontal="center"/>
      <protection locked="0"/>
    </xf>
    <xf numFmtId="0" fontId="5" fillId="35" borderId="50" xfId="56" applyFont="1" applyFill="1" applyBorder="1" applyAlignment="1" applyProtection="1">
      <alignment horizontal="left"/>
      <protection locked="0"/>
    </xf>
    <xf numFmtId="0" fontId="5" fillId="35" borderId="50" xfId="56" applyFont="1" applyFill="1" applyBorder="1" applyAlignment="1" applyProtection="1">
      <alignment horizontal="center"/>
      <protection locked="0"/>
    </xf>
    <xf numFmtId="0" fontId="5" fillId="35" borderId="44" xfId="56" applyFont="1" applyFill="1" applyBorder="1" applyAlignment="1" applyProtection="1">
      <alignment horizontal="center"/>
      <protection locked="0"/>
    </xf>
    <xf numFmtId="0" fontId="15" fillId="35" borderId="37" xfId="56" applyFont="1" applyFill="1" applyBorder="1" applyAlignment="1" applyProtection="1">
      <alignment horizontal="left"/>
      <protection locked="0"/>
    </xf>
    <xf numFmtId="0" fontId="5" fillId="35" borderId="44" xfId="56" applyFont="1" applyFill="1" applyBorder="1" applyAlignment="1" applyProtection="1">
      <alignment horizontal="left"/>
      <protection locked="0"/>
    </xf>
    <xf numFmtId="0" fontId="5" fillId="35" borderId="22" xfId="56" applyFont="1" applyFill="1" applyBorder="1" applyAlignment="1" applyProtection="1">
      <alignment horizontal="left" vertical="center"/>
      <protection locked="0"/>
    </xf>
    <xf numFmtId="0" fontId="5" fillId="35" borderId="37" xfId="0" applyFont="1" applyFill="1" applyBorder="1" applyAlignment="1" applyProtection="1">
      <alignment horizontal="center" vertical="center" shrinkToFit="1"/>
      <protection locked="0"/>
    </xf>
    <xf numFmtId="0" fontId="9" fillId="35" borderId="37" xfId="0" applyFont="1" applyFill="1" applyBorder="1" applyAlignment="1">
      <alignment/>
    </xf>
    <xf numFmtId="0" fontId="5" fillId="35" borderId="50" xfId="56" applyFont="1" applyFill="1" applyBorder="1" applyAlignment="1" applyProtection="1">
      <alignment horizontal="left" vertical="center"/>
      <protection locked="0"/>
    </xf>
    <xf numFmtId="0" fontId="5" fillId="35" borderId="50" xfId="56" applyFont="1" applyFill="1" applyBorder="1" applyAlignment="1" applyProtection="1">
      <alignment horizontal="center" vertical="center"/>
      <protection locked="0"/>
    </xf>
    <xf numFmtId="0" fontId="5" fillId="35" borderId="21" xfId="56" applyFont="1" applyFill="1" applyBorder="1" applyProtection="1">
      <alignment/>
      <protection locked="0"/>
    </xf>
    <xf numFmtId="0" fontId="5" fillId="35" borderId="18" xfId="56" applyFont="1" applyFill="1" applyBorder="1" applyProtection="1">
      <alignment/>
      <protection locked="0"/>
    </xf>
    <xf numFmtId="0" fontId="5" fillId="35" borderId="37" xfId="56" applyFont="1" applyFill="1" applyBorder="1" applyAlignment="1" applyProtection="1">
      <alignment horizontal="left" vertical="center"/>
      <protection locked="0"/>
    </xf>
    <xf numFmtId="0" fontId="5" fillId="35" borderId="37" xfId="56" applyFont="1" applyFill="1" applyBorder="1" applyAlignment="1" applyProtection="1">
      <alignment horizontal="center" vertical="center"/>
      <protection locked="0"/>
    </xf>
    <xf numFmtId="0" fontId="5" fillId="35" borderId="50" xfId="56" applyFont="1" applyFill="1" applyBorder="1" applyAlignment="1" applyProtection="1">
      <alignment horizontal="center" vertical="center"/>
      <protection locked="0"/>
    </xf>
    <xf numFmtId="0" fontId="5" fillId="35" borderId="44" xfId="56" applyFont="1" applyFill="1" applyBorder="1" applyAlignment="1" applyProtection="1">
      <alignment horizontal="left" vertical="center"/>
      <protection locked="0"/>
    </xf>
    <xf numFmtId="0" fontId="5" fillId="35" borderId="44" xfId="56" applyFont="1" applyFill="1" applyBorder="1" applyAlignment="1" applyProtection="1">
      <alignment horizontal="center" vertical="center"/>
      <protection locked="0"/>
    </xf>
    <xf numFmtId="0" fontId="5" fillId="35" borderId="44" xfId="56" applyFont="1" applyFill="1" applyBorder="1" applyAlignment="1" applyProtection="1">
      <alignment horizontal="center" vertical="center"/>
      <protection locked="0"/>
    </xf>
    <xf numFmtId="0" fontId="5" fillId="35" borderId="20" xfId="0" applyFont="1" applyFill="1" applyBorder="1" applyAlignment="1" applyProtection="1">
      <alignment horizontal="left" vertical="center"/>
      <protection locked="0"/>
    </xf>
    <xf numFmtId="0" fontId="5" fillId="35" borderId="20" xfId="0" applyFont="1" applyFill="1" applyBorder="1" applyAlignment="1" applyProtection="1">
      <alignment horizontal="center" vertical="center"/>
      <protection locked="0"/>
    </xf>
    <xf numFmtId="0" fontId="5" fillId="35" borderId="20" xfId="0" applyFont="1" applyFill="1" applyBorder="1" applyAlignment="1" applyProtection="1">
      <alignment horizontal="center" vertical="center"/>
      <protection locked="0"/>
    </xf>
    <xf numFmtId="0" fontId="5" fillId="35" borderId="39" xfId="53" applyFont="1" applyFill="1" applyBorder="1" applyAlignment="1" applyProtection="1">
      <alignment horizontal="left" vertical="center"/>
      <protection locked="0"/>
    </xf>
    <xf numFmtId="0" fontId="5" fillId="35" borderId="10" xfId="53" applyFont="1" applyFill="1" applyBorder="1" applyAlignment="1" applyProtection="1">
      <alignment horizontal="left" vertical="center"/>
      <protection locked="0"/>
    </xf>
    <xf numFmtId="0" fontId="5" fillId="35" borderId="10" xfId="0" applyFont="1" applyFill="1" applyBorder="1" applyAlignment="1" applyProtection="1">
      <alignment horizontal="center" vertical="center" wrapText="1"/>
      <protection locked="0"/>
    </xf>
    <xf numFmtId="0" fontId="5" fillId="35" borderId="10" xfId="0" applyFont="1" applyFill="1" applyBorder="1" applyAlignment="1" applyProtection="1">
      <alignment horizontal="center" vertical="center" wrapText="1"/>
      <protection locked="0"/>
    </xf>
    <xf numFmtId="0" fontId="5" fillId="35" borderId="37" xfId="0" applyFont="1" applyFill="1" applyBorder="1" applyAlignment="1" applyProtection="1">
      <alignment horizontal="left" vertical="center" wrapText="1"/>
      <protection locked="0"/>
    </xf>
    <xf numFmtId="0" fontId="5" fillId="35" borderId="39" xfId="53" applyFont="1" applyFill="1" applyBorder="1" applyAlignment="1" applyProtection="1">
      <alignment horizontal="center" vertical="center"/>
      <protection locked="0"/>
    </xf>
    <xf numFmtId="0" fontId="5" fillId="35" borderId="39" xfId="53" applyFont="1" applyFill="1" applyBorder="1" applyAlignment="1" applyProtection="1">
      <alignment horizontal="center" vertical="center"/>
      <protection locked="0"/>
    </xf>
    <xf numFmtId="0" fontId="5" fillId="35" borderId="37" xfId="0" applyFont="1" applyFill="1" applyBorder="1" applyAlignment="1" applyProtection="1">
      <alignment horizontal="center" vertical="center" wrapText="1"/>
      <protection locked="0"/>
    </xf>
    <xf numFmtId="0" fontId="5" fillId="35" borderId="20" xfId="53" applyFont="1" applyFill="1" applyBorder="1" applyAlignment="1" applyProtection="1">
      <alignment horizontal="center" vertical="center"/>
      <protection locked="0"/>
    </xf>
    <xf numFmtId="0" fontId="5" fillId="35" borderId="46" xfId="53" applyFont="1" applyFill="1" applyBorder="1" applyAlignment="1" applyProtection="1">
      <alignment horizontal="left" vertical="center"/>
      <protection locked="0"/>
    </xf>
    <xf numFmtId="0" fontId="5" fillId="35" borderId="37" xfId="53" applyFont="1" applyFill="1" applyBorder="1" applyAlignment="1" applyProtection="1">
      <alignment horizontal="center" vertical="center"/>
      <protection locked="0"/>
    </xf>
    <xf numFmtId="0" fontId="5" fillId="35" borderId="57" xfId="53" applyFont="1" applyFill="1" applyBorder="1" applyAlignment="1" applyProtection="1">
      <alignment horizontal="center" vertical="center"/>
      <protection locked="0"/>
    </xf>
    <xf numFmtId="0" fontId="5" fillId="35" borderId="37" xfId="53" applyFont="1" applyFill="1" applyBorder="1" applyAlignment="1" applyProtection="1">
      <alignment horizontal="center" vertical="center"/>
      <protection locked="0"/>
    </xf>
    <xf numFmtId="0" fontId="5" fillId="35" borderId="46" xfId="0" applyFont="1" applyFill="1" applyBorder="1" applyAlignment="1" applyProtection="1">
      <alignment horizontal="left" vertical="center" wrapText="1"/>
      <protection locked="0"/>
    </xf>
    <xf numFmtId="0" fontId="5" fillId="35" borderId="46" xfId="0" applyFont="1" applyFill="1" applyBorder="1" applyAlignment="1" applyProtection="1">
      <alignment horizontal="center" vertical="center" wrapText="1"/>
      <protection locked="0"/>
    </xf>
    <xf numFmtId="0" fontId="5" fillId="35" borderId="46" xfId="53" applyFont="1" applyFill="1" applyBorder="1" applyAlignment="1" applyProtection="1">
      <alignment horizontal="center" vertical="center"/>
      <protection locked="0"/>
    </xf>
    <xf numFmtId="0" fontId="5" fillId="35" borderId="20" xfId="53" applyFont="1" applyFill="1" applyBorder="1" applyAlignment="1" applyProtection="1">
      <alignment horizontal="left" vertical="center"/>
      <protection locked="0"/>
    </xf>
    <xf numFmtId="0" fontId="5" fillId="35" borderId="50" xfId="53" applyFont="1" applyFill="1" applyBorder="1" applyAlignment="1" applyProtection="1">
      <alignment horizontal="center" vertical="center"/>
      <protection locked="0"/>
    </xf>
    <xf numFmtId="0" fontId="5" fillId="35" borderId="21" xfId="53" applyFont="1" applyFill="1" applyBorder="1" applyAlignment="1" applyProtection="1">
      <alignment horizontal="left" vertical="center"/>
      <protection locked="0"/>
    </xf>
    <xf numFmtId="0" fontId="5" fillId="35" borderId="18" xfId="53" applyFont="1" applyFill="1" applyBorder="1" applyAlignment="1" applyProtection="1">
      <alignment vertical="center"/>
      <protection locked="0"/>
    </xf>
    <xf numFmtId="0" fontId="5" fillId="35" borderId="44" xfId="0" applyFont="1" applyFill="1" applyBorder="1" applyAlignment="1" applyProtection="1">
      <alignment horizontal="center" vertical="center" wrapText="1"/>
      <protection locked="0"/>
    </xf>
    <xf numFmtId="2" fontId="5" fillId="35" borderId="22" xfId="54" applyNumberFormat="1" applyFont="1" applyFill="1" applyBorder="1" applyAlignment="1" applyProtection="1">
      <alignment horizontal="center" vertical="center"/>
      <protection locked="0"/>
    </xf>
    <xf numFmtId="2" fontId="5" fillId="35" borderId="19" xfId="54" applyNumberFormat="1" applyFont="1" applyFill="1" applyBorder="1" applyAlignment="1" applyProtection="1">
      <alignment horizontal="center" vertical="center"/>
      <protection locked="0"/>
    </xf>
    <xf numFmtId="192" fontId="5" fillId="35" borderId="19" xfId="54" applyNumberFormat="1" applyFont="1" applyFill="1" applyBorder="1" applyAlignment="1" applyProtection="1">
      <alignment horizontal="center" vertical="center"/>
      <protection locked="0"/>
    </xf>
    <xf numFmtId="0" fontId="5" fillId="35" borderId="20" xfId="0" applyFont="1" applyFill="1" applyBorder="1" applyAlignment="1" applyProtection="1">
      <alignment horizontal="left" vertical="center" wrapText="1"/>
      <protection locked="0"/>
    </xf>
    <xf numFmtId="0" fontId="5" fillId="35" borderId="20" xfId="53" applyFont="1" applyFill="1" applyBorder="1" applyAlignment="1" applyProtection="1">
      <alignment horizontal="left" vertical="center" shrinkToFit="1"/>
      <protection locked="0"/>
    </xf>
    <xf numFmtId="1" fontId="5" fillId="35" borderId="22" xfId="0" applyNumberFormat="1" applyFont="1" applyFill="1" applyBorder="1" applyAlignment="1" applyProtection="1">
      <alignment vertical="center" wrapText="1"/>
      <protection locked="0"/>
    </xf>
    <xf numFmtId="192" fontId="5" fillId="35" borderId="19" xfId="0" applyNumberFormat="1" applyFont="1" applyFill="1" applyBorder="1" applyAlignment="1" applyProtection="1">
      <alignment horizontal="center" vertical="center"/>
      <protection locked="0"/>
    </xf>
    <xf numFmtId="0" fontId="9" fillId="35" borderId="20" xfId="0" applyFont="1" applyFill="1" applyBorder="1" applyAlignment="1">
      <alignment/>
    </xf>
    <xf numFmtId="0" fontId="5" fillId="35" borderId="10" xfId="53" applyFont="1" applyFill="1" applyBorder="1" applyAlignment="1" applyProtection="1">
      <alignment horizontal="center" vertical="center"/>
      <protection locked="0"/>
    </xf>
    <xf numFmtId="0" fontId="5" fillId="35" borderId="10" xfId="53" applyFont="1" applyFill="1" applyBorder="1" applyAlignment="1" applyProtection="1">
      <alignment horizontal="center" vertical="center"/>
      <protection locked="0"/>
    </xf>
    <xf numFmtId="0" fontId="5" fillId="35" borderId="37" xfId="0" applyFont="1" applyFill="1" applyBorder="1" applyAlignment="1" applyProtection="1">
      <alignment horizontal="center" vertical="center"/>
      <protection locked="0"/>
    </xf>
    <xf numFmtId="0" fontId="5" fillId="35" borderId="37" xfId="0" applyFont="1" applyFill="1" applyBorder="1" applyAlignment="1" applyProtection="1">
      <alignment horizontal="center" vertical="center"/>
      <protection locked="0"/>
    </xf>
    <xf numFmtId="0" fontId="9" fillId="35" borderId="37" xfId="0" applyFont="1" applyFill="1" applyBorder="1" applyAlignment="1">
      <alignment horizontal="left"/>
    </xf>
    <xf numFmtId="192" fontId="5" fillId="35" borderId="19" xfId="0" applyNumberFormat="1" applyFont="1" applyFill="1" applyBorder="1" applyAlignment="1" applyProtection="1">
      <alignment horizontal="center" vertical="center"/>
      <protection locked="0"/>
    </xf>
    <xf numFmtId="0" fontId="5" fillId="35" borderId="38" xfId="0" applyFont="1" applyFill="1" applyBorder="1" applyAlignment="1" applyProtection="1">
      <alignment horizontal="center" vertical="center"/>
      <protection locked="0"/>
    </xf>
    <xf numFmtId="0" fontId="5" fillId="35" borderId="38" xfId="0" applyFont="1" applyFill="1" applyBorder="1" applyAlignment="1" applyProtection="1">
      <alignment horizontal="center"/>
      <protection locked="0"/>
    </xf>
    <xf numFmtId="0" fontId="5" fillId="35" borderId="20" xfId="54" applyFont="1" applyFill="1" applyBorder="1" applyAlignment="1" applyProtection="1">
      <alignment horizontal="left" vertical="center"/>
      <protection locked="0"/>
    </xf>
    <xf numFmtId="0" fontId="5" fillId="35" borderId="20" xfId="54" applyFont="1" applyFill="1" applyBorder="1" applyAlignment="1" applyProtection="1">
      <alignment horizontal="center" vertical="center"/>
      <protection locked="0"/>
    </xf>
    <xf numFmtId="0" fontId="5" fillId="35" borderId="20" xfId="54" applyFont="1" applyFill="1" applyBorder="1" applyAlignment="1" applyProtection="1">
      <alignment horizontal="center" vertical="center"/>
      <protection locked="0"/>
    </xf>
    <xf numFmtId="0" fontId="5" fillId="35" borderId="19" xfId="54" applyFont="1" applyFill="1" applyBorder="1" applyAlignment="1" applyProtection="1">
      <alignment horizontal="center" vertical="center"/>
      <protection locked="0"/>
    </xf>
    <xf numFmtId="0" fontId="5" fillId="35" borderId="21" xfId="54" applyFont="1" applyFill="1" applyBorder="1" applyAlignment="1" applyProtection="1">
      <alignment horizontal="left" vertical="center"/>
      <protection locked="0"/>
    </xf>
    <xf numFmtId="0" fontId="5" fillId="35" borderId="18" xfId="54" applyFont="1" applyFill="1" applyBorder="1" applyAlignment="1" applyProtection="1">
      <alignment vertical="center"/>
      <protection locked="0"/>
    </xf>
    <xf numFmtId="0" fontId="5" fillId="35" borderId="22" xfId="54" applyFont="1" applyFill="1" applyBorder="1" applyAlignment="1" applyProtection="1">
      <alignment horizontal="left" vertical="center"/>
      <protection locked="0"/>
    </xf>
    <xf numFmtId="0" fontId="5" fillId="35" borderId="22" xfId="54" applyFont="1" applyFill="1" applyBorder="1" applyAlignment="1" applyProtection="1">
      <alignment vertical="center"/>
      <protection locked="0"/>
    </xf>
    <xf numFmtId="0" fontId="5" fillId="35" borderId="22" xfId="54" applyFont="1" applyFill="1" applyBorder="1" applyAlignment="1" applyProtection="1">
      <alignment horizontal="center" vertical="center"/>
      <protection locked="0"/>
    </xf>
    <xf numFmtId="0" fontId="5" fillId="35" borderId="19" xfId="54" applyFont="1" applyFill="1" applyBorder="1" applyAlignment="1" applyProtection="1">
      <alignment vertical="center"/>
      <protection locked="0"/>
    </xf>
    <xf numFmtId="0" fontId="5" fillId="35" borderId="19" xfId="0" applyFont="1" applyFill="1" applyBorder="1" applyAlignment="1" applyProtection="1">
      <alignment horizontal="left" vertical="center" wrapText="1"/>
      <protection locked="0"/>
    </xf>
    <xf numFmtId="0" fontId="5" fillId="35" borderId="39" xfId="0" applyFont="1" applyFill="1" applyBorder="1" applyAlignment="1" applyProtection="1">
      <alignment horizontal="center" shrinkToFit="1"/>
      <protection locked="0"/>
    </xf>
    <xf numFmtId="192" fontId="5" fillId="35" borderId="39" xfId="54" applyNumberFormat="1" applyFont="1" applyFill="1" applyBorder="1" applyAlignment="1" applyProtection="1">
      <alignment horizontal="center" vertical="center"/>
      <protection locked="0"/>
    </xf>
    <xf numFmtId="0" fontId="9" fillId="35" borderId="20" xfId="0" applyFont="1" applyFill="1" applyBorder="1" applyAlignment="1">
      <alignment horizontal="center"/>
    </xf>
    <xf numFmtId="0" fontId="5" fillId="35" borderId="10" xfId="54" applyFont="1" applyFill="1" applyBorder="1" applyAlignment="1" applyProtection="1">
      <alignment horizontal="left" vertical="center"/>
      <protection locked="0"/>
    </xf>
    <xf numFmtId="0" fontId="5" fillId="35" borderId="41" xfId="0" applyFont="1" applyFill="1" applyBorder="1" applyAlignment="1" applyProtection="1">
      <alignment horizontal="center" vertical="center" wrapText="1"/>
      <protection locked="0"/>
    </xf>
    <xf numFmtId="0" fontId="5" fillId="35" borderId="60" xfId="0" applyFont="1" applyFill="1" applyBorder="1" applyAlignment="1" applyProtection="1">
      <alignment horizontal="center" vertical="center" wrapText="1"/>
      <protection locked="0"/>
    </xf>
    <xf numFmtId="0" fontId="5" fillId="35" borderId="49" xfId="0" applyFont="1" applyFill="1" applyBorder="1" applyAlignment="1" applyProtection="1">
      <alignment horizontal="center" vertical="center" wrapText="1"/>
      <protection locked="0"/>
    </xf>
    <xf numFmtId="0" fontId="9" fillId="35" borderId="44" xfId="0" applyFont="1" applyFill="1" applyBorder="1" applyAlignment="1">
      <alignment/>
    </xf>
    <xf numFmtId="0" fontId="5" fillId="35" borderId="38" xfId="57" applyFont="1" applyFill="1" applyBorder="1" applyAlignment="1" applyProtection="1">
      <alignment horizontal="left"/>
      <protection locked="0"/>
    </xf>
    <xf numFmtId="0" fontId="5" fillId="35" borderId="34" xfId="57" applyFont="1" applyFill="1" applyBorder="1" applyAlignment="1" applyProtection="1">
      <alignment horizontal="center"/>
      <protection locked="0"/>
    </xf>
    <xf numFmtId="0" fontId="5" fillId="35" borderId="34" xfId="57" applyFont="1" applyFill="1" applyBorder="1" applyAlignment="1" applyProtection="1">
      <alignment horizontal="center" wrapText="1"/>
      <protection locked="0"/>
    </xf>
    <xf numFmtId="0" fontId="5" fillId="35" borderId="0" xfId="57" applyFont="1" applyFill="1" applyBorder="1" applyAlignment="1" applyProtection="1">
      <alignment horizontal="center" wrapText="1"/>
      <protection locked="0"/>
    </xf>
    <xf numFmtId="0" fontId="5" fillId="35" borderId="42" xfId="57" applyFont="1" applyFill="1" applyBorder="1" applyAlignment="1" applyProtection="1">
      <alignment horizontal="center" wrapText="1"/>
      <protection locked="0"/>
    </xf>
    <xf numFmtId="0" fontId="5" fillId="35" borderId="62" xfId="0" applyFont="1" applyFill="1" applyBorder="1" applyAlignment="1" applyProtection="1">
      <alignment horizontal="center" vertical="center" wrapText="1"/>
      <protection locked="0"/>
    </xf>
    <xf numFmtId="0" fontId="5" fillId="35" borderId="62" xfId="57" applyFont="1" applyFill="1" applyBorder="1" applyAlignment="1" applyProtection="1">
      <alignment horizontal="center"/>
      <protection locked="0"/>
    </xf>
    <xf numFmtId="0" fontId="5" fillId="35" borderId="22" xfId="57" applyFont="1" applyFill="1" applyBorder="1" applyAlignment="1" applyProtection="1">
      <alignment horizontal="center" wrapText="1"/>
      <protection locked="0"/>
    </xf>
    <xf numFmtId="0" fontId="5" fillId="35" borderId="38" xfId="57" applyFont="1" applyFill="1" applyBorder="1" applyAlignment="1" applyProtection="1">
      <alignment horizontal="center" wrapText="1"/>
      <protection locked="0"/>
    </xf>
    <xf numFmtId="0" fontId="5" fillId="35" borderId="47" xfId="0" applyFont="1" applyFill="1" applyBorder="1" applyAlignment="1" applyProtection="1">
      <alignment horizontal="center" vertical="center" wrapText="1"/>
      <protection locked="0"/>
    </xf>
    <xf numFmtId="0" fontId="5" fillId="35" borderId="64" xfId="0" applyFont="1" applyFill="1" applyBorder="1" applyAlignment="1" applyProtection="1">
      <alignment horizontal="center" vertical="center"/>
      <protection locked="0"/>
    </xf>
    <xf numFmtId="0" fontId="5" fillId="35" borderId="39" xfId="57" applyFont="1" applyFill="1" applyBorder="1" applyAlignment="1" applyProtection="1">
      <alignment horizontal="center"/>
      <protection locked="0"/>
    </xf>
    <xf numFmtId="0" fontId="5" fillId="35" borderId="20" xfId="57" applyFont="1" applyFill="1" applyBorder="1" applyAlignment="1" applyProtection="1">
      <alignment horizontal="left"/>
      <protection locked="0"/>
    </xf>
    <xf numFmtId="0" fontId="5" fillId="35" borderId="49" xfId="57" applyFont="1" applyFill="1" applyBorder="1" applyAlignment="1" applyProtection="1">
      <alignment horizontal="center"/>
      <protection locked="0"/>
    </xf>
    <xf numFmtId="0" fontId="5" fillId="35" borderId="20" xfId="57" applyFont="1" applyFill="1" applyBorder="1" applyAlignment="1" applyProtection="1">
      <alignment horizontal="center"/>
      <protection locked="0"/>
    </xf>
    <xf numFmtId="0" fontId="5" fillId="35" borderId="20" xfId="57" applyFont="1" applyFill="1" applyBorder="1" applyAlignment="1" applyProtection="1">
      <alignment horizontal="center" wrapText="1"/>
      <protection locked="0"/>
    </xf>
    <xf numFmtId="0" fontId="5" fillId="35" borderId="20" xfId="57" applyFont="1" applyFill="1" applyBorder="1" applyAlignment="1" applyProtection="1">
      <alignment horizontal="center" wrapText="1"/>
      <protection locked="0"/>
    </xf>
    <xf numFmtId="0" fontId="5" fillId="35" borderId="20" xfId="57" applyFont="1" applyFill="1" applyBorder="1" applyAlignment="1" applyProtection="1">
      <alignment horizontal="center" vertical="center" wrapText="1"/>
      <protection locked="0"/>
    </xf>
    <xf numFmtId="0" fontId="5" fillId="35" borderId="37" xfId="57" applyFont="1" applyFill="1" applyBorder="1" applyAlignment="1" applyProtection="1">
      <alignment horizontal="left"/>
      <protection locked="0"/>
    </xf>
    <xf numFmtId="0" fontId="5" fillId="35" borderId="47" xfId="57" applyFont="1" applyFill="1" applyBorder="1" applyAlignment="1" applyProtection="1">
      <alignment horizontal="center"/>
      <protection locked="0"/>
    </xf>
    <xf numFmtId="0" fontId="5" fillId="35" borderId="37" xfId="57" applyFont="1" applyFill="1" applyBorder="1" applyAlignment="1" applyProtection="1">
      <alignment horizontal="center" wrapText="1"/>
      <protection locked="0"/>
    </xf>
    <xf numFmtId="0" fontId="5" fillId="35" borderId="37" xfId="57" applyFont="1" applyFill="1" applyBorder="1" applyAlignment="1" applyProtection="1">
      <alignment horizontal="center" wrapText="1"/>
      <protection locked="0"/>
    </xf>
    <xf numFmtId="0" fontId="5" fillId="35" borderId="37" xfId="57" applyFont="1" applyFill="1" applyBorder="1" applyAlignment="1" applyProtection="1">
      <alignment horizontal="center" vertical="center" wrapText="1"/>
      <protection locked="0"/>
    </xf>
    <xf numFmtId="0" fontId="5" fillId="35" borderId="39" xfId="57" applyFont="1" applyFill="1" applyBorder="1" applyAlignment="1" applyProtection="1">
      <alignment horizontal="left"/>
      <protection locked="0"/>
    </xf>
    <xf numFmtId="0" fontId="5" fillId="35" borderId="64" xfId="57" applyFont="1" applyFill="1" applyBorder="1" applyAlignment="1" applyProtection="1">
      <alignment horizontal="center"/>
      <protection locked="0"/>
    </xf>
    <xf numFmtId="0" fontId="5" fillId="35" borderId="39" xfId="57" applyFont="1" applyFill="1" applyBorder="1" applyAlignment="1" applyProtection="1">
      <alignment horizontal="center" wrapText="1"/>
      <protection locked="0"/>
    </xf>
    <xf numFmtId="0" fontId="5" fillId="35" borderId="39" xfId="57" applyFont="1" applyFill="1" applyBorder="1" applyAlignment="1" applyProtection="1">
      <alignment horizontal="center" wrapText="1"/>
      <protection locked="0"/>
    </xf>
    <xf numFmtId="0" fontId="5" fillId="35" borderId="39" xfId="57" applyFont="1" applyFill="1" applyBorder="1" applyAlignment="1" applyProtection="1">
      <alignment horizontal="center" vertical="center" wrapText="1"/>
      <protection locked="0"/>
    </xf>
    <xf numFmtId="0" fontId="5" fillId="35" borderId="60" xfId="57" applyFont="1" applyFill="1" applyBorder="1" applyAlignment="1" applyProtection="1">
      <alignment horizontal="center"/>
      <protection locked="0"/>
    </xf>
    <xf numFmtId="0" fontId="5" fillId="35" borderId="19" xfId="57" applyFont="1" applyFill="1" applyBorder="1" applyAlignment="1" applyProtection="1">
      <alignment horizontal="center" vertical="center" wrapText="1"/>
      <protection locked="0"/>
    </xf>
    <xf numFmtId="0" fontId="5" fillId="35" borderId="37" xfId="53" applyFont="1" applyFill="1" applyBorder="1" applyAlignment="1" applyProtection="1">
      <alignment horizontal="left" vertical="center"/>
      <protection locked="0"/>
    </xf>
    <xf numFmtId="0" fontId="5" fillId="35" borderId="64" xfId="0" applyFont="1" applyFill="1" applyBorder="1" applyAlignment="1" applyProtection="1">
      <alignment horizontal="center" vertical="center" wrapText="1"/>
      <protection locked="0"/>
    </xf>
    <xf numFmtId="0" fontId="5" fillId="35" borderId="19" xfId="0" applyFont="1" applyFill="1" applyBorder="1" applyAlignment="1" applyProtection="1">
      <alignment horizontal="left" vertical="center" wrapText="1" shrinkToFit="1"/>
      <protection locked="0"/>
    </xf>
    <xf numFmtId="0" fontId="5" fillId="35" borderId="21" xfId="57" applyFont="1" applyFill="1" applyBorder="1" applyAlignment="1" applyProtection="1">
      <alignment horizontal="left"/>
      <protection locked="0"/>
    </xf>
    <xf numFmtId="0" fontId="5" fillId="35" borderId="18" xfId="57" applyFont="1" applyFill="1" applyBorder="1" applyAlignment="1" applyProtection="1">
      <alignment horizontal="center"/>
      <protection locked="0"/>
    </xf>
    <xf numFmtId="0" fontId="5" fillId="35" borderId="26" xfId="57" applyFont="1" applyFill="1" applyBorder="1" applyAlignment="1" applyProtection="1">
      <alignment horizontal="left"/>
      <protection locked="0"/>
    </xf>
    <xf numFmtId="0" fontId="5" fillId="35" borderId="20" xfId="0" applyFont="1" applyFill="1" applyBorder="1" applyAlignment="1" applyProtection="1">
      <alignment horizontal="left" vertical="center" wrapText="1" shrinkToFit="1"/>
      <protection locked="0"/>
    </xf>
    <xf numFmtId="0" fontId="5" fillId="35" borderId="41" xfId="0" applyFont="1" applyFill="1" applyBorder="1" applyAlignment="1" applyProtection="1">
      <alignment horizontal="center" vertical="center" wrapText="1"/>
      <protection locked="0"/>
    </xf>
    <xf numFmtId="0" fontId="5" fillId="35" borderId="19" xfId="0" applyFont="1" applyFill="1" applyBorder="1" applyAlignment="1" applyProtection="1">
      <alignment horizontal="left" vertical="center" shrinkToFit="1"/>
      <protection locked="0"/>
    </xf>
    <xf numFmtId="0" fontId="5" fillId="35" borderId="19" xfId="0" applyFont="1" applyFill="1" applyBorder="1" applyAlignment="1" applyProtection="1">
      <alignment horizontal="center" vertical="center"/>
      <protection locked="0"/>
    </xf>
    <xf numFmtId="0" fontId="5" fillId="35" borderId="20" xfId="0" applyFont="1" applyFill="1" applyBorder="1" applyAlignment="1" applyProtection="1">
      <alignment horizontal="left" vertical="center" shrinkToFit="1"/>
      <protection locked="0"/>
    </xf>
    <xf numFmtId="0" fontId="5" fillId="35" borderId="20" xfId="0" applyFont="1" applyFill="1" applyBorder="1" applyAlignment="1" applyProtection="1">
      <alignment horizontal="center" vertical="center" shrinkToFit="1"/>
      <protection locked="0"/>
    </xf>
    <xf numFmtId="0" fontId="5" fillId="35" borderId="20" xfId="0" applyFont="1" applyFill="1" applyBorder="1" applyAlignment="1" applyProtection="1">
      <alignment horizontal="center" vertical="center" shrinkToFit="1"/>
      <protection locked="0"/>
    </xf>
    <xf numFmtId="0" fontId="9" fillId="35" borderId="22" xfId="0" applyFont="1" applyFill="1" applyBorder="1" applyAlignment="1">
      <alignment/>
    </xf>
    <xf numFmtId="0" fontId="5" fillId="35" borderId="20" xfId="59" applyFont="1" applyFill="1" applyBorder="1" applyAlignment="1" applyProtection="1">
      <alignment horizontal="left"/>
      <protection locked="0"/>
    </xf>
    <xf numFmtId="0" fontId="5" fillId="35" borderId="20" xfId="59" applyFont="1" applyFill="1" applyBorder="1" applyAlignment="1" applyProtection="1">
      <alignment horizontal="center"/>
      <protection locked="0"/>
    </xf>
    <xf numFmtId="0" fontId="5" fillId="35" borderId="20" xfId="59" applyFont="1" applyFill="1" applyBorder="1" applyAlignment="1" applyProtection="1">
      <alignment horizontal="center"/>
      <protection locked="0"/>
    </xf>
    <xf numFmtId="0" fontId="5" fillId="35" borderId="19" xfId="60" applyFont="1" applyFill="1" applyBorder="1" applyAlignment="1" applyProtection="1">
      <alignment horizontal="left"/>
      <protection locked="0"/>
    </xf>
    <xf numFmtId="0" fontId="5" fillId="35" borderId="22" xfId="60" applyFont="1" applyFill="1" applyBorder="1" applyAlignment="1" applyProtection="1">
      <alignment horizontal="center" vertical="center"/>
      <protection locked="0"/>
    </xf>
    <xf numFmtId="0" fontId="5" fillId="35" borderId="39" xfId="54" applyFont="1" applyFill="1" applyBorder="1" applyAlignment="1" applyProtection="1">
      <alignment horizontal="left" vertical="center"/>
      <protection locked="0"/>
    </xf>
    <xf numFmtId="0" fontId="5" fillId="35" borderId="39" xfId="60" applyFont="1" applyFill="1" applyBorder="1" applyAlignment="1" applyProtection="1">
      <alignment horizontal="center"/>
      <protection locked="0"/>
    </xf>
    <xf numFmtId="0" fontId="5" fillId="35" borderId="44" xfId="57" applyFont="1" applyFill="1" applyBorder="1" applyAlignment="1" applyProtection="1">
      <alignment horizontal="center"/>
      <protection locked="0"/>
    </xf>
    <xf numFmtId="0" fontId="5" fillId="35" borderId="20" xfId="60" applyFont="1" applyFill="1" applyBorder="1" applyAlignment="1" applyProtection="1">
      <alignment horizontal="left"/>
      <protection locked="0"/>
    </xf>
    <xf numFmtId="0" fontId="5" fillId="35" borderId="20" xfId="60" applyFont="1" applyFill="1" applyBorder="1" applyAlignment="1" applyProtection="1">
      <alignment horizontal="center"/>
      <protection locked="0"/>
    </xf>
    <xf numFmtId="0" fontId="24" fillId="0" borderId="0" xfId="0" applyFont="1" applyAlignment="1">
      <alignment horizontal="left"/>
    </xf>
    <xf numFmtId="0" fontId="0" fillId="0" borderId="0" xfId="0" applyAlignment="1">
      <alignment/>
    </xf>
    <xf numFmtId="0" fontId="0" fillId="0" borderId="0" xfId="0" applyAlignment="1">
      <alignment wrapText="1"/>
    </xf>
    <xf numFmtId="0" fontId="27" fillId="0" borderId="0" xfId="0" applyFont="1" applyFill="1" applyAlignment="1">
      <alignment/>
    </xf>
    <xf numFmtId="0" fontId="5" fillId="0" borderId="0" xfId="0" applyFont="1" applyFill="1" applyAlignment="1">
      <alignment/>
    </xf>
    <xf numFmtId="0" fontId="0" fillId="0" borderId="0" xfId="0" applyFill="1" applyAlignment="1">
      <alignment/>
    </xf>
    <xf numFmtId="0" fontId="26" fillId="0" borderId="0" xfId="0" applyFont="1" applyFill="1" applyAlignment="1">
      <alignment/>
    </xf>
    <xf numFmtId="0" fontId="27" fillId="0" borderId="0" xfId="0" applyFont="1" applyAlignment="1">
      <alignment/>
    </xf>
    <xf numFmtId="0" fontId="0" fillId="0" borderId="0" xfId="0" applyAlignment="1">
      <alignment horizontal="left"/>
    </xf>
    <xf numFmtId="0" fontId="5" fillId="0" borderId="39" xfId="0" applyFont="1" applyFill="1" applyBorder="1" applyAlignment="1" applyProtection="1">
      <alignment horizontal="left" vertical="center" wrapText="1"/>
      <protection locked="0"/>
    </xf>
    <xf numFmtId="0" fontId="5" fillId="0" borderId="37" xfId="0" applyFont="1" applyFill="1" applyBorder="1" applyAlignment="1">
      <alignment vertical="center" wrapText="1"/>
    </xf>
    <xf numFmtId="0" fontId="5" fillId="0" borderId="37" xfId="0" applyFont="1" applyFill="1" applyBorder="1" applyAlignment="1" applyProtection="1">
      <alignment horizontal="center" vertical="center" wrapText="1"/>
      <protection locked="0"/>
    </xf>
    <xf numFmtId="0" fontId="5" fillId="0" borderId="37" xfId="0" applyFont="1" applyFill="1" applyBorder="1" applyAlignment="1" applyProtection="1">
      <alignment horizontal="center" vertical="center"/>
      <protection locked="0"/>
    </xf>
    <xf numFmtId="0" fontId="5" fillId="35" borderId="39" xfId="0" applyFont="1" applyFill="1" applyBorder="1" applyAlignment="1" applyProtection="1">
      <alignment horizontal="left"/>
      <protection locked="0"/>
    </xf>
    <xf numFmtId="0" fontId="5" fillId="35" borderId="39" xfId="0" applyFont="1" applyFill="1" applyBorder="1" applyAlignment="1" applyProtection="1">
      <alignment horizontal="center"/>
      <protection locked="0"/>
    </xf>
    <xf numFmtId="0" fontId="5" fillId="35" borderId="37" xfId="0" applyFont="1" applyFill="1" applyBorder="1" applyAlignment="1" applyProtection="1">
      <alignment horizontal="left" vertical="center"/>
      <protection locked="0"/>
    </xf>
    <xf numFmtId="0" fontId="5" fillId="39" borderId="37" xfId="0" applyFont="1" applyFill="1" applyBorder="1" applyAlignment="1" applyProtection="1">
      <alignment horizontal="left" vertical="center" wrapText="1"/>
      <protection locked="0"/>
    </xf>
    <xf numFmtId="0" fontId="5" fillId="39" borderId="47" xfId="0" applyFont="1" applyFill="1" applyBorder="1" applyAlignment="1" applyProtection="1">
      <alignment horizontal="center" vertical="center" wrapText="1"/>
      <protection locked="0"/>
    </xf>
    <xf numFmtId="0" fontId="5" fillId="35" borderId="37" xfId="54" applyFont="1" applyFill="1" applyBorder="1" applyAlignment="1" applyProtection="1">
      <alignment horizontal="center" wrapText="1"/>
      <protection locked="0"/>
    </xf>
    <xf numFmtId="0" fontId="5" fillId="35" borderId="37" xfId="0" applyFont="1" applyFill="1" applyBorder="1" applyAlignment="1">
      <alignment horizontal="center" wrapText="1"/>
    </xf>
    <xf numFmtId="0" fontId="5" fillId="35" borderId="37" xfId="0" applyFont="1" applyFill="1" applyBorder="1" applyAlignment="1" applyProtection="1">
      <alignment horizontal="center" wrapText="1"/>
      <protection locked="0"/>
    </xf>
    <xf numFmtId="0" fontId="5" fillId="35" borderId="44" xfId="0" applyFont="1" applyFill="1" applyBorder="1" applyAlignment="1" applyProtection="1">
      <alignment horizontal="center" wrapText="1"/>
      <protection locked="0"/>
    </xf>
    <xf numFmtId="0" fontId="5" fillId="35" borderId="44" xfId="0" applyFont="1" applyFill="1" applyBorder="1" applyAlignment="1" applyProtection="1">
      <alignment horizontal="center" wrapText="1"/>
      <protection locked="0"/>
    </xf>
    <xf numFmtId="0" fontId="9" fillId="35" borderId="39" xfId="0" applyFont="1" applyFill="1" applyBorder="1" applyAlignment="1">
      <alignment/>
    </xf>
    <xf numFmtId="0" fontId="5" fillId="35" borderId="39" xfId="57" applyFont="1" applyFill="1" applyBorder="1" applyAlignment="1" applyProtection="1">
      <alignment horizontal="left"/>
      <protection locked="0"/>
    </xf>
    <xf numFmtId="0" fontId="5" fillId="35" borderId="37" xfId="0" applyFont="1" applyFill="1" applyBorder="1" applyAlignment="1" applyProtection="1">
      <alignment vertical="center" wrapText="1"/>
      <protection locked="0"/>
    </xf>
    <xf numFmtId="0" fontId="5" fillId="35" borderId="37" xfId="0" applyFont="1" applyFill="1" applyBorder="1" applyAlignment="1" applyProtection="1">
      <alignment horizontal="left" vertical="center"/>
      <protection locked="0"/>
    </xf>
    <xf numFmtId="0" fontId="5" fillId="35" borderId="44" xfId="0" applyFont="1" applyFill="1" applyBorder="1" applyAlignment="1" applyProtection="1">
      <alignment horizontal="center" vertical="center"/>
      <protection locked="0"/>
    </xf>
    <xf numFmtId="0" fontId="5" fillId="35" borderId="10" xfId="0" applyFont="1" applyFill="1" applyBorder="1" applyAlignment="1" applyProtection="1">
      <alignment horizontal="left"/>
      <protection locked="0"/>
    </xf>
    <xf numFmtId="0" fontId="5" fillId="35" borderId="10" xfId="0" applyFont="1" applyFill="1" applyBorder="1" applyAlignment="1" applyProtection="1">
      <alignment horizontal="center"/>
      <protection locked="0"/>
    </xf>
    <xf numFmtId="0" fontId="5" fillId="0" borderId="39" xfId="54" applyFont="1" applyFill="1" applyBorder="1" applyAlignment="1" applyProtection="1">
      <alignment horizontal="left" vertical="center"/>
      <protection locked="0"/>
    </xf>
    <xf numFmtId="0" fontId="5" fillId="0" borderId="39" xfId="54" applyFont="1" applyFill="1" applyBorder="1" applyAlignment="1" applyProtection="1">
      <alignment horizontal="center" vertical="center"/>
      <protection locked="0"/>
    </xf>
    <xf numFmtId="0" fontId="5" fillId="0" borderId="39" xfId="54" applyFont="1" applyFill="1" applyBorder="1" applyAlignment="1" applyProtection="1">
      <alignment horizontal="center" vertical="center"/>
      <protection locked="0"/>
    </xf>
    <xf numFmtId="0" fontId="5" fillId="0" borderId="37" xfId="0" applyFont="1" applyFill="1" applyBorder="1" applyAlignment="1" applyProtection="1">
      <alignment wrapText="1"/>
      <protection locked="0"/>
    </xf>
    <xf numFmtId="0" fontId="5" fillId="0" borderId="37" xfId="0" applyFont="1" applyFill="1" applyBorder="1" applyAlignment="1" applyProtection="1">
      <alignment horizontal="center" wrapText="1"/>
      <protection locked="0"/>
    </xf>
    <xf numFmtId="0" fontId="5" fillId="0" borderId="37" xfId="0" applyFont="1" applyFill="1" applyBorder="1" applyAlignment="1" applyProtection="1">
      <alignment horizontal="center" wrapText="1"/>
      <protection locked="0"/>
    </xf>
    <xf numFmtId="0" fontId="5" fillId="0" borderId="22" xfId="54" applyFont="1" applyFill="1" applyBorder="1" applyAlignment="1" applyProtection="1">
      <alignment horizontal="left" vertical="center"/>
      <protection locked="0"/>
    </xf>
    <xf numFmtId="0" fontId="5" fillId="0" borderId="37" xfId="0" applyFont="1" applyFill="1" applyBorder="1" applyAlignment="1" applyProtection="1">
      <alignment horizontal="left" vertical="center" wrapText="1"/>
      <protection locked="0"/>
    </xf>
    <xf numFmtId="0" fontId="5" fillId="0" borderId="37" xfId="0" applyFont="1" applyFill="1" applyBorder="1" applyAlignment="1" applyProtection="1">
      <alignment horizontal="center" vertical="center" wrapText="1"/>
      <protection locked="0"/>
    </xf>
    <xf numFmtId="0" fontId="5" fillId="0" borderId="37" xfId="0" applyFont="1" applyFill="1" applyBorder="1" applyAlignment="1" applyProtection="1">
      <alignment vertical="center" wrapText="1"/>
      <protection locked="0"/>
    </xf>
    <xf numFmtId="0" fontId="5" fillId="0" borderId="39" xfId="53" applyFont="1" applyFill="1" applyBorder="1" applyAlignment="1" applyProtection="1">
      <alignment horizontal="center" vertical="center"/>
      <protection locked="0"/>
    </xf>
    <xf numFmtId="0" fontId="5" fillId="0" borderId="37" xfId="0" applyFont="1" applyFill="1" applyBorder="1" applyAlignment="1" applyProtection="1">
      <alignment horizontal="left" vertical="center" wrapText="1"/>
      <protection locked="0"/>
    </xf>
    <xf numFmtId="0" fontId="5" fillId="0" borderId="37" xfId="0" applyFont="1" applyFill="1" applyBorder="1" applyAlignment="1" applyProtection="1">
      <alignment horizontal="center"/>
      <protection locked="0"/>
    </xf>
    <xf numFmtId="0" fontId="5" fillId="0" borderId="39" xfId="53" applyFont="1" applyFill="1" applyBorder="1" applyAlignment="1" applyProtection="1">
      <alignment horizontal="left" vertical="center"/>
      <protection locked="0"/>
    </xf>
    <xf numFmtId="0" fontId="5" fillId="0" borderId="39" xfId="0" applyFont="1" applyFill="1" applyBorder="1" applyAlignment="1" applyProtection="1">
      <alignment horizontal="center"/>
      <protection locked="0"/>
    </xf>
    <xf numFmtId="0" fontId="5" fillId="35" borderId="37" xfId="54" applyFont="1" applyFill="1" applyBorder="1" applyAlignment="1" applyProtection="1">
      <alignment horizontal="center"/>
      <protection locked="0"/>
    </xf>
    <xf numFmtId="0" fontId="5" fillId="35" borderId="37" xfId="0" applyFont="1" applyFill="1" applyBorder="1" applyAlignment="1" applyProtection="1">
      <alignment horizontal="center" wrapText="1"/>
      <protection locked="0"/>
    </xf>
    <xf numFmtId="0" fontId="5" fillId="35" borderId="37" xfId="54" applyFont="1" applyFill="1" applyBorder="1" applyAlignment="1" applyProtection="1">
      <alignment horizontal="center"/>
      <protection locked="0"/>
    </xf>
    <xf numFmtId="0" fontId="9" fillId="0" borderId="39" xfId="0" applyFont="1" applyFill="1" applyBorder="1" applyAlignment="1">
      <alignment/>
    </xf>
    <xf numFmtId="0" fontId="5" fillId="0" borderId="50" xfId="54" applyFont="1" applyFill="1" applyBorder="1" applyAlignment="1" applyProtection="1">
      <alignment horizontal="left" vertical="center"/>
      <protection locked="0"/>
    </xf>
    <xf numFmtId="0" fontId="5" fillId="0" borderId="54" xfId="54" applyFont="1" applyFill="1" applyBorder="1" applyAlignment="1" applyProtection="1">
      <alignment horizontal="center" vertical="center"/>
      <protection locked="0"/>
    </xf>
    <xf numFmtId="0" fontId="5" fillId="0" borderId="50" xfId="54" applyFont="1" applyFill="1" applyBorder="1" applyAlignment="1" applyProtection="1">
      <alignment horizontal="center" vertical="center"/>
      <protection locked="0"/>
    </xf>
    <xf numFmtId="0" fontId="5" fillId="0" borderId="33" xfId="54" applyFont="1" applyFill="1" applyBorder="1" applyAlignment="1" applyProtection="1">
      <alignment horizontal="center" vertical="center"/>
      <protection locked="0"/>
    </xf>
    <xf numFmtId="0" fontId="5" fillId="0" borderId="50" xfId="54" applyFont="1" applyFill="1" applyBorder="1" applyAlignment="1" applyProtection="1">
      <alignment horizontal="center" vertical="center"/>
      <protection locked="0"/>
    </xf>
    <xf numFmtId="0" fontId="5" fillId="0" borderId="61" xfId="54" applyFont="1" applyFill="1" applyBorder="1" applyAlignment="1" applyProtection="1">
      <alignment horizontal="center" vertical="center"/>
      <protection locked="0"/>
    </xf>
    <xf numFmtId="0" fontId="22" fillId="0" borderId="37" xfId="0" applyFont="1" applyFill="1" applyBorder="1" applyAlignment="1">
      <alignment/>
    </xf>
    <xf numFmtId="0" fontId="21" fillId="0" borderId="37" xfId="0" applyFont="1" applyFill="1" applyBorder="1" applyAlignment="1" applyProtection="1">
      <alignment horizontal="center" vertical="center" wrapText="1"/>
      <protection locked="0"/>
    </xf>
    <xf numFmtId="1" fontId="5" fillId="35" borderId="40" xfId="0" applyNumberFormat="1" applyFont="1" applyFill="1" applyBorder="1" applyAlignment="1" applyProtection="1">
      <alignment vertical="center" wrapText="1"/>
      <protection locked="0"/>
    </xf>
    <xf numFmtId="1" fontId="5" fillId="35" borderId="60" xfId="0" applyNumberFormat="1" applyFont="1" applyFill="1" applyBorder="1" applyAlignment="1" applyProtection="1">
      <alignment vertical="center" wrapText="1"/>
      <protection locked="0"/>
    </xf>
    <xf numFmtId="1" fontId="5" fillId="0" borderId="40" xfId="0" applyNumberFormat="1" applyFont="1" applyFill="1" applyBorder="1" applyAlignment="1" applyProtection="1">
      <alignment vertical="center" wrapText="1"/>
      <protection locked="0"/>
    </xf>
    <xf numFmtId="1" fontId="5" fillId="0" borderId="60" xfId="0" applyNumberFormat="1" applyFont="1" applyFill="1" applyBorder="1" applyAlignment="1" applyProtection="1">
      <alignment vertical="center" wrapText="1"/>
      <protection locked="0"/>
    </xf>
    <xf numFmtId="0" fontId="5" fillId="35" borderId="20" xfId="56" applyFont="1" applyFill="1" applyBorder="1" applyAlignment="1" applyProtection="1">
      <alignment horizontal="left" vertical="center"/>
      <protection locked="0"/>
    </xf>
    <xf numFmtId="0" fontId="5" fillId="35" borderId="10" xfId="53" applyFont="1" applyFill="1" applyBorder="1" applyAlignment="1" applyProtection="1">
      <alignment horizontal="left" vertical="center"/>
      <protection locked="0"/>
    </xf>
    <xf numFmtId="0" fontId="9" fillId="35" borderId="10" xfId="0" applyFont="1" applyFill="1" applyBorder="1" applyAlignment="1">
      <alignment horizontal="center"/>
    </xf>
    <xf numFmtId="0" fontId="5" fillId="35" borderId="10" xfId="0" applyFont="1" applyFill="1" applyBorder="1" applyAlignment="1" applyProtection="1">
      <alignment horizontal="center" vertical="center"/>
      <protection locked="0"/>
    </xf>
    <xf numFmtId="0" fontId="9" fillId="0" borderId="40" xfId="0" applyFont="1" applyFill="1" applyBorder="1" applyAlignment="1">
      <alignment/>
    </xf>
    <xf numFmtId="1" fontId="4" fillId="40" borderId="38" xfId="58" applyNumberFormat="1" applyFont="1" applyFill="1" applyBorder="1" applyAlignment="1">
      <alignment horizontal="center" vertical="center"/>
      <protection/>
    </xf>
    <xf numFmtId="0" fontId="0" fillId="40" borderId="44" xfId="0" applyFill="1" applyBorder="1" applyAlignment="1">
      <alignment horizontal="center" vertical="center"/>
    </xf>
    <xf numFmtId="1" fontId="4" fillId="40" borderId="44" xfId="58" applyNumberFormat="1" applyFont="1" applyFill="1" applyBorder="1" applyAlignment="1">
      <alignment horizontal="center" vertical="center"/>
      <protection/>
    </xf>
    <xf numFmtId="1" fontId="4" fillId="40" borderId="50" xfId="58" applyNumberFormat="1" applyFont="1" applyFill="1" applyBorder="1" applyAlignment="1">
      <alignment horizontal="center" vertical="center"/>
      <protection/>
    </xf>
    <xf numFmtId="0" fontId="4" fillId="40" borderId="44" xfId="0" applyFont="1" applyFill="1" applyBorder="1" applyAlignment="1">
      <alignment/>
    </xf>
    <xf numFmtId="0" fontId="4" fillId="40" borderId="38" xfId="0" applyFont="1" applyFill="1" applyBorder="1" applyAlignment="1">
      <alignment/>
    </xf>
    <xf numFmtId="0" fontId="4" fillId="40" borderId="50" xfId="0" applyFont="1" applyFill="1" applyBorder="1" applyAlignment="1">
      <alignment/>
    </xf>
    <xf numFmtId="1" fontId="4" fillId="40" borderId="10" xfId="57" applyNumberFormat="1" applyFont="1" applyFill="1" applyBorder="1" applyAlignment="1">
      <alignment horizontal="center" vertical="center"/>
      <protection/>
    </xf>
    <xf numFmtId="1" fontId="4" fillId="40" borderId="10" xfId="57" applyNumberFormat="1" applyFont="1" applyFill="1" applyBorder="1" applyAlignment="1" applyProtection="1">
      <alignment horizontal="center" vertical="center"/>
      <protection/>
    </xf>
    <xf numFmtId="1" fontId="4" fillId="40" borderId="10" xfId="59" applyNumberFormat="1" applyFont="1" applyFill="1" applyBorder="1" applyAlignment="1">
      <alignment horizontal="center" vertical="center"/>
      <protection/>
    </xf>
    <xf numFmtId="1" fontId="4" fillId="40" borderId="38" xfId="59" applyNumberFormat="1" applyFont="1" applyFill="1" applyBorder="1" applyAlignment="1">
      <alignment horizontal="center" vertical="center"/>
      <protection/>
    </xf>
    <xf numFmtId="1" fontId="4" fillId="40" borderId="38" xfId="59" applyNumberFormat="1" applyFont="1" applyFill="1" applyBorder="1" applyAlignment="1">
      <alignment horizontal="center"/>
      <protection/>
    </xf>
    <xf numFmtId="1" fontId="4" fillId="40" borderId="10" xfId="59" applyNumberFormat="1" applyFont="1" applyFill="1" applyBorder="1" applyAlignment="1">
      <alignment horizontal="center"/>
      <protection/>
    </xf>
    <xf numFmtId="1" fontId="4" fillId="40" borderId="10" xfId="58" applyNumberFormat="1" applyFont="1" applyFill="1" applyBorder="1" applyAlignment="1">
      <alignment horizontal="center"/>
      <protection/>
    </xf>
    <xf numFmtId="1" fontId="4" fillId="40" borderId="10" xfId="60" applyNumberFormat="1" applyFont="1" applyFill="1" applyBorder="1" applyAlignment="1">
      <alignment horizontal="center"/>
      <protection/>
    </xf>
    <xf numFmtId="1" fontId="4" fillId="40" borderId="38" xfId="60" applyNumberFormat="1" applyFont="1" applyFill="1" applyBorder="1" applyAlignment="1" applyProtection="1">
      <alignment horizontal="center" vertical="center"/>
      <protection/>
    </xf>
    <xf numFmtId="1" fontId="4" fillId="40" borderId="44" xfId="60" applyNumberFormat="1" applyFont="1" applyFill="1" applyBorder="1" applyAlignment="1" applyProtection="1">
      <alignment horizontal="center" vertical="center"/>
      <protection/>
    </xf>
    <xf numFmtId="1" fontId="4" fillId="40" borderId="10" xfId="0" applyNumberFormat="1" applyFont="1" applyFill="1" applyBorder="1" applyAlignment="1">
      <alignment horizontal="center" vertical="center"/>
    </xf>
    <xf numFmtId="1" fontId="4" fillId="40" borderId="10" xfId="0" applyNumberFormat="1" applyFont="1" applyFill="1" applyBorder="1" applyAlignment="1">
      <alignment horizontal="center"/>
    </xf>
    <xf numFmtId="1" fontId="4" fillId="40" borderId="10" xfId="56" applyNumberFormat="1" applyFont="1" applyFill="1" applyBorder="1" applyAlignment="1">
      <alignment horizontal="center" vertical="center"/>
      <protection/>
    </xf>
    <xf numFmtId="1" fontId="4" fillId="40" borderId="10" xfId="56" applyNumberFormat="1" applyFont="1" applyFill="1" applyBorder="1" applyAlignment="1">
      <alignment horizontal="center"/>
      <protection/>
    </xf>
    <xf numFmtId="1" fontId="5" fillId="35" borderId="40" xfId="0" applyNumberFormat="1" applyFont="1" applyFill="1" applyBorder="1" applyAlignment="1" applyProtection="1">
      <alignment vertical="center" wrapText="1"/>
      <protection locked="0"/>
    </xf>
    <xf numFmtId="1" fontId="5" fillId="35" borderId="60" xfId="0" applyNumberFormat="1" applyFont="1" applyFill="1" applyBorder="1" applyAlignment="1" applyProtection="1">
      <alignment vertical="center" wrapText="1"/>
      <protection locked="0"/>
    </xf>
    <xf numFmtId="0" fontId="4" fillId="0" borderId="38"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50" xfId="0" applyFont="1" applyFill="1" applyBorder="1" applyAlignment="1">
      <alignment horizontal="center" vertical="center"/>
    </xf>
    <xf numFmtId="0" fontId="4" fillId="35" borderId="38" xfId="0" applyFont="1" applyFill="1" applyBorder="1" applyAlignment="1">
      <alignment horizontal="center" vertical="center" wrapText="1"/>
    </xf>
    <xf numFmtId="0" fontId="4" fillId="35" borderId="50" xfId="0" applyFont="1" applyFill="1" applyBorder="1" applyAlignment="1">
      <alignment horizontal="center" vertical="center" wrapText="1"/>
    </xf>
    <xf numFmtId="0" fontId="4" fillId="35" borderId="38" xfId="0" applyFont="1" applyFill="1" applyBorder="1" applyAlignment="1">
      <alignment horizontal="center" vertical="center" wrapText="1"/>
    </xf>
    <xf numFmtId="0" fontId="4" fillId="35" borderId="50" xfId="0" applyFont="1" applyFill="1" applyBorder="1" applyAlignment="1">
      <alignment horizontal="center" vertical="center" wrapText="1"/>
    </xf>
    <xf numFmtId="1" fontId="4" fillId="32" borderId="42" xfId="53" applyNumberFormat="1" applyFont="1" applyFill="1" applyBorder="1" applyAlignment="1" applyProtection="1">
      <alignment horizontal="center" vertical="center" wrapText="1"/>
      <protection locked="0"/>
    </xf>
    <xf numFmtId="1" fontId="4" fillId="32" borderId="43" xfId="53" applyNumberFormat="1" applyFont="1" applyFill="1" applyBorder="1" applyAlignment="1" applyProtection="1">
      <alignment horizontal="center" vertical="center"/>
      <protection locked="0"/>
    </xf>
    <xf numFmtId="0" fontId="5" fillId="0" borderId="40" xfId="53" applyFont="1" applyFill="1" applyBorder="1" applyAlignment="1" applyProtection="1">
      <alignment horizontal="left" vertical="center" wrapText="1"/>
      <protection locked="0"/>
    </xf>
    <xf numFmtId="0" fontId="5" fillId="0" borderId="60" xfId="53" applyFont="1" applyFill="1" applyBorder="1" applyAlignment="1" applyProtection="1">
      <alignment horizontal="left" vertical="center" wrapText="1"/>
      <protection locked="0"/>
    </xf>
    <xf numFmtId="1" fontId="4" fillId="32" borderId="38" xfId="53" applyNumberFormat="1" applyFont="1" applyFill="1" applyBorder="1" applyAlignment="1" applyProtection="1">
      <alignment horizontal="center" vertical="center"/>
      <protection locked="0"/>
    </xf>
    <xf numFmtId="1" fontId="4" fillId="32" borderId="44" xfId="53" applyNumberFormat="1" applyFont="1" applyFill="1" applyBorder="1" applyAlignment="1" applyProtection="1">
      <alignment horizontal="center" vertical="center"/>
      <protection locked="0"/>
    </xf>
    <xf numFmtId="1" fontId="4" fillId="32" borderId="50" xfId="53" applyNumberFormat="1" applyFont="1" applyFill="1" applyBorder="1" applyAlignment="1" applyProtection="1">
      <alignment horizontal="center" vertical="center"/>
      <protection locked="0"/>
    </xf>
    <xf numFmtId="1" fontId="5" fillId="0" borderId="40" xfId="0" applyNumberFormat="1" applyFont="1" applyFill="1" applyBorder="1" applyAlignment="1" applyProtection="1">
      <alignment horizontal="left" vertical="center" wrapText="1"/>
      <protection locked="0"/>
    </xf>
    <xf numFmtId="1" fontId="5" fillId="0" borderId="60" xfId="0" applyNumberFormat="1" applyFont="1" applyFill="1" applyBorder="1" applyAlignment="1" applyProtection="1">
      <alignment horizontal="left" vertical="center" wrapText="1"/>
      <protection locked="0"/>
    </xf>
    <xf numFmtId="0" fontId="4" fillId="35" borderId="38" xfId="53" applyFont="1" applyFill="1" applyBorder="1" applyAlignment="1" applyProtection="1">
      <alignment horizontal="center" vertical="center" wrapText="1"/>
      <protection locked="0"/>
    </xf>
    <xf numFmtId="0" fontId="4" fillId="35" borderId="50" xfId="53" applyFont="1" applyFill="1" applyBorder="1" applyAlignment="1" applyProtection="1">
      <alignment horizontal="center" vertical="center" wrapText="1"/>
      <protection locked="0"/>
    </xf>
    <xf numFmtId="1" fontId="5" fillId="0" borderId="40" xfId="0" applyNumberFormat="1" applyFont="1" applyFill="1" applyBorder="1" applyAlignment="1" applyProtection="1">
      <alignment vertical="center" wrapText="1"/>
      <protection locked="0"/>
    </xf>
    <xf numFmtId="1" fontId="5" fillId="0" borderId="60" xfId="0" applyNumberFormat="1" applyFont="1" applyFill="1" applyBorder="1" applyAlignment="1" applyProtection="1">
      <alignment vertical="center" wrapText="1"/>
      <protection locked="0"/>
    </xf>
    <xf numFmtId="0" fontId="5" fillId="0" borderId="48" xfId="53" applyFont="1" applyFill="1" applyBorder="1" applyAlignment="1" applyProtection="1">
      <alignment horizontal="left" vertical="center" wrapText="1"/>
      <protection locked="0"/>
    </xf>
    <xf numFmtId="0" fontId="5" fillId="0" borderId="49" xfId="53" applyFont="1" applyFill="1" applyBorder="1" applyAlignment="1" applyProtection="1">
      <alignment horizontal="left" vertical="center" wrapText="1"/>
      <protection locked="0"/>
    </xf>
    <xf numFmtId="1" fontId="4" fillId="33" borderId="38" xfId="53" applyNumberFormat="1" applyFont="1" applyFill="1" applyBorder="1" applyAlignment="1">
      <alignment horizontal="center" vertical="center"/>
      <protection/>
    </xf>
    <xf numFmtId="1" fontId="4" fillId="33" borderId="44" xfId="53" applyNumberFormat="1" applyFont="1" applyFill="1" applyBorder="1" applyAlignment="1">
      <alignment horizontal="center" vertical="center"/>
      <protection/>
    </xf>
    <xf numFmtId="1" fontId="4" fillId="33" borderId="50" xfId="53" applyNumberFormat="1" applyFont="1" applyFill="1" applyBorder="1" applyAlignment="1">
      <alignment horizontal="center" vertical="center"/>
      <protection/>
    </xf>
    <xf numFmtId="0" fontId="10" fillId="0" borderId="0" xfId="0" applyFont="1" applyAlignment="1">
      <alignment horizontal="center"/>
    </xf>
    <xf numFmtId="0" fontId="4" fillId="0" borderId="38" xfId="53" applyFont="1" applyBorder="1" applyAlignment="1">
      <alignment horizontal="left" vertical="center"/>
      <protection/>
    </xf>
    <xf numFmtId="0" fontId="4" fillId="0" borderId="44" xfId="53" applyFont="1" applyBorder="1" applyAlignment="1">
      <alignment horizontal="left" vertical="center"/>
      <protection/>
    </xf>
    <xf numFmtId="1" fontId="4" fillId="34" borderId="38" xfId="53" applyNumberFormat="1" applyFont="1" applyFill="1" applyBorder="1" applyAlignment="1" applyProtection="1">
      <alignment horizontal="center" vertical="center"/>
      <protection locked="0"/>
    </xf>
    <xf numFmtId="1" fontId="4" fillId="34" borderId="50" xfId="53" applyNumberFormat="1" applyFont="1" applyFill="1" applyBorder="1" applyAlignment="1" applyProtection="1">
      <alignment horizontal="center" vertical="center"/>
      <protection locked="0"/>
    </xf>
    <xf numFmtId="0" fontId="5" fillId="41" borderId="65" xfId="53" applyFont="1" applyFill="1" applyBorder="1" applyAlignment="1" applyProtection="1">
      <alignment horizontal="left" vertical="center" wrapText="1"/>
      <protection/>
    </xf>
    <xf numFmtId="0" fontId="5" fillId="41" borderId="66" xfId="53" applyFont="1" applyFill="1" applyBorder="1" applyAlignment="1" applyProtection="1">
      <alignment horizontal="left" vertical="center" wrapText="1"/>
      <protection/>
    </xf>
    <xf numFmtId="0" fontId="5" fillId="41" borderId="67" xfId="53" applyFont="1" applyFill="1" applyBorder="1" applyAlignment="1" applyProtection="1">
      <alignment horizontal="left" vertical="center" wrapText="1"/>
      <protection/>
    </xf>
    <xf numFmtId="1" fontId="4" fillId="34" borderId="10" xfId="53" applyNumberFormat="1" applyFont="1" applyFill="1" applyBorder="1" applyAlignment="1">
      <alignment horizontal="center" vertical="center"/>
      <protection/>
    </xf>
    <xf numFmtId="1" fontId="4" fillId="32" borderId="10" xfId="53" applyNumberFormat="1" applyFont="1" applyFill="1" applyBorder="1" applyAlignment="1" applyProtection="1">
      <alignment horizontal="center" vertical="center"/>
      <protection locked="0"/>
    </xf>
    <xf numFmtId="192" fontId="4" fillId="33" borderId="38" xfId="53" applyNumberFormat="1" applyFont="1" applyFill="1" applyBorder="1" applyAlignment="1">
      <alignment horizontal="center" vertical="center"/>
      <protection/>
    </xf>
    <xf numFmtId="192" fontId="4" fillId="33" borderId="44" xfId="53" applyNumberFormat="1" applyFont="1" applyFill="1" applyBorder="1" applyAlignment="1">
      <alignment horizontal="center" vertical="center"/>
      <protection/>
    </xf>
    <xf numFmtId="192" fontId="4" fillId="33" borderId="50" xfId="53" applyNumberFormat="1" applyFont="1" applyFill="1" applyBorder="1" applyAlignment="1">
      <alignment horizontal="center" vertical="center"/>
      <protection/>
    </xf>
    <xf numFmtId="0" fontId="4" fillId="0" borderId="26" xfId="53" applyFont="1" applyBorder="1" applyAlignment="1">
      <alignment vertical="center" wrapText="1"/>
      <protection/>
    </xf>
    <xf numFmtId="0" fontId="4" fillId="0" borderId="42" xfId="53" applyFont="1" applyBorder="1" applyAlignment="1">
      <alignment vertical="center" wrapText="1"/>
      <protection/>
    </xf>
    <xf numFmtId="0" fontId="4" fillId="0" borderId="54" xfId="53" applyFont="1" applyBorder="1" applyAlignment="1">
      <alignment vertical="center" wrapText="1"/>
      <protection/>
    </xf>
    <xf numFmtId="0" fontId="4" fillId="0" borderId="61" xfId="53" applyFont="1" applyBorder="1" applyAlignment="1">
      <alignment vertical="center" wrapText="1"/>
      <protection/>
    </xf>
    <xf numFmtId="0" fontId="4" fillId="0" borderId="38" xfId="53" applyFont="1" applyBorder="1" applyAlignment="1">
      <alignment vertical="center"/>
      <protection/>
    </xf>
    <xf numFmtId="0" fontId="4" fillId="0" borderId="44" xfId="53" applyFont="1" applyBorder="1" applyAlignment="1">
      <alignment vertical="center"/>
      <protection/>
    </xf>
    <xf numFmtId="0" fontId="4" fillId="0" borderId="50" xfId="53" applyFont="1" applyBorder="1" applyAlignment="1">
      <alignment vertical="center"/>
      <protection/>
    </xf>
    <xf numFmtId="0" fontId="24" fillId="0" borderId="0" xfId="0" applyFont="1" applyAlignment="1">
      <alignment horizontal="left"/>
    </xf>
    <xf numFmtId="0" fontId="0" fillId="0" borderId="0" xfId="0" applyAlignment="1">
      <alignment/>
    </xf>
    <xf numFmtId="0" fontId="4" fillId="0" borderId="38"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50" xfId="0" applyFont="1" applyBorder="1" applyAlignment="1">
      <alignment horizontal="center" vertical="center" wrapText="1"/>
    </xf>
    <xf numFmtId="0" fontId="4" fillId="35" borderId="38" xfId="53" applyFont="1" applyFill="1" applyBorder="1" applyAlignment="1" applyProtection="1">
      <alignment horizontal="center" vertical="center"/>
      <protection locked="0"/>
    </xf>
    <xf numFmtId="0" fontId="4" fillId="35" borderId="50" xfId="53" applyFont="1" applyFill="1" applyBorder="1" applyAlignment="1" applyProtection="1">
      <alignment horizontal="center" vertical="center"/>
      <protection locked="0"/>
    </xf>
    <xf numFmtId="1" fontId="4" fillId="0" borderId="26" xfId="53" applyNumberFormat="1" applyFont="1" applyBorder="1" applyAlignment="1">
      <alignment horizontal="center" vertical="center" wrapText="1"/>
      <protection/>
    </xf>
    <xf numFmtId="1" fontId="4" fillId="0" borderId="42" xfId="53" applyNumberFormat="1" applyFont="1" applyBorder="1" applyAlignment="1">
      <alignment horizontal="center" vertical="center" wrapText="1"/>
      <protection/>
    </xf>
    <xf numFmtId="1" fontId="4" fillId="0" borderId="54" xfId="53" applyNumberFormat="1" applyFont="1" applyBorder="1" applyAlignment="1">
      <alignment horizontal="center" vertical="center" wrapText="1"/>
      <protection/>
    </xf>
    <xf numFmtId="1" fontId="4" fillId="0" borderId="61" xfId="53" applyNumberFormat="1" applyFont="1" applyBorder="1" applyAlignment="1">
      <alignment horizontal="center" vertical="center" wrapText="1"/>
      <protection/>
    </xf>
    <xf numFmtId="0" fontId="4" fillId="0" borderId="25" xfId="53" applyFont="1" applyBorder="1" applyAlignment="1">
      <alignment vertical="center" wrapText="1"/>
      <protection/>
    </xf>
    <xf numFmtId="1" fontId="5" fillId="0" borderId="55" xfId="0" applyNumberFormat="1" applyFont="1" applyFill="1" applyBorder="1" applyAlignment="1" applyProtection="1">
      <alignment vertical="center" wrapText="1"/>
      <protection locked="0"/>
    </xf>
    <xf numFmtId="1" fontId="5" fillId="0" borderId="62" xfId="0" applyNumberFormat="1" applyFont="1" applyFill="1" applyBorder="1" applyAlignment="1" applyProtection="1">
      <alignment vertical="center" wrapText="1"/>
      <protection locked="0"/>
    </xf>
    <xf numFmtId="0" fontId="4" fillId="0" borderId="38" xfId="53" applyFont="1" applyBorder="1" applyAlignment="1">
      <alignment vertical="center" wrapText="1"/>
      <protection/>
    </xf>
    <xf numFmtId="0" fontId="4" fillId="0" borderId="44" xfId="53" applyFont="1" applyBorder="1" applyAlignment="1">
      <alignment vertical="center" wrapText="1"/>
      <protection/>
    </xf>
    <xf numFmtId="0" fontId="4" fillId="0" borderId="50" xfId="53" applyFont="1" applyBorder="1" applyAlignment="1">
      <alignment vertical="center" wrapText="1"/>
      <protection/>
    </xf>
    <xf numFmtId="0" fontId="4" fillId="0" borderId="21" xfId="53" applyFont="1" applyFill="1" applyBorder="1" applyAlignment="1">
      <alignment vertical="center" wrapText="1"/>
      <protection/>
    </xf>
    <xf numFmtId="0" fontId="4" fillId="0" borderId="18" xfId="53" applyFont="1" applyFill="1" applyBorder="1" applyAlignment="1">
      <alignment vertical="center"/>
      <protection/>
    </xf>
    <xf numFmtId="1" fontId="4" fillId="34" borderId="50" xfId="53" applyNumberFormat="1" applyFont="1" applyFill="1" applyBorder="1" applyAlignment="1">
      <alignment horizontal="center" vertical="center"/>
      <protection/>
    </xf>
    <xf numFmtId="1" fontId="4" fillId="35" borderId="40" xfId="53" applyNumberFormat="1" applyFont="1" applyFill="1" applyBorder="1" applyAlignment="1" applyProtection="1">
      <alignment vertical="center"/>
      <protection locked="0"/>
    </xf>
    <xf numFmtId="1" fontId="4" fillId="35" borderId="60" xfId="53" applyNumberFormat="1" applyFont="1" applyFill="1" applyBorder="1" applyAlignment="1" applyProtection="1">
      <alignment vertical="center"/>
      <protection locked="0"/>
    </xf>
    <xf numFmtId="0" fontId="4" fillId="0" borderId="38" xfId="53" applyFont="1" applyBorder="1" applyAlignment="1" applyProtection="1">
      <alignment vertical="center"/>
      <protection locked="0"/>
    </xf>
    <xf numFmtId="0" fontId="4" fillId="0" borderId="44" xfId="53" applyFont="1" applyBorder="1" applyAlignment="1" applyProtection="1">
      <alignment vertical="center"/>
      <protection locked="0"/>
    </xf>
    <xf numFmtId="0" fontId="4" fillId="0" borderId="38" xfId="53" applyFont="1" applyBorder="1" applyAlignment="1" applyProtection="1">
      <alignment vertical="center" wrapText="1"/>
      <protection locked="0"/>
    </xf>
    <xf numFmtId="0" fontId="4" fillId="0" borderId="44" xfId="53" applyFont="1" applyBorder="1" applyAlignment="1" applyProtection="1">
      <alignment vertical="center" wrapText="1"/>
      <protection locked="0"/>
    </xf>
    <xf numFmtId="0" fontId="4" fillId="0" borderId="50" xfId="53" applyFont="1" applyBorder="1" applyAlignment="1" applyProtection="1">
      <alignment vertical="center" wrapText="1"/>
      <protection locked="0"/>
    </xf>
    <xf numFmtId="1" fontId="4" fillId="34" borderId="10" xfId="53" applyNumberFormat="1" applyFont="1" applyFill="1" applyBorder="1" applyAlignment="1" applyProtection="1">
      <alignment horizontal="center" vertical="center"/>
      <protection locked="0"/>
    </xf>
    <xf numFmtId="1" fontId="4" fillId="0" borderId="10" xfId="53" applyNumberFormat="1" applyFont="1" applyBorder="1" applyAlignment="1">
      <alignment horizontal="center" vertical="center" wrapText="1"/>
      <protection/>
    </xf>
    <xf numFmtId="0" fontId="4" fillId="0" borderId="54" xfId="53" applyFont="1" applyFill="1" applyBorder="1" applyAlignment="1">
      <alignment vertical="center" wrapText="1"/>
      <protection/>
    </xf>
    <xf numFmtId="0" fontId="4" fillId="0" borderId="33" xfId="53" applyFont="1" applyFill="1" applyBorder="1" applyAlignment="1">
      <alignment vertical="center"/>
      <protection/>
    </xf>
    <xf numFmtId="0" fontId="4" fillId="0" borderId="43" xfId="53" applyFont="1" applyBorder="1" applyAlignment="1">
      <alignment vertical="center" wrapText="1"/>
      <protection/>
    </xf>
    <xf numFmtId="0" fontId="4" fillId="0" borderId="42" xfId="53" applyFont="1" applyBorder="1" applyAlignment="1" applyProtection="1">
      <alignment vertical="center" wrapText="1"/>
      <protection locked="0"/>
    </xf>
    <xf numFmtId="0" fontId="4" fillId="0" borderId="43" xfId="53" applyFont="1" applyBorder="1" applyAlignment="1" applyProtection="1">
      <alignment vertical="center" wrapText="1"/>
      <protection locked="0"/>
    </xf>
    <xf numFmtId="0" fontId="4" fillId="0" borderId="61" xfId="53" applyFont="1" applyBorder="1" applyAlignment="1" applyProtection="1">
      <alignment vertical="center" wrapText="1"/>
      <protection locked="0"/>
    </xf>
    <xf numFmtId="0" fontId="4" fillId="0" borderId="50" xfId="53" applyFont="1" applyBorder="1" applyAlignment="1" applyProtection="1">
      <alignment vertical="center"/>
      <protection locked="0"/>
    </xf>
    <xf numFmtId="0" fontId="5" fillId="0" borderId="40" xfId="53" applyFont="1" applyBorder="1" applyAlignment="1" applyProtection="1">
      <alignment horizontal="left" vertical="center"/>
      <protection locked="0"/>
    </xf>
    <xf numFmtId="0" fontId="5" fillId="0" borderId="60" xfId="53" applyFont="1" applyBorder="1" applyAlignment="1" applyProtection="1">
      <alignment horizontal="left" vertical="center"/>
      <protection locked="0"/>
    </xf>
    <xf numFmtId="0" fontId="5" fillId="0" borderId="40" xfId="0" applyFont="1" applyBorder="1" applyAlignment="1" applyProtection="1">
      <alignment horizontal="left"/>
      <protection locked="0"/>
    </xf>
    <xf numFmtId="0" fontId="5" fillId="0" borderId="60" xfId="0" applyFont="1" applyBorder="1" applyAlignment="1" applyProtection="1">
      <alignment horizontal="left"/>
      <protection locked="0"/>
    </xf>
    <xf numFmtId="0" fontId="5" fillId="0" borderId="48" xfId="53" applyFont="1" applyBorder="1" applyAlignment="1" applyProtection="1">
      <alignment horizontal="left" vertical="center"/>
      <protection locked="0"/>
    </xf>
    <xf numFmtId="0" fontId="5" fillId="0" borderId="49" xfId="53" applyFont="1" applyBorder="1" applyAlignment="1" applyProtection="1">
      <alignment horizontal="left" vertical="center"/>
      <protection locked="0"/>
    </xf>
    <xf numFmtId="0" fontId="5" fillId="0" borderId="40" xfId="0" applyFont="1" applyBorder="1" applyAlignment="1" applyProtection="1">
      <alignment horizontal="left" vertical="center"/>
      <protection locked="0"/>
    </xf>
    <xf numFmtId="0" fontId="5" fillId="0" borderId="60" xfId="0" applyFont="1" applyBorder="1" applyAlignment="1" applyProtection="1">
      <alignment horizontal="left" vertical="center"/>
      <protection locked="0"/>
    </xf>
    <xf numFmtId="0" fontId="5" fillId="35" borderId="18" xfId="53" applyFont="1" applyFill="1" applyBorder="1" applyAlignment="1" applyProtection="1">
      <alignment vertical="center"/>
      <protection locked="0"/>
    </xf>
    <xf numFmtId="0" fontId="5" fillId="35" borderId="45" xfId="53" applyFont="1" applyFill="1" applyBorder="1" applyAlignment="1" applyProtection="1">
      <alignment vertical="center"/>
      <protection locked="0"/>
    </xf>
    <xf numFmtId="0" fontId="4" fillId="0" borderId="38" xfId="0" applyFont="1" applyBorder="1" applyAlignment="1">
      <alignment horizontal="center" vertical="center"/>
    </xf>
    <xf numFmtId="0" fontId="4" fillId="0" borderId="44" xfId="0" applyFont="1" applyBorder="1" applyAlignment="1">
      <alignment horizontal="center" vertical="center"/>
    </xf>
    <xf numFmtId="0" fontId="4" fillId="32" borderId="21" xfId="53" applyFont="1" applyFill="1" applyBorder="1" applyAlignment="1" applyProtection="1">
      <alignment horizontal="center" vertical="center"/>
      <protection locked="0"/>
    </xf>
    <xf numFmtId="0" fontId="4" fillId="32" borderId="18" xfId="53" applyFont="1" applyFill="1" applyBorder="1" applyAlignment="1" applyProtection="1">
      <alignment horizontal="center" vertical="center"/>
      <protection locked="0"/>
    </xf>
    <xf numFmtId="0" fontId="4" fillId="32" borderId="45" xfId="53" applyFont="1" applyFill="1" applyBorder="1" applyAlignment="1" applyProtection="1">
      <alignment horizontal="center" vertical="center"/>
      <protection locked="0"/>
    </xf>
    <xf numFmtId="0" fontId="4" fillId="0" borderId="44"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10" xfId="0" applyFont="1" applyBorder="1" applyAlignment="1">
      <alignment horizontal="left" vertical="center" wrapText="1"/>
    </xf>
    <xf numFmtId="0" fontId="5" fillId="0" borderId="21" xfId="0" applyFont="1" applyBorder="1" applyAlignment="1">
      <alignment horizontal="left" vertical="center"/>
    </xf>
    <xf numFmtId="1" fontId="4" fillId="32" borderId="65" xfId="53" applyNumberFormat="1" applyFont="1" applyFill="1" applyBorder="1" applyAlignment="1" applyProtection="1">
      <alignment horizontal="center" vertical="center"/>
      <protection locked="0"/>
    </xf>
    <xf numFmtId="1" fontId="4" fillId="32" borderId="67" xfId="53" applyNumberFormat="1" applyFont="1" applyFill="1" applyBorder="1" applyAlignment="1" applyProtection="1">
      <alignment horizontal="center" vertical="center"/>
      <protection locked="0"/>
    </xf>
    <xf numFmtId="0" fontId="5" fillId="0" borderId="42" xfId="53" applyFont="1" applyBorder="1" applyAlignment="1">
      <alignment vertical="center"/>
      <protection/>
    </xf>
    <xf numFmtId="0" fontId="5" fillId="0" borderId="43" xfId="53" applyFont="1" applyBorder="1" applyAlignment="1">
      <alignment vertical="center"/>
      <protection/>
    </xf>
    <xf numFmtId="0" fontId="5" fillId="0" borderId="54" xfId="53" applyFont="1" applyBorder="1" applyAlignment="1">
      <alignment vertical="center"/>
      <protection/>
    </xf>
    <xf numFmtId="0" fontId="5" fillId="0" borderId="61" xfId="53" applyFont="1" applyBorder="1" applyAlignment="1">
      <alignment vertical="center"/>
      <protection/>
    </xf>
    <xf numFmtId="1" fontId="4" fillId="32" borderId="68" xfId="53" applyNumberFormat="1" applyFont="1" applyFill="1" applyBorder="1" applyAlignment="1" applyProtection="1">
      <alignment horizontal="center" vertical="center"/>
      <protection locked="0"/>
    </xf>
    <xf numFmtId="1" fontId="4" fillId="32" borderId="69" xfId="53" applyNumberFormat="1" applyFont="1" applyFill="1" applyBorder="1" applyAlignment="1" applyProtection="1">
      <alignment horizontal="center" vertical="center"/>
      <protection locked="0"/>
    </xf>
    <xf numFmtId="1" fontId="4" fillId="32" borderId="70" xfId="53" applyNumberFormat="1" applyFont="1" applyFill="1" applyBorder="1" applyAlignment="1" applyProtection="1">
      <alignment horizontal="center" vertical="center"/>
      <protection locked="0"/>
    </xf>
    <xf numFmtId="0" fontId="5" fillId="0" borderId="21" xfId="0" applyFont="1" applyBorder="1" applyAlignment="1">
      <alignment horizontal="left" vertical="center"/>
    </xf>
    <xf numFmtId="1" fontId="4" fillId="33" borderId="65" xfId="53" applyNumberFormat="1" applyFont="1" applyFill="1" applyBorder="1" applyAlignment="1" applyProtection="1">
      <alignment horizontal="center" vertical="center"/>
      <protection/>
    </xf>
    <xf numFmtId="1" fontId="4" fillId="33" borderId="66" xfId="53" applyNumberFormat="1" applyFont="1" applyFill="1" applyBorder="1" applyAlignment="1" applyProtection="1">
      <alignment horizontal="center" vertical="center"/>
      <protection/>
    </xf>
    <xf numFmtId="1" fontId="4" fillId="33" borderId="67" xfId="53" applyNumberFormat="1" applyFont="1" applyFill="1" applyBorder="1" applyAlignment="1" applyProtection="1">
      <alignment horizontal="center" vertical="center"/>
      <protection/>
    </xf>
    <xf numFmtId="1" fontId="4" fillId="0" borderId="34" xfId="53" applyNumberFormat="1" applyFont="1" applyBorder="1" applyAlignment="1">
      <alignment horizontal="center" vertical="center" wrapText="1"/>
      <protection/>
    </xf>
    <xf numFmtId="1" fontId="5" fillId="0" borderId="25" xfId="0" applyNumberFormat="1" applyFont="1" applyBorder="1" applyAlignment="1">
      <alignment horizontal="center" vertical="center" wrapText="1"/>
    </xf>
    <xf numFmtId="1" fontId="5" fillId="0" borderId="0" xfId="0" applyNumberFormat="1" applyFont="1" applyBorder="1" applyAlignment="1">
      <alignment horizontal="center" vertical="center" wrapText="1"/>
    </xf>
    <xf numFmtId="1" fontId="5" fillId="0" borderId="34" xfId="0" applyNumberFormat="1" applyFont="1" applyBorder="1" applyAlignment="1">
      <alignment horizontal="center" vertical="center" wrapText="1"/>
    </xf>
    <xf numFmtId="1" fontId="5" fillId="0" borderId="42" xfId="0" applyNumberFormat="1" applyFont="1" applyBorder="1" applyAlignment="1">
      <alignment horizontal="center" vertical="center" wrapText="1"/>
    </xf>
    <xf numFmtId="0" fontId="5" fillId="0" borderId="10" xfId="0" applyFont="1" applyBorder="1" applyAlignment="1">
      <alignment horizontal="left" vertical="center"/>
    </xf>
    <xf numFmtId="0" fontId="4" fillId="0" borderId="10" xfId="0" applyFont="1" applyBorder="1" applyAlignment="1">
      <alignment horizontal="left" vertical="center"/>
    </xf>
    <xf numFmtId="0" fontId="4" fillId="0" borderId="21" xfId="0" applyFont="1" applyBorder="1" applyAlignment="1">
      <alignment horizontal="left" vertical="center"/>
    </xf>
    <xf numFmtId="0" fontId="5" fillId="0" borderId="45" xfId="0" applyFont="1" applyBorder="1" applyAlignment="1">
      <alignment vertical="center"/>
    </xf>
    <xf numFmtId="0" fontId="11" fillId="0" borderId="25" xfId="53" applyFont="1" applyBorder="1" applyAlignment="1">
      <alignment horizontal="center" vertical="center"/>
      <protection/>
    </xf>
    <xf numFmtId="0" fontId="11" fillId="0" borderId="43" xfId="53" applyFont="1" applyBorder="1" applyAlignment="1">
      <alignment horizontal="center" vertical="center"/>
      <protection/>
    </xf>
    <xf numFmtId="0" fontId="4" fillId="32" borderId="65" xfId="53" applyFont="1" applyFill="1" applyBorder="1" applyAlignment="1" applyProtection="1">
      <alignment horizontal="center" vertical="center"/>
      <protection locked="0"/>
    </xf>
    <xf numFmtId="0" fontId="4" fillId="32" borderId="67" xfId="53" applyFont="1" applyFill="1" applyBorder="1" applyAlignment="1" applyProtection="1">
      <alignment horizontal="center" vertical="center"/>
      <protection locked="0"/>
    </xf>
    <xf numFmtId="1" fontId="4" fillId="34" borderId="38" xfId="53" applyNumberFormat="1" applyFont="1" applyFill="1" applyBorder="1" applyAlignment="1">
      <alignment horizontal="center" vertical="center"/>
      <protection/>
    </xf>
    <xf numFmtId="1" fontId="4" fillId="34" borderId="44" xfId="53" applyNumberFormat="1" applyFont="1" applyFill="1" applyBorder="1" applyAlignment="1">
      <alignment horizontal="center" vertical="center"/>
      <protection/>
    </xf>
    <xf numFmtId="0" fontId="4" fillId="0" borderId="38"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38" xfId="53" applyFont="1" applyFill="1" applyBorder="1" applyAlignment="1">
      <alignment vertical="center" wrapText="1"/>
      <protection/>
    </xf>
    <xf numFmtId="0" fontId="4" fillId="0" borderId="44" xfId="53" applyFont="1" applyFill="1" applyBorder="1" applyAlignment="1">
      <alignment vertical="center" wrapText="1"/>
      <protection/>
    </xf>
    <xf numFmtId="0" fontId="5" fillId="0" borderId="55" xfId="53" applyFont="1" applyFill="1" applyBorder="1" applyAlignment="1" applyProtection="1">
      <alignment horizontal="left" vertical="center" wrapText="1"/>
      <protection locked="0"/>
    </xf>
    <xf numFmtId="0" fontId="5" fillId="0" borderId="62" xfId="53" applyFont="1" applyFill="1" applyBorder="1" applyAlignment="1" applyProtection="1">
      <alignment horizontal="left" vertical="center" wrapText="1"/>
      <protection locked="0"/>
    </xf>
    <xf numFmtId="0" fontId="4" fillId="0" borderId="38" xfId="53" applyFont="1" applyBorder="1" applyAlignment="1">
      <alignment horizontal="center" vertical="center"/>
      <protection/>
    </xf>
    <xf numFmtId="0" fontId="4" fillId="0" borderId="44" xfId="53" applyFont="1" applyBorder="1" applyAlignment="1">
      <alignment horizontal="center" vertical="center"/>
      <protection/>
    </xf>
    <xf numFmtId="0" fontId="4" fillId="0" borderId="50" xfId="53" applyFont="1" applyBorder="1" applyAlignment="1">
      <alignment horizontal="center" vertical="center"/>
      <protection/>
    </xf>
    <xf numFmtId="0" fontId="4" fillId="0" borderId="38"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5" fillId="0" borderId="21" xfId="53" applyFont="1" applyFill="1" applyBorder="1" applyAlignment="1" applyProtection="1">
      <alignment horizontal="center" vertical="center"/>
      <protection locked="0"/>
    </xf>
    <xf numFmtId="0" fontId="5" fillId="0" borderId="45" xfId="53" applyFont="1" applyFill="1" applyBorder="1" applyAlignment="1" applyProtection="1">
      <alignment horizontal="center" vertical="center"/>
      <protection locked="0"/>
    </xf>
    <xf numFmtId="1" fontId="4" fillId="0" borderId="10" xfId="53" applyNumberFormat="1" applyFont="1" applyBorder="1" applyAlignment="1">
      <alignment horizontal="center" vertical="center" wrapText="1"/>
      <protection/>
    </xf>
    <xf numFmtId="1" fontId="4" fillId="33" borderId="38" xfId="53" applyNumberFormat="1" applyFont="1" applyFill="1" applyBorder="1" applyAlignment="1">
      <alignment horizontal="center" vertical="center" wrapText="1"/>
      <protection/>
    </xf>
    <xf numFmtId="1" fontId="4" fillId="33" borderId="44" xfId="53" applyNumberFormat="1" applyFont="1" applyFill="1" applyBorder="1" applyAlignment="1">
      <alignment horizontal="center" vertical="center" wrapText="1"/>
      <protection/>
    </xf>
    <xf numFmtId="0" fontId="5" fillId="0" borderId="55" xfId="0" applyFont="1" applyFill="1" applyBorder="1" applyAlignment="1" applyProtection="1">
      <alignment horizontal="left" vertical="center" wrapText="1"/>
      <protection locked="0"/>
    </xf>
    <xf numFmtId="0" fontId="5" fillId="0" borderId="62" xfId="0" applyFont="1" applyFill="1" applyBorder="1" applyAlignment="1" applyProtection="1">
      <alignment horizontal="left" vertical="center" wrapText="1"/>
      <protection locked="0"/>
    </xf>
    <xf numFmtId="0" fontId="5" fillId="0" borderId="55" xfId="0" applyFont="1" applyFill="1" applyBorder="1" applyAlignment="1" applyProtection="1">
      <alignment horizontal="left" vertical="center"/>
      <protection locked="0"/>
    </xf>
    <xf numFmtId="0" fontId="5" fillId="0" borderId="62" xfId="0" applyFont="1" applyFill="1" applyBorder="1" applyAlignment="1" applyProtection="1">
      <alignment horizontal="left" vertical="center"/>
      <protection locked="0"/>
    </xf>
    <xf numFmtId="0" fontId="23" fillId="0" borderId="0" xfId="0" applyFont="1" applyAlignment="1">
      <alignment horizontal="center"/>
    </xf>
    <xf numFmtId="0" fontId="23" fillId="0" borderId="0" xfId="0" applyFont="1" applyAlignment="1">
      <alignment horizontal="left"/>
    </xf>
    <xf numFmtId="0" fontId="19" fillId="0" borderId="40" xfId="0" applyFont="1" applyFill="1" applyBorder="1" applyAlignment="1" applyProtection="1">
      <alignment/>
      <protection locked="0"/>
    </xf>
    <xf numFmtId="0" fontId="19" fillId="0" borderId="60" xfId="0" applyFont="1" applyFill="1" applyBorder="1" applyAlignment="1" applyProtection="1">
      <alignment/>
      <protection locked="0"/>
    </xf>
    <xf numFmtId="0" fontId="5" fillId="0" borderId="55" xfId="0" applyFont="1" applyFill="1" applyBorder="1" applyAlignment="1" applyProtection="1">
      <alignment/>
      <protection locked="0"/>
    </xf>
    <xf numFmtId="0" fontId="5" fillId="0" borderId="62" xfId="0" applyFont="1" applyFill="1" applyBorder="1" applyAlignment="1" applyProtection="1">
      <alignment/>
      <protection locked="0"/>
    </xf>
    <xf numFmtId="1" fontId="4" fillId="34" borderId="38" xfId="53" applyNumberFormat="1" applyFont="1" applyFill="1" applyBorder="1" applyAlignment="1">
      <alignment vertical="center"/>
      <protection/>
    </xf>
    <xf numFmtId="0" fontId="0" fillId="0" borderId="44" xfId="0" applyBorder="1" applyAlignment="1">
      <alignment vertical="center"/>
    </xf>
    <xf numFmtId="0" fontId="14" fillId="0" borderId="55" xfId="0" applyFont="1" applyFill="1" applyBorder="1" applyAlignment="1" applyProtection="1">
      <alignment horizontal="left" vertical="center" wrapText="1"/>
      <protection locked="0"/>
    </xf>
    <xf numFmtId="0" fontId="14" fillId="0" borderId="62" xfId="0" applyFont="1" applyFill="1" applyBorder="1" applyAlignment="1" applyProtection="1">
      <alignment horizontal="left" vertical="center" wrapText="1"/>
      <protection locked="0"/>
    </xf>
    <xf numFmtId="0" fontId="24" fillId="0" borderId="0" xfId="0" applyFont="1" applyFill="1" applyAlignment="1">
      <alignment vertical="center" wrapText="1"/>
    </xf>
    <xf numFmtId="0" fontId="0" fillId="0" borderId="0" xfId="0" applyAlignment="1">
      <alignment wrapText="1"/>
    </xf>
    <xf numFmtId="1" fontId="4" fillId="32" borderId="10" xfId="58" applyNumberFormat="1" applyFont="1" applyFill="1" applyBorder="1" applyAlignment="1">
      <alignment horizontal="center"/>
      <protection/>
    </xf>
    <xf numFmtId="0" fontId="15" fillId="0" borderId="10" xfId="0" applyFont="1" applyBorder="1" applyAlignment="1">
      <alignment horizontal="left"/>
    </xf>
    <xf numFmtId="1" fontId="5" fillId="0" borderId="48" xfId="58" applyNumberFormat="1" applyFont="1" applyBorder="1" applyAlignment="1">
      <alignment horizontal="center"/>
      <protection/>
    </xf>
    <xf numFmtId="1" fontId="5" fillId="0" borderId="49" xfId="58" applyNumberFormat="1" applyFont="1" applyBorder="1" applyAlignment="1">
      <alignment horizontal="center"/>
      <protection/>
    </xf>
    <xf numFmtId="1" fontId="5" fillId="34" borderId="10" xfId="58" applyNumberFormat="1" applyFont="1" applyFill="1" applyBorder="1" applyAlignment="1">
      <alignment horizontal="center"/>
      <protection/>
    </xf>
    <xf numFmtId="0" fontId="9" fillId="0" borderId="0" xfId="0" applyFont="1" applyAlignment="1">
      <alignment wrapText="1"/>
    </xf>
    <xf numFmtId="0" fontId="27" fillId="0" borderId="0" xfId="0" applyFont="1" applyFill="1" applyAlignment="1">
      <alignment/>
    </xf>
    <xf numFmtId="0" fontId="4" fillId="0" borderId="38" xfId="0" applyFont="1" applyBorder="1" applyAlignment="1">
      <alignment horizontal="left"/>
    </xf>
    <xf numFmtId="0" fontId="4" fillId="0" borderId="50" xfId="0" applyFont="1" applyBorder="1" applyAlignment="1">
      <alignment horizontal="left"/>
    </xf>
    <xf numFmtId="0" fontId="4" fillId="0" borderId="38" xfId="0" applyFont="1" applyBorder="1" applyAlignment="1">
      <alignment/>
    </xf>
    <xf numFmtId="0" fontId="4" fillId="0" borderId="50" xfId="0" applyFont="1" applyBorder="1" applyAlignment="1">
      <alignment/>
    </xf>
    <xf numFmtId="0" fontId="15" fillId="0" borderId="10" xfId="0" applyFont="1" applyBorder="1" applyAlignment="1" applyProtection="1">
      <alignment horizontal="left" wrapText="1"/>
      <protection/>
    </xf>
    <xf numFmtId="0" fontId="5" fillId="0" borderId="55" xfId="53" applyFont="1" applyBorder="1" applyAlignment="1" applyProtection="1">
      <alignment horizontal="left" vertical="center"/>
      <protection locked="0"/>
    </xf>
    <xf numFmtId="0" fontId="5" fillId="0" borderId="62" xfId="53" applyFont="1" applyBorder="1" applyAlignment="1" applyProtection="1">
      <alignment horizontal="left" vertical="center"/>
      <protection locked="0"/>
    </xf>
    <xf numFmtId="1" fontId="5" fillId="0" borderId="55" xfId="58" applyNumberFormat="1" applyFont="1" applyBorder="1" applyAlignment="1">
      <alignment horizontal="center"/>
      <protection/>
    </xf>
    <xf numFmtId="1" fontId="5" fillId="0" borderId="62" xfId="58" applyNumberFormat="1" applyFont="1" applyBorder="1" applyAlignment="1">
      <alignment horizontal="center"/>
      <protection/>
    </xf>
    <xf numFmtId="0" fontId="5" fillId="0" borderId="21" xfId="53" applyFont="1" applyFill="1" applyBorder="1" applyAlignment="1">
      <alignment horizontal="center" vertical="center"/>
      <protection/>
    </xf>
    <xf numFmtId="0" fontId="5" fillId="0" borderId="45" xfId="53" applyFont="1" applyFill="1" applyBorder="1" applyAlignment="1">
      <alignment horizontal="center" vertical="center"/>
      <protection/>
    </xf>
    <xf numFmtId="1" fontId="4" fillId="0" borderId="25" xfId="53" applyNumberFormat="1" applyFont="1" applyBorder="1" applyAlignment="1">
      <alignment horizontal="center" vertical="center" wrapText="1"/>
      <protection/>
    </xf>
    <xf numFmtId="1" fontId="4" fillId="0" borderId="43" xfId="53" applyNumberFormat="1" applyFont="1" applyBorder="1" applyAlignment="1">
      <alignment horizontal="center" vertical="center" wrapText="1"/>
      <protection/>
    </xf>
    <xf numFmtId="0" fontId="5" fillId="0" borderId="55" xfId="0" applyFont="1" applyBorder="1" applyAlignment="1" applyProtection="1">
      <alignment horizontal="left" vertical="center"/>
      <protection locked="0"/>
    </xf>
    <xf numFmtId="0" fontId="5" fillId="0" borderId="62" xfId="0" applyFont="1" applyBorder="1" applyAlignment="1" applyProtection="1">
      <alignment horizontal="left" vertical="center"/>
      <protection locked="0"/>
    </xf>
    <xf numFmtId="0" fontId="5" fillId="0" borderId="55" xfId="0" applyFont="1" applyBorder="1" applyAlignment="1" applyProtection="1">
      <alignment horizontal="left"/>
      <protection locked="0"/>
    </xf>
    <xf numFmtId="0" fontId="5" fillId="0" borderId="62" xfId="0" applyFont="1" applyBorder="1" applyAlignment="1" applyProtection="1">
      <alignment horizontal="left"/>
      <protection locked="0"/>
    </xf>
    <xf numFmtId="1" fontId="5" fillId="0" borderId="40" xfId="0" applyNumberFormat="1" applyFont="1" applyFill="1" applyBorder="1" applyAlignment="1" applyProtection="1">
      <alignment horizontal="left" vertical="center" wrapText="1" shrinkToFit="1"/>
      <protection locked="0"/>
    </xf>
    <xf numFmtId="1" fontId="5" fillId="0" borderId="60" xfId="0" applyNumberFormat="1" applyFont="1" applyFill="1" applyBorder="1" applyAlignment="1" applyProtection="1">
      <alignment horizontal="left" vertical="center" wrapText="1" shrinkToFit="1"/>
      <protection locked="0"/>
    </xf>
    <xf numFmtId="0" fontId="5" fillId="0" borderId="40" xfId="0" applyFont="1" applyFill="1" applyBorder="1" applyAlignment="1" applyProtection="1">
      <alignment horizontal="center"/>
      <protection locked="0"/>
    </xf>
    <xf numFmtId="0" fontId="5" fillId="0" borderId="60" xfId="0" applyFont="1" applyFill="1" applyBorder="1" applyAlignment="1" applyProtection="1">
      <alignment horizontal="center"/>
      <protection locked="0"/>
    </xf>
    <xf numFmtId="1" fontId="4" fillId="34" borderId="44" xfId="53" applyNumberFormat="1" applyFont="1" applyFill="1" applyBorder="1" applyAlignment="1" applyProtection="1">
      <alignment horizontal="center" vertical="center"/>
      <protection locked="0"/>
    </xf>
    <xf numFmtId="1" fontId="4" fillId="34" borderId="44" xfId="53" applyNumberFormat="1" applyFont="1" applyFill="1" applyBorder="1" applyAlignment="1" applyProtection="1">
      <alignment vertical="center"/>
      <protection locked="0"/>
    </xf>
    <xf numFmtId="1" fontId="4" fillId="34" borderId="50" xfId="53" applyNumberFormat="1" applyFont="1" applyFill="1" applyBorder="1" applyAlignment="1" applyProtection="1">
      <alignment vertical="center"/>
      <protection locked="0"/>
    </xf>
    <xf numFmtId="1" fontId="13" fillId="0" borderId="48" xfId="0" applyNumberFormat="1" applyFont="1" applyFill="1" applyBorder="1" applyAlignment="1" applyProtection="1">
      <alignment horizontal="center" vertical="center" wrapText="1" shrinkToFit="1"/>
      <protection locked="0"/>
    </xf>
    <xf numFmtId="1" fontId="13" fillId="0" borderId="49" xfId="0" applyNumberFormat="1" applyFont="1" applyFill="1" applyBorder="1" applyAlignment="1" applyProtection="1">
      <alignment horizontal="center" vertical="center" wrapText="1" shrinkToFit="1"/>
      <protection locked="0"/>
    </xf>
    <xf numFmtId="0" fontId="13" fillId="0" borderId="55" xfId="0" applyFont="1" applyFill="1" applyBorder="1" applyAlignment="1" applyProtection="1">
      <alignment horizontal="left" vertical="center" wrapText="1"/>
      <protection locked="0"/>
    </xf>
    <xf numFmtId="0" fontId="13" fillId="0" borderId="62" xfId="0" applyFont="1" applyFill="1" applyBorder="1" applyAlignment="1" applyProtection="1">
      <alignment horizontal="left" vertical="center" wrapText="1"/>
      <protection locked="0"/>
    </xf>
    <xf numFmtId="0" fontId="4" fillId="32" borderId="65" xfId="54" applyFont="1" applyFill="1" applyBorder="1" applyAlignment="1" applyProtection="1">
      <alignment horizontal="center" vertical="center"/>
      <protection locked="0"/>
    </xf>
    <xf numFmtId="0" fontId="4" fillId="32" borderId="67" xfId="54" applyFont="1" applyFill="1" applyBorder="1" applyAlignment="1" applyProtection="1">
      <alignment horizontal="center" vertical="center"/>
      <protection locked="0"/>
    </xf>
    <xf numFmtId="0" fontId="5" fillId="0" borderId="45" xfId="0" applyFont="1" applyBorder="1" applyAlignment="1">
      <alignment vertical="center"/>
    </xf>
    <xf numFmtId="0" fontId="4" fillId="0" borderId="0" xfId="54" applyFont="1" applyAlignment="1">
      <alignment horizontal="center" vertical="center"/>
      <protection/>
    </xf>
    <xf numFmtId="0" fontId="5" fillId="0" borderId="10" xfId="0" applyFont="1" applyBorder="1" applyAlignment="1">
      <alignment horizontal="left" vertical="center"/>
    </xf>
    <xf numFmtId="0" fontId="11" fillId="0" borderId="21" xfId="54" applyFont="1" applyBorder="1" applyAlignment="1">
      <alignment horizontal="center" vertical="center"/>
      <protection/>
    </xf>
    <xf numFmtId="0" fontId="11" fillId="0" borderId="45" xfId="54" applyFont="1" applyBorder="1" applyAlignment="1">
      <alignment horizontal="center" vertical="center"/>
      <protection/>
    </xf>
    <xf numFmtId="0" fontId="4" fillId="32" borderId="21" xfId="54" applyFont="1" applyFill="1" applyBorder="1" applyAlignment="1" applyProtection="1">
      <alignment horizontal="center" vertical="center"/>
      <protection locked="0"/>
    </xf>
    <xf numFmtId="0" fontId="4" fillId="32" borderId="18" xfId="54" applyFont="1" applyFill="1" applyBorder="1" applyAlignment="1" applyProtection="1">
      <alignment horizontal="center" vertical="center"/>
      <protection locked="0"/>
    </xf>
    <xf numFmtId="0" fontId="4" fillId="32" borderId="45" xfId="54" applyFont="1" applyFill="1" applyBorder="1" applyAlignment="1" applyProtection="1">
      <alignment horizontal="center" vertical="center"/>
      <protection locked="0"/>
    </xf>
    <xf numFmtId="1" fontId="4" fillId="32" borderId="65" xfId="54" applyNumberFormat="1" applyFont="1" applyFill="1" applyBorder="1" applyAlignment="1" applyProtection="1">
      <alignment horizontal="center" vertical="center"/>
      <protection locked="0"/>
    </xf>
    <xf numFmtId="1" fontId="4" fillId="32" borderId="67" xfId="54" applyNumberFormat="1" applyFont="1" applyFill="1" applyBorder="1" applyAlignment="1" applyProtection="1">
      <alignment horizontal="center" vertical="center"/>
      <protection locked="0"/>
    </xf>
    <xf numFmtId="1" fontId="5" fillId="0" borderId="71" xfId="54" applyNumberFormat="1" applyFont="1" applyBorder="1" applyAlignment="1">
      <alignment horizontal="center" vertical="center" wrapText="1"/>
      <protection/>
    </xf>
    <xf numFmtId="1" fontId="5" fillId="0" borderId="72" xfId="54" applyNumberFormat="1" applyFont="1" applyBorder="1" applyAlignment="1">
      <alignment horizontal="center" vertical="center" wrapText="1"/>
      <protection/>
    </xf>
    <xf numFmtId="0" fontId="5" fillId="41" borderId="65" xfId="54" applyFont="1" applyFill="1" applyBorder="1" applyAlignment="1" applyProtection="1">
      <alignment horizontal="left" vertical="center" wrapText="1"/>
      <protection/>
    </xf>
    <xf numFmtId="0" fontId="5" fillId="41" borderId="66" xfId="54" applyFont="1" applyFill="1" applyBorder="1" applyAlignment="1" applyProtection="1">
      <alignment horizontal="left" vertical="center" wrapText="1"/>
      <protection/>
    </xf>
    <xf numFmtId="0" fontId="5" fillId="41" borderId="67" xfId="54" applyFont="1" applyFill="1" applyBorder="1" applyAlignment="1" applyProtection="1">
      <alignment horizontal="left" vertical="center" wrapText="1"/>
      <protection/>
    </xf>
    <xf numFmtId="1" fontId="4" fillId="33" borderId="65" xfId="54" applyNumberFormat="1" applyFont="1" applyFill="1" applyBorder="1" applyAlignment="1" applyProtection="1">
      <alignment horizontal="center" vertical="center"/>
      <protection/>
    </xf>
    <xf numFmtId="1" fontId="4" fillId="33" borderId="67" xfId="54" applyNumberFormat="1" applyFont="1" applyFill="1" applyBorder="1" applyAlignment="1" applyProtection="1">
      <alignment horizontal="center" vertical="center"/>
      <protection/>
    </xf>
    <xf numFmtId="0" fontId="15" fillId="0" borderId="10" xfId="54" applyFont="1" applyBorder="1" applyAlignment="1" applyProtection="1">
      <alignment vertical="center" wrapText="1"/>
      <protection/>
    </xf>
    <xf numFmtId="0" fontId="4" fillId="0" borderId="38" xfId="54" applyFont="1" applyBorder="1" applyAlignment="1" applyProtection="1">
      <alignment vertical="center"/>
      <protection/>
    </xf>
    <xf numFmtId="0" fontId="4" fillId="0" borderId="44" xfId="54" applyFont="1" applyBorder="1" applyAlignment="1" applyProtection="1">
      <alignment vertical="center"/>
      <protection/>
    </xf>
    <xf numFmtId="0" fontId="4" fillId="0" borderId="50" xfId="54" applyFont="1" applyBorder="1" applyAlignment="1" applyProtection="1">
      <alignment vertical="center"/>
      <protection/>
    </xf>
    <xf numFmtId="1" fontId="4" fillId="33" borderId="10" xfId="54" applyNumberFormat="1" applyFont="1" applyFill="1" applyBorder="1" applyAlignment="1">
      <alignment horizontal="center" vertical="center"/>
      <protection/>
    </xf>
    <xf numFmtId="1" fontId="4" fillId="34" borderId="10" xfId="54" applyNumberFormat="1" applyFont="1" applyFill="1" applyBorder="1" applyAlignment="1">
      <alignment horizontal="center" vertical="center"/>
      <protection/>
    </xf>
    <xf numFmtId="0" fontId="4" fillId="0" borderId="26" xfId="54" applyFont="1" applyBorder="1" applyAlignment="1" applyProtection="1">
      <alignment vertical="center" wrapText="1"/>
      <protection/>
    </xf>
    <xf numFmtId="0" fontId="5" fillId="0" borderId="42" xfId="54" applyFont="1" applyBorder="1" applyAlignment="1" applyProtection="1">
      <alignment vertical="center"/>
      <protection/>
    </xf>
    <xf numFmtId="0" fontId="5" fillId="0" borderId="54" xfId="54" applyFont="1" applyBorder="1" applyAlignment="1" applyProtection="1">
      <alignment vertical="center"/>
      <protection/>
    </xf>
    <xf numFmtId="0" fontId="5" fillId="0" borderId="61" xfId="54" applyFont="1" applyBorder="1" applyAlignment="1" applyProtection="1">
      <alignment vertical="center"/>
      <protection/>
    </xf>
    <xf numFmtId="0" fontId="4" fillId="0" borderId="38" xfId="54" applyFont="1" applyBorder="1" applyAlignment="1" applyProtection="1">
      <alignment vertical="center" wrapText="1"/>
      <protection/>
    </xf>
    <xf numFmtId="0" fontId="4" fillId="0" borderId="44" xfId="54" applyFont="1" applyBorder="1" applyAlignment="1" applyProtection="1">
      <alignment vertical="center" wrapText="1"/>
      <protection/>
    </xf>
    <xf numFmtId="1" fontId="4" fillId="32" borderId="10" xfId="54" applyNumberFormat="1" applyFont="1" applyFill="1" applyBorder="1" applyAlignment="1" applyProtection="1">
      <alignment horizontal="center" vertical="center"/>
      <protection locked="0"/>
    </xf>
    <xf numFmtId="0" fontId="4" fillId="0" borderId="25" xfId="54" applyFont="1" applyBorder="1" applyAlignment="1" applyProtection="1">
      <alignment vertical="center" wrapText="1"/>
      <protection/>
    </xf>
    <xf numFmtId="0" fontId="4" fillId="0" borderId="38" xfId="54" applyFont="1" applyFill="1" applyBorder="1" applyAlignment="1" applyProtection="1">
      <alignment vertical="center" wrapText="1"/>
      <protection/>
    </xf>
    <xf numFmtId="0" fontId="4" fillId="0" borderId="50" xfId="54" applyFont="1" applyBorder="1" applyAlignment="1" applyProtection="1">
      <alignment vertical="center" wrapText="1"/>
      <protection/>
    </xf>
    <xf numFmtId="0" fontId="4" fillId="0" borderId="38" xfId="54" applyFont="1" applyBorder="1" applyAlignment="1" applyProtection="1">
      <alignment horizontal="left" vertical="center"/>
      <protection/>
    </xf>
    <xf numFmtId="0" fontId="4" fillId="0" borderId="50" xfId="54" applyFont="1" applyBorder="1" applyAlignment="1" applyProtection="1">
      <alignment horizontal="left" vertical="center"/>
      <protection/>
    </xf>
    <xf numFmtId="1" fontId="4" fillId="32" borderId="38" xfId="54" applyNumberFormat="1" applyFont="1" applyFill="1" applyBorder="1" applyAlignment="1" applyProtection="1">
      <alignment horizontal="center" vertical="center"/>
      <protection locked="0"/>
    </xf>
    <xf numFmtId="1" fontId="4" fillId="32" borderId="44" xfId="54" applyNumberFormat="1" applyFont="1" applyFill="1" applyBorder="1" applyAlignment="1" applyProtection="1">
      <alignment horizontal="center" vertical="center"/>
      <protection locked="0"/>
    </xf>
    <xf numFmtId="0" fontId="0" fillId="0" borderId="50" xfId="0" applyBorder="1" applyAlignment="1">
      <alignment horizontal="center" vertical="center"/>
    </xf>
    <xf numFmtId="1" fontId="4" fillId="34" borderId="38" xfId="54" applyNumberFormat="1" applyFont="1" applyFill="1" applyBorder="1" applyAlignment="1">
      <alignment horizontal="center" vertical="center"/>
      <protection/>
    </xf>
    <xf numFmtId="1" fontId="4" fillId="34" borderId="44" xfId="54" applyNumberFormat="1" applyFont="1" applyFill="1" applyBorder="1" applyAlignment="1">
      <alignment horizontal="center" vertical="center"/>
      <protection/>
    </xf>
    <xf numFmtId="1" fontId="4" fillId="0" borderId="44" xfId="54" applyNumberFormat="1" applyFont="1" applyBorder="1" applyAlignment="1">
      <alignment horizontal="center" vertical="center"/>
      <protection/>
    </xf>
    <xf numFmtId="0" fontId="4" fillId="0" borderId="54" xfId="54" applyFont="1" applyBorder="1" applyAlignment="1" applyProtection="1">
      <alignment vertical="center" wrapText="1"/>
      <protection/>
    </xf>
    <xf numFmtId="0" fontId="4" fillId="0" borderId="38" xfId="54" applyFont="1" applyFill="1" applyBorder="1" applyAlignment="1">
      <alignment horizontal="center" vertical="center" wrapText="1"/>
      <protection/>
    </xf>
    <xf numFmtId="0" fontId="4" fillId="0" borderId="44" xfId="54" applyFont="1" applyFill="1" applyBorder="1" applyAlignment="1">
      <alignment horizontal="center" vertical="center" wrapText="1"/>
      <protection/>
    </xf>
    <xf numFmtId="1" fontId="4" fillId="0" borderId="10" xfId="54" applyNumberFormat="1" applyFont="1" applyBorder="1" applyAlignment="1">
      <alignment horizontal="center" vertical="center" wrapText="1"/>
      <protection/>
    </xf>
    <xf numFmtId="0" fontId="4" fillId="0" borderId="21" xfId="54" applyFont="1" applyBorder="1" applyAlignment="1" applyProtection="1">
      <alignment vertical="center" wrapText="1"/>
      <protection/>
    </xf>
    <xf numFmtId="0" fontId="4" fillId="0" borderId="18" xfId="54" applyFont="1" applyBorder="1" applyAlignment="1" applyProtection="1">
      <alignment vertical="center"/>
      <protection/>
    </xf>
    <xf numFmtId="0" fontId="4" fillId="0" borderId="26" xfId="54" applyFont="1" applyBorder="1" applyAlignment="1" applyProtection="1">
      <alignment vertical="center" wrapText="1"/>
      <protection/>
    </xf>
    <xf numFmtId="0" fontId="4" fillId="0" borderId="42" xfId="54" applyFont="1" applyBorder="1" applyAlignment="1" applyProtection="1">
      <alignment vertical="center"/>
      <protection/>
    </xf>
    <xf numFmtId="0" fontId="4" fillId="0" borderId="54" xfId="54" applyFont="1" applyBorder="1" applyAlignment="1" applyProtection="1">
      <alignment vertical="center"/>
      <protection/>
    </xf>
    <xf numFmtId="0" fontId="4" fillId="0" borderId="61" xfId="54" applyFont="1" applyBorder="1" applyAlignment="1" applyProtection="1">
      <alignment vertical="center"/>
      <protection/>
    </xf>
    <xf numFmtId="0" fontId="5" fillId="35" borderId="18" xfId="54" applyFont="1" applyFill="1" applyBorder="1" applyAlignment="1" applyProtection="1">
      <alignment vertical="center"/>
      <protection locked="0"/>
    </xf>
    <xf numFmtId="0" fontId="5" fillId="35" borderId="45" xfId="54" applyFont="1" applyFill="1" applyBorder="1" applyAlignment="1" applyProtection="1">
      <alignment vertical="center"/>
      <protection locked="0"/>
    </xf>
    <xf numFmtId="1" fontId="4" fillId="34" borderId="38" xfId="54" applyNumberFormat="1" applyFont="1" applyFill="1" applyBorder="1" applyAlignment="1" applyProtection="1">
      <alignment horizontal="center" vertical="center"/>
      <protection locked="0"/>
    </xf>
    <xf numFmtId="1" fontId="4" fillId="34" borderId="44" xfId="54" applyNumberFormat="1" applyFont="1" applyFill="1" applyBorder="1" applyAlignment="1" applyProtection="1">
      <alignment horizontal="center" vertical="center"/>
      <protection locked="0"/>
    </xf>
    <xf numFmtId="1" fontId="4" fillId="34" borderId="50" xfId="54" applyNumberFormat="1" applyFont="1" applyFill="1" applyBorder="1" applyAlignment="1" applyProtection="1">
      <alignment horizontal="center" vertical="center"/>
      <protection locked="0"/>
    </xf>
    <xf numFmtId="0" fontId="4" fillId="35" borderId="38" xfId="54" applyFont="1" applyFill="1" applyBorder="1" applyAlignment="1">
      <alignment horizontal="center" vertical="center" wrapText="1"/>
      <protection/>
    </xf>
    <xf numFmtId="0" fontId="4" fillId="35" borderId="44" xfId="54" applyFont="1" applyFill="1" applyBorder="1" applyAlignment="1">
      <alignment horizontal="center" vertical="center" wrapText="1"/>
      <protection/>
    </xf>
    <xf numFmtId="1" fontId="4" fillId="32" borderId="10" xfId="54" applyNumberFormat="1" applyFont="1" applyFill="1" applyBorder="1" applyAlignment="1" applyProtection="1">
      <alignment horizontal="center" vertical="center" wrapText="1"/>
      <protection locked="0"/>
    </xf>
    <xf numFmtId="1" fontId="4" fillId="32" borderId="21" xfId="54" applyNumberFormat="1" applyFont="1" applyFill="1" applyBorder="1" applyAlignment="1" applyProtection="1">
      <alignment horizontal="center" vertical="center"/>
      <protection locked="0"/>
    </xf>
    <xf numFmtId="1" fontId="4" fillId="0" borderId="55" xfId="54" applyNumberFormat="1" applyFont="1" applyBorder="1" applyAlignment="1">
      <alignment horizontal="center" vertical="center" wrapText="1"/>
      <protection/>
    </xf>
    <xf numFmtId="1" fontId="5" fillId="0" borderId="73" xfId="54" applyNumberFormat="1" applyFont="1" applyBorder="1" applyAlignment="1">
      <alignment horizontal="center" vertical="center" wrapText="1"/>
      <protection/>
    </xf>
    <xf numFmtId="1" fontId="4" fillId="33" borderId="10" xfId="54" applyNumberFormat="1" applyFont="1" applyFill="1" applyBorder="1" applyAlignment="1">
      <alignment horizontal="center" vertical="center" wrapText="1"/>
      <protection/>
    </xf>
    <xf numFmtId="0" fontId="4" fillId="0" borderId="38" xfId="54" applyFont="1" applyFill="1" applyBorder="1" applyAlignment="1">
      <alignment horizontal="center" vertical="center"/>
      <protection/>
    </xf>
    <xf numFmtId="0" fontId="4" fillId="0" borderId="44" xfId="54" applyFont="1" applyFill="1" applyBorder="1" applyAlignment="1">
      <alignment horizontal="center" vertical="center"/>
      <protection/>
    </xf>
    <xf numFmtId="0" fontId="4" fillId="35" borderId="38" xfId="54" applyFont="1" applyFill="1" applyBorder="1" applyAlignment="1">
      <alignment horizontal="center" vertical="center"/>
      <protection/>
    </xf>
    <xf numFmtId="0" fontId="4" fillId="35" borderId="44" xfId="54" applyFont="1" applyFill="1" applyBorder="1" applyAlignment="1">
      <alignment horizontal="center" vertical="center"/>
      <protection/>
    </xf>
    <xf numFmtId="1" fontId="4" fillId="34" borderId="10" xfId="54" applyNumberFormat="1" applyFont="1" applyFill="1" applyBorder="1" applyAlignment="1" applyProtection="1">
      <alignment horizontal="center" vertical="center"/>
      <protection locked="0"/>
    </xf>
    <xf numFmtId="0" fontId="4" fillId="35" borderId="10" xfId="54" applyFont="1" applyFill="1" applyBorder="1" applyAlignment="1">
      <alignment horizontal="center" vertical="center" wrapText="1"/>
      <protection/>
    </xf>
    <xf numFmtId="0" fontId="4" fillId="0" borderId="38" xfId="54" applyFont="1" applyFill="1" applyBorder="1" applyAlignment="1" applyProtection="1">
      <alignment horizontal="center" vertical="center" wrapText="1"/>
      <protection locked="0"/>
    </xf>
    <xf numFmtId="0" fontId="4" fillId="0" borderId="50" xfId="54" applyFont="1" applyFill="1" applyBorder="1" applyAlignment="1" applyProtection="1">
      <alignment horizontal="center" vertical="center" wrapText="1"/>
      <protection locked="0"/>
    </xf>
    <xf numFmtId="0" fontId="4" fillId="0" borderId="38" xfId="54" applyFont="1" applyFill="1" applyBorder="1" applyAlignment="1">
      <alignment horizontal="center" vertical="center" wrapText="1"/>
      <protection/>
    </xf>
    <xf numFmtId="0" fontId="4" fillId="0" borderId="44" xfId="54" applyFont="1" applyFill="1" applyBorder="1" applyAlignment="1">
      <alignment horizontal="center" vertical="center" wrapText="1"/>
      <protection/>
    </xf>
    <xf numFmtId="0" fontId="4" fillId="0" borderId="38" xfId="54" applyFont="1" applyFill="1" applyBorder="1" applyAlignment="1">
      <alignment horizontal="center" vertical="center" wrapText="1"/>
      <protection/>
    </xf>
    <xf numFmtId="0" fontId="4" fillId="0" borderId="44" xfId="54" applyFont="1" applyFill="1" applyBorder="1" applyAlignment="1">
      <alignment horizontal="center" vertical="center" wrapText="1"/>
      <protection/>
    </xf>
    <xf numFmtId="0" fontId="5" fillId="0" borderId="42" xfId="54" applyFont="1" applyBorder="1" applyAlignment="1" applyProtection="1">
      <alignment vertical="center" wrapText="1"/>
      <protection/>
    </xf>
    <xf numFmtId="0" fontId="5" fillId="0" borderId="54" xfId="54" applyFont="1" applyBorder="1" applyAlignment="1" applyProtection="1">
      <alignment vertical="center" wrapText="1"/>
      <protection/>
    </xf>
    <xf numFmtId="0" fontId="5" fillId="0" borderId="61" xfId="54" applyFont="1" applyBorder="1" applyAlignment="1" applyProtection="1">
      <alignment vertical="center" wrapText="1"/>
      <protection/>
    </xf>
    <xf numFmtId="1" fontId="4" fillId="34" borderId="50" xfId="54" applyNumberFormat="1" applyFont="1" applyFill="1" applyBorder="1" applyAlignment="1">
      <alignment horizontal="center" vertical="center"/>
      <protection/>
    </xf>
    <xf numFmtId="0" fontId="4" fillId="0" borderId="38" xfId="54" applyFont="1" applyFill="1" applyBorder="1" applyAlignment="1">
      <alignment horizontal="center" vertical="center"/>
      <protection/>
    </xf>
    <xf numFmtId="0" fontId="4" fillId="0" borderId="44" xfId="54" applyFont="1" applyFill="1" applyBorder="1" applyAlignment="1">
      <alignment horizontal="center" vertical="center"/>
      <protection/>
    </xf>
    <xf numFmtId="0" fontId="5" fillId="0" borderId="18" xfId="54" applyFont="1" applyFill="1" applyBorder="1" applyAlignment="1">
      <alignment vertical="center"/>
      <protection/>
    </xf>
    <xf numFmtId="0" fontId="5" fillId="0" borderId="45" xfId="54" applyFont="1" applyFill="1" applyBorder="1" applyAlignment="1">
      <alignment vertical="center"/>
      <protection/>
    </xf>
    <xf numFmtId="0" fontId="15" fillId="0" borderId="10" xfId="0" applyFont="1" applyBorder="1" applyAlignment="1">
      <alignment vertical="center"/>
    </xf>
    <xf numFmtId="1" fontId="4" fillId="32" borderId="38" xfId="54" applyNumberFormat="1" applyFont="1" applyFill="1" applyBorder="1" applyAlignment="1">
      <alignment horizontal="center" vertical="center"/>
      <protection/>
    </xf>
    <xf numFmtId="1" fontId="4" fillId="32" borderId="50" xfId="54" applyNumberFormat="1" applyFont="1" applyFill="1" applyBorder="1" applyAlignment="1">
      <alignment horizontal="center" vertical="center"/>
      <protection/>
    </xf>
    <xf numFmtId="0" fontId="4" fillId="0" borderId="38" xfId="0" applyFont="1" applyBorder="1" applyAlignment="1">
      <alignment/>
    </xf>
    <xf numFmtId="0" fontId="4" fillId="0" borderId="50" xfId="0" applyFont="1" applyBorder="1" applyAlignment="1">
      <alignment/>
    </xf>
    <xf numFmtId="0" fontId="4" fillId="0" borderId="38" xfId="0" applyFont="1" applyBorder="1" applyAlignment="1">
      <alignment horizontal="left"/>
    </xf>
    <xf numFmtId="0" fontId="4" fillId="0" borderId="50" xfId="0" applyFont="1" applyBorder="1" applyAlignment="1">
      <alignment horizontal="left"/>
    </xf>
    <xf numFmtId="1" fontId="4" fillId="34" borderId="38" xfId="54" applyNumberFormat="1" applyFont="1" applyFill="1" applyBorder="1" applyAlignment="1">
      <alignment horizontal="center" vertical="center"/>
      <protection/>
    </xf>
    <xf numFmtId="1" fontId="4" fillId="34" borderId="50" xfId="54" applyNumberFormat="1" applyFont="1" applyFill="1" applyBorder="1" applyAlignment="1">
      <alignment horizontal="center" vertical="center"/>
      <protection/>
    </xf>
    <xf numFmtId="1" fontId="5" fillId="0" borderId="40" xfId="0" applyNumberFormat="1" applyFont="1" applyFill="1" applyBorder="1" applyAlignment="1" applyProtection="1">
      <alignment horizontal="center" vertical="center" wrapText="1"/>
      <protection locked="0"/>
    </xf>
    <xf numFmtId="1" fontId="5" fillId="0" borderId="60" xfId="0" applyNumberFormat="1" applyFont="1" applyFill="1" applyBorder="1" applyAlignment="1" applyProtection="1">
      <alignment horizontal="center" vertical="center" wrapText="1"/>
      <protection locked="0"/>
    </xf>
    <xf numFmtId="0" fontId="4" fillId="0" borderId="38" xfId="57" applyFont="1" applyBorder="1" applyAlignment="1">
      <alignment vertical="center" wrapText="1"/>
      <protection/>
    </xf>
    <xf numFmtId="0" fontId="4" fillId="0" borderId="44" xfId="57" applyFont="1" applyBorder="1" applyAlignment="1">
      <alignment vertical="center" wrapText="1"/>
      <protection/>
    </xf>
    <xf numFmtId="0" fontId="4" fillId="0" borderId="38" xfId="57" applyFont="1" applyBorder="1" applyAlignment="1">
      <alignment vertical="center" wrapText="1"/>
      <protection/>
    </xf>
    <xf numFmtId="0" fontId="4" fillId="0" borderId="44" xfId="57" applyFont="1" applyBorder="1" applyAlignment="1">
      <alignment vertical="center" wrapText="1"/>
      <protection/>
    </xf>
    <xf numFmtId="0" fontId="4" fillId="0" borderId="50" xfId="57" applyFont="1" applyBorder="1" applyAlignment="1">
      <alignment vertical="center" wrapText="1"/>
      <protection/>
    </xf>
    <xf numFmtId="1" fontId="4" fillId="33" borderId="38" xfId="0" applyNumberFormat="1" applyFont="1" applyFill="1" applyBorder="1" applyAlignment="1" applyProtection="1">
      <alignment horizontal="center" vertical="center" wrapText="1"/>
      <protection/>
    </xf>
    <xf numFmtId="1" fontId="4" fillId="33" borderId="44" xfId="0" applyNumberFormat="1" applyFont="1" applyFill="1" applyBorder="1" applyAlignment="1" applyProtection="1">
      <alignment horizontal="center" vertical="center" wrapText="1"/>
      <protection/>
    </xf>
    <xf numFmtId="1" fontId="4" fillId="33" borderId="50" xfId="0" applyNumberFormat="1" applyFont="1" applyFill="1" applyBorder="1" applyAlignment="1" applyProtection="1">
      <alignment horizontal="center" vertical="center" wrapText="1"/>
      <protection/>
    </xf>
    <xf numFmtId="1" fontId="4" fillId="32" borderId="38" xfId="57" applyNumberFormat="1" applyFont="1" applyFill="1" applyBorder="1" applyAlignment="1" applyProtection="1">
      <alignment horizontal="center" vertical="center" wrapText="1"/>
      <protection locked="0"/>
    </xf>
    <xf numFmtId="1" fontId="4" fillId="32" borderId="44" xfId="57" applyNumberFormat="1" applyFont="1" applyFill="1" applyBorder="1" applyAlignment="1" applyProtection="1">
      <alignment horizontal="center" vertical="center" wrapText="1"/>
      <protection locked="0"/>
    </xf>
    <xf numFmtId="1" fontId="4" fillId="32" borderId="50" xfId="57" applyNumberFormat="1" applyFont="1" applyFill="1" applyBorder="1" applyAlignment="1" applyProtection="1">
      <alignment horizontal="center" vertical="center" wrapText="1"/>
      <protection locked="0"/>
    </xf>
    <xf numFmtId="0" fontId="0" fillId="0" borderId="41" xfId="0" applyBorder="1" applyAlignment="1">
      <alignment horizontal="left" vertical="center" wrapText="1"/>
    </xf>
    <xf numFmtId="0" fontId="5" fillId="0" borderId="40" xfId="0" applyFont="1" applyFill="1" applyBorder="1" applyAlignment="1" applyProtection="1">
      <alignment horizontal="left" vertical="center" wrapText="1"/>
      <protection locked="0"/>
    </xf>
    <xf numFmtId="0" fontId="5" fillId="0" borderId="60" xfId="0" applyFont="1" applyFill="1" applyBorder="1" applyAlignment="1" applyProtection="1">
      <alignment horizontal="left" vertical="center" wrapText="1"/>
      <protection locked="0"/>
    </xf>
    <xf numFmtId="0" fontId="5" fillId="0" borderId="40" xfId="57" applyFont="1" applyFill="1" applyBorder="1" applyAlignment="1" applyProtection="1">
      <alignment horizontal="left" vertical="center" wrapText="1"/>
      <protection locked="0"/>
    </xf>
    <xf numFmtId="0" fontId="5" fillId="0" borderId="60" xfId="57" applyFont="1" applyFill="1" applyBorder="1" applyAlignment="1" applyProtection="1">
      <alignment horizontal="left" vertical="center" wrapText="1"/>
      <protection locked="0"/>
    </xf>
    <xf numFmtId="0" fontId="5" fillId="0" borderId="55" xfId="0" applyFont="1" applyFill="1" applyBorder="1" applyAlignment="1" applyProtection="1">
      <alignment horizontal="left" vertical="center" wrapText="1"/>
      <protection locked="0"/>
    </xf>
    <xf numFmtId="0" fontId="5" fillId="0" borderId="62" xfId="0" applyFont="1" applyFill="1" applyBorder="1" applyAlignment="1" applyProtection="1">
      <alignment horizontal="left" vertical="center" wrapText="1"/>
      <protection locked="0"/>
    </xf>
    <xf numFmtId="0" fontId="5" fillId="0" borderId="40" xfId="0" applyFont="1" applyFill="1" applyBorder="1" applyAlignment="1" applyProtection="1">
      <alignment horizontal="left" vertical="center" wrapText="1"/>
      <protection locked="0"/>
    </xf>
    <xf numFmtId="0" fontId="5" fillId="0" borderId="60" xfId="0" applyFont="1" applyFill="1" applyBorder="1" applyAlignment="1" applyProtection="1">
      <alignment horizontal="left" vertical="center" wrapText="1"/>
      <protection locked="0"/>
    </xf>
    <xf numFmtId="0" fontId="5" fillId="0" borderId="48" xfId="57" applyFont="1" applyFill="1" applyBorder="1" applyAlignment="1" applyProtection="1">
      <alignment horizontal="left" vertical="center" wrapText="1"/>
      <protection locked="0"/>
    </xf>
    <xf numFmtId="0" fontId="5" fillId="0" borderId="49" xfId="57" applyFont="1" applyFill="1" applyBorder="1" applyAlignment="1" applyProtection="1">
      <alignment horizontal="left" vertical="center" wrapText="1"/>
      <protection locked="0"/>
    </xf>
    <xf numFmtId="1" fontId="5" fillId="0" borderId="55" xfId="0" applyNumberFormat="1" applyFont="1" applyFill="1" applyBorder="1" applyAlignment="1" applyProtection="1">
      <alignment horizontal="left" vertical="center" wrapText="1"/>
      <protection locked="0"/>
    </xf>
    <xf numFmtId="1" fontId="5" fillId="0" borderId="62" xfId="0" applyNumberFormat="1" applyFont="1" applyFill="1" applyBorder="1" applyAlignment="1" applyProtection="1">
      <alignment horizontal="left" vertical="center" wrapText="1"/>
      <protection locked="0"/>
    </xf>
    <xf numFmtId="1" fontId="4" fillId="32" borderId="74" xfId="57" applyNumberFormat="1" applyFont="1" applyFill="1" applyBorder="1" applyAlignment="1">
      <alignment horizontal="center" vertical="center"/>
      <protection/>
    </xf>
    <xf numFmtId="1" fontId="4" fillId="32" borderId="75" xfId="57" applyNumberFormat="1" applyFont="1" applyFill="1" applyBorder="1" applyAlignment="1">
      <alignment horizontal="center" vertical="center"/>
      <protection/>
    </xf>
    <xf numFmtId="0" fontId="5" fillId="0" borderId="48" xfId="0" applyFont="1" applyFill="1" applyBorder="1" applyAlignment="1" applyProtection="1">
      <alignment horizontal="left" vertical="center" wrapText="1"/>
      <protection locked="0"/>
    </xf>
    <xf numFmtId="0" fontId="5" fillId="0" borderId="49" xfId="0" applyFont="1" applyFill="1" applyBorder="1" applyAlignment="1" applyProtection="1">
      <alignment horizontal="left" vertical="center" wrapText="1"/>
      <protection locked="0"/>
    </xf>
    <xf numFmtId="0" fontId="5" fillId="0" borderId="40" xfId="57" applyFont="1" applyFill="1" applyBorder="1" applyAlignment="1" applyProtection="1">
      <alignment horizontal="left" vertical="center" wrapText="1"/>
      <protection locked="0"/>
    </xf>
    <xf numFmtId="0" fontId="5" fillId="0" borderId="60" xfId="57" applyFont="1" applyFill="1" applyBorder="1" applyAlignment="1" applyProtection="1">
      <alignment horizontal="left" vertical="center" wrapText="1"/>
      <protection locked="0"/>
    </xf>
    <xf numFmtId="0" fontId="5" fillId="0" borderId="48" xfId="0" applyFont="1" applyBorder="1" applyAlignment="1">
      <alignment horizontal="left"/>
    </xf>
    <xf numFmtId="0" fontId="5" fillId="0" borderId="49" xfId="0" applyFont="1" applyBorder="1" applyAlignment="1">
      <alignment horizontal="left"/>
    </xf>
    <xf numFmtId="0" fontId="5" fillId="0" borderId="55" xfId="0" applyFont="1" applyBorder="1" applyAlignment="1">
      <alignment horizontal="left"/>
    </xf>
    <xf numFmtId="0" fontId="5" fillId="0" borderId="62" xfId="0" applyFont="1" applyBorder="1" applyAlignment="1">
      <alignment horizontal="left"/>
    </xf>
    <xf numFmtId="1" fontId="4" fillId="32" borderId="74" xfId="57" applyNumberFormat="1" applyFont="1" applyFill="1" applyBorder="1" applyAlignment="1" applyProtection="1">
      <alignment horizontal="center" vertical="center"/>
      <protection locked="0"/>
    </xf>
    <xf numFmtId="1" fontId="4" fillId="32" borderId="76" xfId="57" applyNumberFormat="1" applyFont="1" applyFill="1" applyBorder="1" applyAlignment="1" applyProtection="1">
      <alignment horizontal="center" vertical="center"/>
      <protection locked="0"/>
    </xf>
    <xf numFmtId="1" fontId="4" fillId="32" borderId="75" xfId="57" applyNumberFormat="1" applyFont="1" applyFill="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5" fillId="0" borderId="60" xfId="0" applyFont="1" applyBorder="1" applyAlignment="1" applyProtection="1">
      <alignment horizontal="center" vertical="center"/>
      <protection locked="0"/>
    </xf>
    <xf numFmtId="1" fontId="4" fillId="34" borderId="59" xfId="57" applyNumberFormat="1" applyFont="1" applyFill="1" applyBorder="1" applyAlignment="1" applyProtection="1">
      <alignment horizontal="center" vertical="center"/>
      <protection/>
    </xf>
    <xf numFmtId="1" fontId="4" fillId="34" borderId="77" xfId="57" applyNumberFormat="1" applyFont="1" applyFill="1" applyBorder="1" applyAlignment="1" applyProtection="1">
      <alignment horizontal="center" vertical="center"/>
      <protection/>
    </xf>
    <xf numFmtId="1" fontId="4" fillId="34" borderId="78" xfId="57" applyNumberFormat="1" applyFont="1" applyFill="1" applyBorder="1" applyAlignment="1" applyProtection="1">
      <alignment horizontal="center" vertical="center"/>
      <protection/>
    </xf>
    <xf numFmtId="0" fontId="4" fillId="0" borderId="38" xfId="0" applyFont="1" applyBorder="1" applyAlignment="1">
      <alignment vertical="center" wrapText="1"/>
    </xf>
    <xf numFmtId="0" fontId="4" fillId="0" borderId="44" xfId="0" applyFont="1" applyBorder="1" applyAlignment="1">
      <alignment vertical="center" wrapText="1"/>
    </xf>
    <xf numFmtId="0" fontId="4" fillId="0" borderId="50" xfId="0" applyFont="1" applyBorder="1" applyAlignment="1">
      <alignment vertical="center" wrapText="1"/>
    </xf>
    <xf numFmtId="0" fontId="4" fillId="0" borderId="38" xfId="57" applyFont="1" applyBorder="1" applyAlignment="1">
      <alignment vertical="center"/>
      <protection/>
    </xf>
    <xf numFmtId="0" fontId="4" fillId="0" borderId="44" xfId="57" applyFont="1" applyBorder="1" applyAlignment="1">
      <alignment vertical="center"/>
      <protection/>
    </xf>
    <xf numFmtId="0" fontId="4" fillId="0" borderId="50" xfId="57" applyFont="1" applyBorder="1" applyAlignment="1">
      <alignment vertical="center"/>
      <protection/>
    </xf>
    <xf numFmtId="0" fontId="4" fillId="0" borderId="38" xfId="0" applyFont="1" applyBorder="1" applyAlignment="1" applyProtection="1">
      <alignment vertical="center" wrapText="1"/>
      <protection/>
    </xf>
    <xf numFmtId="0" fontId="4" fillId="0" borderId="44" xfId="0" applyFont="1" applyBorder="1" applyAlignment="1" applyProtection="1">
      <alignment vertical="center" wrapText="1"/>
      <protection/>
    </xf>
    <xf numFmtId="0" fontId="4" fillId="0" borderId="50" xfId="0" applyFont="1" applyBorder="1" applyAlignment="1" applyProtection="1">
      <alignment vertical="center" wrapText="1"/>
      <protection/>
    </xf>
    <xf numFmtId="0" fontId="4" fillId="0" borderId="21" xfId="57" applyFont="1" applyBorder="1" applyAlignment="1">
      <alignment vertical="center" wrapText="1"/>
      <protection/>
    </xf>
    <xf numFmtId="0" fontId="4" fillId="0" borderId="45" xfId="57" applyFont="1" applyBorder="1" applyAlignment="1">
      <alignment vertical="center" wrapText="1"/>
      <protection/>
    </xf>
    <xf numFmtId="0" fontId="4" fillId="0" borderId="38" xfId="57" applyFont="1" applyBorder="1" applyAlignment="1" applyProtection="1">
      <alignment vertical="center"/>
      <protection locked="0"/>
    </xf>
    <xf numFmtId="0" fontId="4" fillId="0" borderId="44" xfId="57" applyFont="1" applyBorder="1" applyAlignment="1" applyProtection="1">
      <alignment vertical="center"/>
      <protection locked="0"/>
    </xf>
    <xf numFmtId="0" fontId="4" fillId="0" borderId="50" xfId="57" applyFont="1" applyBorder="1" applyAlignment="1" applyProtection="1">
      <alignment vertical="center"/>
      <protection locked="0"/>
    </xf>
    <xf numFmtId="0" fontId="4" fillId="0" borderId="38" xfId="0" applyFont="1" applyFill="1" applyBorder="1" applyAlignment="1" applyProtection="1">
      <alignment horizontal="left" vertical="center" wrapText="1"/>
      <protection locked="0"/>
    </xf>
    <xf numFmtId="0" fontId="4" fillId="0" borderId="44" xfId="0" applyFont="1" applyFill="1" applyBorder="1" applyAlignment="1" applyProtection="1">
      <alignment horizontal="left" vertical="center" wrapText="1"/>
      <protection locked="0"/>
    </xf>
    <xf numFmtId="0" fontId="4" fillId="0" borderId="50" xfId="0" applyFont="1" applyFill="1" applyBorder="1" applyAlignment="1" applyProtection="1">
      <alignment horizontal="left" vertical="center" wrapText="1"/>
      <protection locked="0"/>
    </xf>
    <xf numFmtId="0" fontId="5" fillId="0" borderId="48" xfId="57" applyFont="1" applyFill="1" applyBorder="1" applyAlignment="1" applyProtection="1">
      <alignment horizontal="left" vertical="center" wrapText="1"/>
      <protection locked="0"/>
    </xf>
    <xf numFmtId="0" fontId="5" fillId="0" borderId="49" xfId="57" applyFont="1" applyFill="1" applyBorder="1" applyAlignment="1" applyProtection="1">
      <alignment horizontal="left" vertical="center" wrapText="1"/>
      <protection locked="0"/>
    </xf>
    <xf numFmtId="0" fontId="4" fillId="0" borderId="21" xfId="57" applyFont="1" applyBorder="1" applyAlignment="1">
      <alignment horizontal="center" vertical="center" wrapText="1"/>
      <protection/>
    </xf>
    <xf numFmtId="0" fontId="4" fillId="0" borderId="45" xfId="57" applyFont="1" applyBorder="1" applyAlignment="1">
      <alignment horizontal="center" vertical="center" wrapText="1"/>
      <protection/>
    </xf>
    <xf numFmtId="0" fontId="4" fillId="0" borderId="26" xfId="57" applyFont="1" applyBorder="1" applyAlignment="1">
      <alignment vertical="center" wrapText="1"/>
      <protection/>
    </xf>
    <xf numFmtId="0" fontId="4" fillId="0" borderId="42" xfId="57" applyFont="1" applyBorder="1" applyAlignment="1">
      <alignment vertical="center" wrapText="1"/>
      <protection/>
    </xf>
    <xf numFmtId="0" fontId="4" fillId="0" borderId="54" xfId="57" applyFont="1" applyBorder="1" applyAlignment="1">
      <alignment vertical="center" wrapText="1"/>
      <protection/>
    </xf>
    <xf numFmtId="0" fontId="4" fillId="0" borderId="61" xfId="57" applyFont="1" applyBorder="1" applyAlignment="1">
      <alignment vertical="center" wrapText="1"/>
      <protection/>
    </xf>
    <xf numFmtId="0" fontId="4" fillId="0" borderId="38" xfId="57" applyFont="1" applyFill="1" applyBorder="1" applyAlignment="1">
      <alignment vertical="center" wrapText="1"/>
      <protection/>
    </xf>
    <xf numFmtId="0" fontId="4" fillId="0" borderId="44" xfId="57" applyFont="1" applyFill="1" applyBorder="1" applyAlignment="1">
      <alignment vertical="center" wrapText="1"/>
      <protection/>
    </xf>
    <xf numFmtId="0" fontId="4" fillId="0" borderId="50" xfId="57" applyFont="1" applyFill="1" applyBorder="1" applyAlignment="1">
      <alignment vertical="center" wrapText="1"/>
      <protection/>
    </xf>
    <xf numFmtId="0" fontId="5" fillId="0" borderId="21" xfId="57" applyFont="1" applyFill="1" applyBorder="1" applyAlignment="1" applyProtection="1">
      <alignment horizontal="center" vertical="center"/>
      <protection locked="0"/>
    </xf>
    <xf numFmtId="0" fontId="5" fillId="0" borderId="45" xfId="57" applyFont="1" applyFill="1" applyBorder="1" applyAlignment="1" applyProtection="1">
      <alignment horizontal="center" vertical="center"/>
      <protection locked="0"/>
    </xf>
    <xf numFmtId="0" fontId="5" fillId="0" borderId="55" xfId="0" applyFont="1" applyFill="1" applyBorder="1" applyAlignment="1" applyProtection="1">
      <alignment/>
      <protection locked="0"/>
    </xf>
    <xf numFmtId="0" fontId="5" fillId="0" borderId="62" xfId="0" applyFont="1" applyFill="1" applyBorder="1" applyAlignment="1" applyProtection="1">
      <alignment/>
      <protection locked="0"/>
    </xf>
    <xf numFmtId="1" fontId="4" fillId="34" borderId="38" xfId="57" applyNumberFormat="1" applyFont="1" applyFill="1" applyBorder="1" applyAlignment="1" applyProtection="1">
      <alignment horizontal="right" vertical="center"/>
      <protection/>
    </xf>
    <xf numFmtId="1" fontId="4" fillId="34" borderId="44" xfId="57" applyNumberFormat="1" applyFont="1" applyFill="1" applyBorder="1" applyAlignment="1" applyProtection="1">
      <alignment horizontal="right" vertical="center"/>
      <protection/>
    </xf>
    <xf numFmtId="1" fontId="4" fillId="34" borderId="50" xfId="57" applyNumberFormat="1" applyFont="1" applyFill="1" applyBorder="1" applyAlignment="1" applyProtection="1">
      <alignment horizontal="right" vertical="center"/>
      <protection/>
    </xf>
    <xf numFmtId="0" fontId="0" fillId="0" borderId="60" xfId="0" applyBorder="1" applyAlignment="1">
      <alignment horizontal="left" vertical="center" wrapText="1"/>
    </xf>
    <xf numFmtId="0" fontId="4" fillId="0" borderId="21" xfId="0" applyFont="1" applyBorder="1" applyAlignment="1">
      <alignment horizontal="left" vertical="center" wrapText="1"/>
    </xf>
    <xf numFmtId="0" fontId="4" fillId="0" borderId="79" xfId="0" applyFont="1" applyBorder="1" applyAlignment="1">
      <alignment horizontal="left" vertical="center" wrapText="1"/>
    </xf>
    <xf numFmtId="0" fontId="4" fillId="0" borderId="50" xfId="57" applyFont="1" applyBorder="1" applyAlignment="1">
      <alignment vertical="center" wrapText="1"/>
      <protection/>
    </xf>
    <xf numFmtId="0" fontId="4" fillId="0" borderId="26" xfId="57" applyFont="1" applyBorder="1" applyAlignment="1">
      <alignment horizontal="center" vertical="center" wrapText="1"/>
      <protection/>
    </xf>
    <xf numFmtId="0" fontId="4" fillId="0" borderId="42" xfId="57" applyFont="1" applyBorder="1" applyAlignment="1">
      <alignment horizontal="center" vertical="center" wrapText="1"/>
      <protection/>
    </xf>
    <xf numFmtId="0" fontId="4" fillId="0" borderId="54" xfId="57" applyFont="1" applyBorder="1" applyAlignment="1">
      <alignment horizontal="center" vertical="center" wrapText="1"/>
      <protection/>
    </xf>
    <xf numFmtId="0" fontId="4" fillId="0" borderId="61" xfId="57" applyFont="1" applyBorder="1" applyAlignment="1">
      <alignment horizontal="center" vertical="center" wrapText="1"/>
      <protection/>
    </xf>
    <xf numFmtId="1" fontId="4" fillId="33" borderId="38" xfId="57" applyNumberFormat="1" applyFont="1" applyFill="1" applyBorder="1" applyAlignment="1" applyProtection="1">
      <alignment horizontal="center" vertical="center"/>
      <protection/>
    </xf>
    <xf numFmtId="1" fontId="4" fillId="33" borderId="44" xfId="57" applyNumberFormat="1" applyFont="1" applyFill="1" applyBorder="1" applyAlignment="1" applyProtection="1">
      <alignment horizontal="center" vertical="center"/>
      <protection/>
    </xf>
    <xf numFmtId="1" fontId="4" fillId="33" borderId="50" xfId="57" applyNumberFormat="1" applyFont="1" applyFill="1" applyBorder="1" applyAlignment="1" applyProtection="1">
      <alignment horizontal="center" vertical="center"/>
      <protection/>
    </xf>
    <xf numFmtId="1" fontId="4" fillId="33" borderId="38" xfId="57" applyNumberFormat="1" applyFont="1" applyFill="1" applyBorder="1" applyAlignment="1">
      <alignment horizontal="center" vertical="center"/>
      <protection/>
    </xf>
    <xf numFmtId="1" fontId="4" fillId="33" borderId="44" xfId="57" applyNumberFormat="1" applyFont="1" applyFill="1" applyBorder="1" applyAlignment="1">
      <alignment horizontal="center" vertical="center"/>
      <protection/>
    </xf>
    <xf numFmtId="1" fontId="4" fillId="33" borderId="50" xfId="57" applyNumberFormat="1" applyFont="1" applyFill="1" applyBorder="1" applyAlignment="1">
      <alignment horizontal="center" vertical="center"/>
      <protection/>
    </xf>
    <xf numFmtId="1" fontId="4" fillId="32" borderId="26" xfId="57" applyNumberFormat="1" applyFont="1" applyFill="1" applyBorder="1" applyAlignment="1" applyProtection="1">
      <alignment horizontal="center" vertical="center"/>
      <protection locked="0"/>
    </xf>
    <xf numFmtId="1" fontId="4" fillId="32" borderId="25" xfId="57" applyNumberFormat="1" applyFont="1" applyFill="1" applyBorder="1" applyAlignment="1" applyProtection="1">
      <alignment horizontal="center" vertical="center"/>
      <protection locked="0"/>
    </xf>
    <xf numFmtId="1" fontId="4" fillId="32" borderId="54" xfId="57" applyNumberFormat="1" applyFont="1" applyFill="1" applyBorder="1" applyAlignment="1" applyProtection="1">
      <alignment horizontal="center" vertical="center"/>
      <protection locked="0"/>
    </xf>
    <xf numFmtId="0" fontId="10" fillId="0" borderId="0" xfId="0" applyFont="1" applyFill="1" applyAlignment="1">
      <alignment horizontal="center"/>
    </xf>
    <xf numFmtId="0" fontId="5" fillId="0" borderId="10" xfId="0" applyFont="1" applyBorder="1" applyAlignment="1">
      <alignment horizontal="left"/>
    </xf>
    <xf numFmtId="0" fontId="10" fillId="32" borderId="21" xfId="0" applyFont="1" applyFill="1" applyBorder="1" applyAlignment="1" applyProtection="1">
      <alignment horizontal="center" vertical="center"/>
      <protection locked="0"/>
    </xf>
    <xf numFmtId="0" fontId="10" fillId="32" borderId="45" xfId="0" applyFont="1" applyFill="1" applyBorder="1" applyAlignment="1" applyProtection="1">
      <alignment horizontal="center" vertical="center"/>
      <protection locked="0"/>
    </xf>
    <xf numFmtId="1" fontId="4" fillId="34" borderId="38" xfId="57" applyNumberFormat="1" applyFont="1" applyFill="1" applyBorder="1" applyAlignment="1" applyProtection="1">
      <alignment horizontal="center" vertical="center"/>
      <protection/>
    </xf>
    <xf numFmtId="1" fontId="4" fillId="34" borderId="44" xfId="57" applyNumberFormat="1" applyFont="1" applyFill="1" applyBorder="1" applyAlignment="1" applyProtection="1">
      <alignment horizontal="center" vertical="center"/>
      <protection/>
    </xf>
    <xf numFmtId="1" fontId="4" fillId="34" borderId="50" xfId="57" applyNumberFormat="1" applyFont="1" applyFill="1" applyBorder="1" applyAlignment="1" applyProtection="1">
      <alignment horizontal="center" vertical="center"/>
      <protection/>
    </xf>
    <xf numFmtId="1" fontId="4" fillId="34" borderId="38" xfId="57" applyNumberFormat="1" applyFont="1" applyFill="1" applyBorder="1" applyAlignment="1">
      <alignment horizontal="center" vertical="center"/>
      <protection/>
    </xf>
    <xf numFmtId="1" fontId="4" fillId="34" borderId="44" xfId="57" applyNumberFormat="1" applyFont="1" applyFill="1" applyBorder="1" applyAlignment="1">
      <alignment horizontal="center" vertical="center"/>
      <protection/>
    </xf>
    <xf numFmtId="1" fontId="4" fillId="34" borderId="50" xfId="57" applyNumberFormat="1" applyFont="1" applyFill="1" applyBorder="1" applyAlignment="1">
      <alignment horizontal="center" vertical="center"/>
      <protection/>
    </xf>
    <xf numFmtId="0" fontId="4" fillId="0" borderId="26" xfId="57" applyFont="1" applyBorder="1" applyAlignment="1">
      <alignment vertical="center" wrapText="1"/>
      <protection/>
    </xf>
    <xf numFmtId="0" fontId="4" fillId="0" borderId="42" xfId="57" applyFont="1" applyBorder="1" applyAlignment="1">
      <alignment vertical="center"/>
      <protection/>
    </xf>
    <xf numFmtId="0" fontId="4" fillId="0" borderId="25" xfId="57" applyFont="1" applyBorder="1" applyAlignment="1">
      <alignment vertical="center" wrapText="1"/>
      <protection/>
    </xf>
    <xf numFmtId="0" fontId="4" fillId="0" borderId="43" xfId="57" applyFont="1" applyBorder="1" applyAlignment="1">
      <alignment vertical="center"/>
      <protection/>
    </xf>
    <xf numFmtId="0" fontId="4" fillId="0" borderId="54" xfId="57" applyFont="1" applyBorder="1" applyAlignment="1">
      <alignment vertical="center"/>
      <protection/>
    </xf>
    <xf numFmtId="0" fontId="4" fillId="0" borderId="61" xfId="57" applyFont="1" applyBorder="1" applyAlignment="1">
      <alignment vertical="center"/>
      <protection/>
    </xf>
    <xf numFmtId="1" fontId="4" fillId="0" borderId="80" xfId="0" applyNumberFormat="1" applyFont="1" applyBorder="1" applyAlignment="1">
      <alignment horizontal="center" vertical="center" wrapText="1"/>
    </xf>
    <xf numFmtId="1" fontId="4" fillId="0" borderId="23" xfId="0" applyNumberFormat="1" applyFont="1" applyBorder="1" applyAlignment="1">
      <alignment horizontal="center" vertical="center" wrapText="1"/>
    </xf>
    <xf numFmtId="1" fontId="4" fillId="0" borderId="24" xfId="0" applyNumberFormat="1" applyFont="1" applyBorder="1" applyAlignment="1">
      <alignment horizontal="center" vertical="center" wrapText="1"/>
    </xf>
    <xf numFmtId="0" fontId="5" fillId="0" borderId="10" xfId="0" applyFont="1" applyBorder="1" applyAlignment="1">
      <alignment horizontal="left"/>
    </xf>
    <xf numFmtId="0" fontId="5" fillId="0" borderId="21" xfId="0" applyFont="1" applyBorder="1" applyAlignment="1">
      <alignment horizontal="left"/>
    </xf>
    <xf numFmtId="1" fontId="4" fillId="32" borderId="65" xfId="57" applyNumberFormat="1" applyFont="1" applyFill="1" applyBorder="1" applyAlignment="1" applyProtection="1">
      <alignment horizontal="center" vertical="center"/>
      <protection locked="0"/>
    </xf>
    <xf numFmtId="1" fontId="4" fillId="32" borderId="66" xfId="57" applyNumberFormat="1" applyFont="1" applyFill="1" applyBorder="1" applyAlignment="1" applyProtection="1">
      <alignment horizontal="center" vertical="center"/>
      <protection locked="0"/>
    </xf>
    <xf numFmtId="1" fontId="4" fillId="32" borderId="67" xfId="57" applyNumberFormat="1" applyFont="1" applyFill="1" applyBorder="1" applyAlignment="1" applyProtection="1">
      <alignment horizontal="center" vertical="center"/>
      <protection locked="0"/>
    </xf>
    <xf numFmtId="0" fontId="5" fillId="0" borderId="45" xfId="0" applyFont="1" applyBorder="1" applyAlignment="1">
      <alignment/>
    </xf>
    <xf numFmtId="0" fontId="11" fillId="0" borderId="26" xfId="0" applyFont="1" applyBorder="1" applyAlignment="1">
      <alignment horizontal="center" vertical="center"/>
    </xf>
    <xf numFmtId="0" fontId="11" fillId="0" borderId="42" xfId="0" applyFont="1" applyBorder="1" applyAlignment="1">
      <alignment horizontal="center" vertical="center"/>
    </xf>
    <xf numFmtId="0" fontId="4" fillId="32" borderId="65" xfId="57" applyFont="1" applyFill="1" applyBorder="1" applyAlignment="1" applyProtection="1">
      <alignment horizontal="center" vertical="center"/>
      <protection locked="0"/>
    </xf>
    <xf numFmtId="0" fontId="4" fillId="32" borderId="67" xfId="57" applyFont="1" applyFill="1" applyBorder="1" applyAlignment="1" applyProtection="1">
      <alignment horizontal="center" vertical="center"/>
      <protection locked="0"/>
    </xf>
    <xf numFmtId="0" fontId="9" fillId="0" borderId="21" xfId="0" applyFont="1" applyBorder="1" applyAlignment="1">
      <alignment horizontal="left"/>
    </xf>
    <xf numFmtId="1" fontId="4" fillId="32" borderId="34" xfId="57" applyNumberFormat="1" applyFont="1" applyFill="1" applyBorder="1" applyAlignment="1" applyProtection="1">
      <alignment horizontal="center" vertical="center"/>
      <protection locked="0"/>
    </xf>
    <xf numFmtId="1" fontId="4" fillId="32" borderId="0" xfId="57" applyNumberFormat="1" applyFont="1" applyFill="1" applyBorder="1" applyAlignment="1" applyProtection="1">
      <alignment horizontal="center" vertical="center"/>
      <protection locked="0"/>
    </xf>
    <xf numFmtId="1" fontId="4" fillId="32" borderId="33" xfId="57" applyNumberFormat="1" applyFont="1" applyFill="1" applyBorder="1" applyAlignment="1" applyProtection="1">
      <alignment horizontal="center" vertical="center"/>
      <protection locked="0"/>
    </xf>
    <xf numFmtId="1" fontId="4" fillId="33" borderId="65" xfId="0" applyNumberFormat="1" applyFont="1" applyFill="1" applyBorder="1" applyAlignment="1" applyProtection="1">
      <alignment horizontal="center" vertical="center"/>
      <protection/>
    </xf>
    <xf numFmtId="1" fontId="4" fillId="33" borderId="66" xfId="0" applyNumberFormat="1" applyFont="1" applyFill="1" applyBorder="1" applyAlignment="1" applyProtection="1">
      <alignment horizontal="center" vertical="center"/>
      <protection/>
    </xf>
    <xf numFmtId="1" fontId="4" fillId="33" borderId="67" xfId="0" applyNumberFormat="1" applyFont="1" applyFill="1" applyBorder="1" applyAlignment="1" applyProtection="1">
      <alignment horizontal="center" vertical="center"/>
      <protection/>
    </xf>
    <xf numFmtId="0" fontId="4" fillId="0" borderId="54" xfId="57" applyFont="1" applyBorder="1" applyAlignment="1">
      <alignment vertical="center" wrapText="1"/>
      <protection/>
    </xf>
    <xf numFmtId="0" fontId="4" fillId="0" borderId="10" xfId="0" applyFont="1" applyBorder="1" applyAlignment="1">
      <alignment horizontal="left" vertical="center" wrapText="1"/>
    </xf>
    <xf numFmtId="0" fontId="5" fillId="0" borderId="21" xfId="0" applyFont="1" applyBorder="1" applyAlignment="1">
      <alignment horizontal="left"/>
    </xf>
    <xf numFmtId="0" fontId="4" fillId="0" borderId="38" xfId="0" applyFont="1" applyBorder="1" applyAlignment="1">
      <alignment horizontal="center" vertical="center" wrapText="1"/>
    </xf>
    <xf numFmtId="1" fontId="5" fillId="0" borderId="26" xfId="0" applyNumberFormat="1" applyFont="1" applyBorder="1" applyAlignment="1">
      <alignment horizontal="center" vertical="center" wrapText="1"/>
    </xf>
    <xf numFmtId="1" fontId="5" fillId="0" borderId="34" xfId="0" applyNumberFormat="1" applyFont="1" applyBorder="1" applyAlignment="1">
      <alignment horizontal="center" vertical="center" wrapText="1"/>
    </xf>
    <xf numFmtId="1" fontId="5" fillId="0" borderId="0" xfId="0" applyNumberFormat="1" applyFont="1" applyBorder="1" applyAlignment="1">
      <alignment horizontal="center" vertical="center" wrapText="1"/>
    </xf>
    <xf numFmtId="1" fontId="5" fillId="0" borderId="43" xfId="0" applyNumberFormat="1" applyFont="1" applyBorder="1" applyAlignment="1">
      <alignment horizontal="center" vertical="center" wrapText="1"/>
    </xf>
    <xf numFmtId="0" fontId="4" fillId="35" borderId="38" xfId="57" applyFont="1" applyFill="1" applyBorder="1" applyAlignment="1">
      <alignment horizontal="center" vertical="center" wrapText="1"/>
      <protection/>
    </xf>
    <xf numFmtId="0" fontId="4" fillId="35" borderId="50" xfId="57" applyFont="1" applyFill="1" applyBorder="1" applyAlignment="1">
      <alignment horizontal="center" vertical="center" wrapText="1"/>
      <protection/>
    </xf>
    <xf numFmtId="0" fontId="5" fillId="41" borderId="65" xfId="57" applyFont="1" applyFill="1" applyBorder="1" applyAlignment="1" applyProtection="1">
      <alignment horizontal="left" vertical="center" wrapText="1"/>
      <protection/>
    </xf>
    <xf numFmtId="0" fontId="5" fillId="41" borderId="66" xfId="57" applyFont="1" applyFill="1" applyBorder="1" applyAlignment="1" applyProtection="1">
      <alignment horizontal="left" vertical="center" wrapText="1"/>
      <protection/>
    </xf>
    <xf numFmtId="0" fontId="5" fillId="41" borderId="67" xfId="57" applyFont="1" applyFill="1" applyBorder="1" applyAlignment="1" applyProtection="1">
      <alignment horizontal="left" vertical="center" wrapText="1"/>
      <protection/>
    </xf>
    <xf numFmtId="0" fontId="5" fillId="35" borderId="33" xfId="57" applyFont="1" applyFill="1" applyBorder="1" applyAlignment="1" applyProtection="1">
      <alignment horizontal="center" wrapText="1"/>
      <protection locked="0"/>
    </xf>
    <xf numFmtId="0" fontId="5" fillId="35" borderId="18" xfId="57" applyFont="1" applyFill="1" applyBorder="1" applyAlignment="1" applyProtection="1">
      <alignment horizontal="center" wrapText="1"/>
      <protection locked="0"/>
    </xf>
    <xf numFmtId="0" fontId="5" fillId="35" borderId="45" xfId="57" applyFont="1" applyFill="1" applyBorder="1" applyAlignment="1" applyProtection="1">
      <alignment horizontal="center" wrapText="1"/>
      <protection locked="0"/>
    </xf>
    <xf numFmtId="0" fontId="5" fillId="0" borderId="55" xfId="54" applyFont="1" applyFill="1" applyBorder="1" applyAlignment="1" applyProtection="1">
      <alignment horizontal="left" vertical="center" wrapText="1"/>
      <protection locked="0"/>
    </xf>
    <xf numFmtId="0" fontId="5" fillId="0" borderId="62" xfId="54" applyFont="1" applyFill="1" applyBorder="1" applyAlignment="1" applyProtection="1">
      <alignment horizontal="left" vertical="center" wrapText="1"/>
      <protection locked="0"/>
    </xf>
    <xf numFmtId="0" fontId="5" fillId="0" borderId="40" xfId="55" applyFont="1" applyFill="1" applyBorder="1" applyAlignment="1" applyProtection="1">
      <alignment horizontal="left"/>
      <protection locked="0"/>
    </xf>
    <xf numFmtId="0" fontId="5" fillId="0" borderId="60" xfId="55" applyFont="1" applyFill="1" applyBorder="1" applyAlignment="1" applyProtection="1">
      <alignment horizontal="left"/>
      <protection locked="0"/>
    </xf>
    <xf numFmtId="1" fontId="4" fillId="34" borderId="59" xfId="57" applyNumberFormat="1" applyFont="1" applyFill="1" applyBorder="1" applyAlignment="1">
      <alignment horizontal="center" vertical="center"/>
      <protection/>
    </xf>
    <xf numFmtId="1" fontId="4" fillId="34" borderId="77" xfId="57" applyNumberFormat="1" applyFont="1" applyFill="1" applyBorder="1" applyAlignment="1">
      <alignment horizontal="center" vertical="center"/>
      <protection/>
    </xf>
    <xf numFmtId="1" fontId="4" fillId="34" borderId="78" xfId="57" applyNumberFormat="1" applyFont="1" applyFill="1" applyBorder="1" applyAlignment="1">
      <alignment horizontal="center" vertical="center"/>
      <protection/>
    </xf>
    <xf numFmtId="0" fontId="5" fillId="0" borderId="48" xfId="57" applyFont="1" applyFill="1" applyBorder="1" applyAlignment="1" applyProtection="1">
      <alignment horizontal="left" vertical="center"/>
      <protection locked="0"/>
    </xf>
    <xf numFmtId="0" fontId="5" fillId="0" borderId="49" xfId="57" applyFont="1" applyFill="1" applyBorder="1" applyAlignment="1" applyProtection="1">
      <alignment horizontal="left" vertical="center"/>
      <protection locked="0"/>
    </xf>
    <xf numFmtId="0" fontId="5" fillId="0" borderId="40" xfId="57" applyFont="1" applyFill="1" applyBorder="1" applyAlignment="1" applyProtection="1">
      <alignment horizontal="left" vertical="center"/>
      <protection locked="0"/>
    </xf>
    <xf numFmtId="0" fontId="5" fillId="0" borderId="60" xfId="57" applyFont="1" applyFill="1" applyBorder="1" applyAlignment="1" applyProtection="1">
      <alignment horizontal="left" vertical="center"/>
      <protection locked="0"/>
    </xf>
    <xf numFmtId="0" fontId="4" fillId="0" borderId="26" xfId="57" applyFont="1" applyFill="1" applyBorder="1" applyAlignment="1">
      <alignment horizontal="center" vertical="center" wrapText="1"/>
      <protection/>
    </xf>
    <xf numFmtId="0" fontId="4" fillId="0" borderId="42" xfId="57" applyFont="1" applyFill="1" applyBorder="1" applyAlignment="1">
      <alignment horizontal="center" vertical="center" wrapText="1"/>
      <protection/>
    </xf>
    <xf numFmtId="0" fontId="4" fillId="0" borderId="54" xfId="57" applyFont="1" applyFill="1" applyBorder="1" applyAlignment="1">
      <alignment horizontal="center" vertical="center" wrapText="1"/>
      <protection/>
    </xf>
    <xf numFmtId="0" fontId="4" fillId="0" borderId="61" xfId="57" applyFont="1" applyFill="1" applyBorder="1" applyAlignment="1">
      <alignment horizontal="center" vertical="center" wrapText="1"/>
      <protection/>
    </xf>
    <xf numFmtId="0" fontId="4" fillId="0" borderId="38" xfId="57" applyFont="1" applyFill="1" applyBorder="1" applyAlignment="1">
      <alignment horizontal="center" vertical="center" wrapText="1"/>
      <protection/>
    </xf>
    <xf numFmtId="0" fontId="4" fillId="0" borderId="50" xfId="57" applyFont="1" applyFill="1" applyBorder="1" applyAlignment="1">
      <alignment horizontal="center" vertical="center" wrapText="1"/>
      <protection/>
    </xf>
    <xf numFmtId="0" fontId="21" fillId="0" borderId="55" xfId="57" applyFont="1" applyFill="1" applyBorder="1" applyAlignment="1" applyProtection="1">
      <alignment horizontal="left" vertical="center" wrapText="1"/>
      <protection locked="0"/>
    </xf>
    <xf numFmtId="0" fontId="21" fillId="0" borderId="62" xfId="57" applyFont="1" applyFill="1" applyBorder="1" applyAlignment="1" applyProtection="1">
      <alignment horizontal="left" vertical="center" wrapText="1"/>
      <protection locked="0"/>
    </xf>
    <xf numFmtId="0" fontId="4" fillId="0" borderId="50" xfId="0" applyFont="1" applyBorder="1" applyAlignment="1">
      <alignment horizontal="center" vertical="center"/>
    </xf>
    <xf numFmtId="0" fontId="4" fillId="0" borderId="38" xfId="0" applyFont="1" applyBorder="1" applyAlignment="1">
      <alignment horizontal="left" vertical="center"/>
    </xf>
    <xf numFmtId="0" fontId="4" fillId="0" borderId="50" xfId="0" applyFont="1" applyBorder="1" applyAlignment="1">
      <alignment horizontal="left" vertical="center"/>
    </xf>
    <xf numFmtId="1" fontId="5" fillId="34" borderId="59" xfId="57" applyNumberFormat="1" applyFont="1" applyFill="1" applyBorder="1" applyAlignment="1">
      <alignment horizontal="center"/>
      <protection/>
    </xf>
    <xf numFmtId="1" fontId="5" fillId="34" borderId="78" xfId="57" applyNumberFormat="1" applyFont="1" applyFill="1" applyBorder="1" applyAlignment="1">
      <alignment horizontal="center"/>
      <protection/>
    </xf>
    <xf numFmtId="0" fontId="4" fillId="0" borderId="38" xfId="57" applyFont="1" applyFill="1" applyBorder="1" applyAlignment="1">
      <alignment horizontal="center" vertical="center"/>
      <protection/>
    </xf>
    <xf numFmtId="0" fontId="4" fillId="0" borderId="50" xfId="57" applyFont="1" applyFill="1" applyBorder="1" applyAlignment="1">
      <alignment horizontal="center" vertical="center"/>
      <protection/>
    </xf>
    <xf numFmtId="0" fontId="15" fillId="0" borderId="21" xfId="57" applyFont="1" applyBorder="1" applyAlignment="1">
      <alignment horizontal="left" wrapText="1"/>
      <protection/>
    </xf>
    <xf numFmtId="0" fontId="15" fillId="0" borderId="45" xfId="57" applyFont="1" applyBorder="1" applyAlignment="1">
      <alignment horizontal="left" wrapText="1"/>
      <protection/>
    </xf>
    <xf numFmtId="0" fontId="4" fillId="0" borderId="0" xfId="0" applyFont="1" applyAlignment="1">
      <alignment horizontal="left" vertical="center" wrapText="1"/>
    </xf>
    <xf numFmtId="0" fontId="15" fillId="0" borderId="21" xfId="0" applyFont="1" applyBorder="1" applyAlignment="1">
      <alignment horizontal="left"/>
    </xf>
    <xf numFmtId="0" fontId="15" fillId="0" borderId="45" xfId="0" applyFont="1" applyBorder="1" applyAlignment="1">
      <alignment horizontal="left"/>
    </xf>
    <xf numFmtId="0" fontId="5" fillId="0" borderId="0" xfId="0" applyFont="1" applyFill="1" applyAlignment="1">
      <alignment/>
    </xf>
    <xf numFmtId="0" fontId="4" fillId="0" borderId="25" xfId="57" applyFont="1" applyBorder="1" applyAlignment="1">
      <alignment horizontal="center" vertical="center"/>
      <protection/>
    </xf>
    <xf numFmtId="0" fontId="4" fillId="35" borderId="38" xfId="57" applyFont="1" applyFill="1" applyBorder="1" applyAlignment="1">
      <alignment horizontal="center" vertical="center"/>
      <protection/>
    </xf>
    <xf numFmtId="0" fontId="4" fillId="35" borderId="50" xfId="57" applyFont="1" applyFill="1" applyBorder="1" applyAlignment="1">
      <alignment horizontal="center" vertical="center"/>
      <protection/>
    </xf>
    <xf numFmtId="1" fontId="4" fillId="32" borderId="42" xfId="57" applyNumberFormat="1" applyFont="1" applyFill="1" applyBorder="1" applyAlignment="1" applyProtection="1">
      <alignment horizontal="center" vertical="center"/>
      <protection locked="0"/>
    </xf>
    <xf numFmtId="1" fontId="4" fillId="32" borderId="43" xfId="57" applyNumberFormat="1" applyFont="1" applyFill="1" applyBorder="1" applyAlignment="1" applyProtection="1">
      <alignment horizontal="center" vertical="center"/>
      <protection locked="0"/>
    </xf>
    <xf numFmtId="0" fontId="4" fillId="0" borderId="10" xfId="57" applyFont="1" applyBorder="1" applyAlignment="1">
      <alignment vertical="center" wrapText="1"/>
      <protection/>
    </xf>
    <xf numFmtId="0" fontId="4" fillId="0" borderId="10" xfId="57" applyFont="1" applyBorder="1" applyAlignment="1">
      <alignment vertical="center"/>
      <protection/>
    </xf>
    <xf numFmtId="0" fontId="4" fillId="0" borderId="10" xfId="57" applyFont="1" applyBorder="1" applyAlignment="1">
      <alignment horizontal="center" vertical="center" wrapText="1"/>
      <protection/>
    </xf>
    <xf numFmtId="1" fontId="4" fillId="32" borderId="38" xfId="57" applyNumberFormat="1" applyFont="1" applyFill="1" applyBorder="1" applyAlignment="1" applyProtection="1">
      <alignment horizontal="center" vertical="center"/>
      <protection locked="0"/>
    </xf>
    <xf numFmtId="1" fontId="4" fillId="32" borderId="50" xfId="57" applyNumberFormat="1" applyFont="1" applyFill="1" applyBorder="1" applyAlignment="1" applyProtection="1">
      <alignment horizontal="center" vertical="center"/>
      <protection locked="0"/>
    </xf>
    <xf numFmtId="1" fontId="4" fillId="32" borderId="44" xfId="57" applyNumberFormat="1" applyFont="1" applyFill="1" applyBorder="1" applyAlignment="1" applyProtection="1">
      <alignment horizontal="center" vertical="center"/>
      <protection locked="0"/>
    </xf>
    <xf numFmtId="1" fontId="5" fillId="0" borderId="19" xfId="0" applyNumberFormat="1" applyFont="1" applyFill="1" applyBorder="1" applyAlignment="1" applyProtection="1">
      <alignment horizontal="left" vertical="center" wrapText="1" shrinkToFit="1"/>
      <protection locked="0"/>
    </xf>
    <xf numFmtId="0" fontId="5" fillId="0" borderId="19" xfId="57" applyFont="1" applyFill="1" applyBorder="1" applyAlignment="1" applyProtection="1">
      <alignment horizontal="left" vertical="center" wrapText="1"/>
      <protection locked="0"/>
    </xf>
    <xf numFmtId="1" fontId="5" fillId="0" borderId="20" xfId="0" applyNumberFormat="1" applyFont="1" applyFill="1" applyBorder="1" applyAlignment="1" applyProtection="1">
      <alignment horizontal="left" vertical="center" wrapText="1" shrinkToFit="1"/>
      <protection locked="0"/>
    </xf>
    <xf numFmtId="1" fontId="5" fillId="0" borderId="19" xfId="0" applyNumberFormat="1" applyFont="1" applyFill="1" applyBorder="1" applyAlignment="1" applyProtection="1">
      <alignment horizontal="left" vertical="center" wrapText="1"/>
      <protection locked="0"/>
    </xf>
    <xf numFmtId="0" fontId="0" fillId="0" borderId="76" xfId="0" applyBorder="1" applyAlignment="1">
      <alignment horizontal="center" vertical="center"/>
    </xf>
    <xf numFmtId="0" fontId="0" fillId="0" borderId="75" xfId="0" applyBorder="1" applyAlignment="1">
      <alignment horizontal="center" vertical="center"/>
    </xf>
    <xf numFmtId="0" fontId="11" fillId="0" borderId="81" xfId="0" applyFont="1" applyBorder="1" applyAlignment="1">
      <alignment horizontal="center" vertical="center" wrapText="1"/>
    </xf>
    <xf numFmtId="0" fontId="11" fillId="0" borderId="82" xfId="0" applyFont="1" applyBorder="1" applyAlignment="1">
      <alignment horizontal="center" vertical="center" wrapText="1"/>
    </xf>
    <xf numFmtId="0" fontId="4" fillId="0" borderId="21" xfId="0" applyFont="1" applyBorder="1" applyAlignment="1">
      <alignment horizontal="left"/>
    </xf>
    <xf numFmtId="1" fontId="4" fillId="32" borderId="61" xfId="57" applyNumberFormat="1" applyFont="1" applyFill="1" applyBorder="1" applyAlignment="1" applyProtection="1">
      <alignment horizontal="center" vertical="center"/>
      <protection locked="0"/>
    </xf>
    <xf numFmtId="1" fontId="5" fillId="0" borderId="19" xfId="0" applyNumberFormat="1" applyFont="1" applyFill="1" applyBorder="1" applyAlignment="1" applyProtection="1">
      <alignment horizontal="center" vertical="center" wrapText="1"/>
      <protection locked="0"/>
    </xf>
    <xf numFmtId="0" fontId="4" fillId="35" borderId="10" xfId="57" applyFont="1" applyFill="1" applyBorder="1" applyAlignment="1">
      <alignment horizontal="center" vertical="center" wrapText="1"/>
      <protection/>
    </xf>
    <xf numFmtId="0" fontId="4" fillId="35" borderId="22" xfId="57" applyFont="1" applyFill="1" applyBorder="1" applyAlignment="1">
      <alignment horizontal="center" vertical="center" wrapText="1"/>
      <protection/>
    </xf>
    <xf numFmtId="1" fontId="5" fillId="0" borderId="22" xfId="0" applyNumberFormat="1" applyFont="1" applyFill="1" applyBorder="1" applyAlignment="1" applyProtection="1">
      <alignment horizontal="left" vertical="center" wrapText="1"/>
      <protection locked="0"/>
    </xf>
    <xf numFmtId="0" fontId="4" fillId="35" borderId="21" xfId="57" applyFont="1" applyFill="1" applyBorder="1" applyAlignment="1">
      <alignment horizontal="center" vertical="center"/>
      <protection/>
    </xf>
    <xf numFmtId="0" fontId="0" fillId="0" borderId="60" xfId="0" applyBorder="1" applyAlignment="1">
      <alignment horizontal="center" vertical="center" wrapText="1"/>
    </xf>
    <xf numFmtId="0" fontId="4" fillId="0" borderId="10" xfId="57" applyFont="1" applyBorder="1" applyAlignment="1">
      <alignment vertical="center" wrapText="1"/>
      <protection/>
    </xf>
    <xf numFmtId="0" fontId="4" fillId="0" borderId="10" xfId="57" applyFont="1" applyBorder="1" applyAlignment="1">
      <alignment vertical="center"/>
      <protection/>
    </xf>
    <xf numFmtId="0" fontId="4" fillId="0" borderId="25" xfId="57" applyFont="1" applyBorder="1" applyAlignment="1">
      <alignment vertical="center" wrapText="1"/>
      <protection/>
    </xf>
    <xf numFmtId="1" fontId="4" fillId="32" borderId="42" xfId="57" applyNumberFormat="1" applyFont="1" applyFill="1" applyBorder="1" applyAlignment="1" applyProtection="1">
      <alignment horizontal="center" vertical="center" wrapText="1"/>
      <protection locked="0"/>
    </xf>
    <xf numFmtId="1" fontId="4" fillId="34" borderId="25" xfId="57" applyNumberFormat="1" applyFont="1" applyFill="1" applyBorder="1" applyAlignment="1" applyProtection="1">
      <alignment horizontal="center" vertical="center"/>
      <protection/>
    </xf>
    <xf numFmtId="1" fontId="4" fillId="34" borderId="54" xfId="57" applyNumberFormat="1" applyFont="1" applyFill="1" applyBorder="1" applyAlignment="1" applyProtection="1">
      <alignment horizontal="center" vertical="center"/>
      <protection/>
    </xf>
    <xf numFmtId="0" fontId="4" fillId="0" borderId="25" xfId="0" applyFont="1" applyBorder="1" applyAlignment="1">
      <alignment vertical="center" wrapText="1"/>
    </xf>
    <xf numFmtId="1" fontId="4" fillId="34" borderId="26" xfId="57" applyNumberFormat="1" applyFont="1" applyFill="1" applyBorder="1" applyAlignment="1" applyProtection="1">
      <alignment horizontal="center" vertical="center"/>
      <protection/>
    </xf>
    <xf numFmtId="0" fontId="5" fillId="0" borderId="22" xfId="0" applyFont="1" applyFill="1" applyBorder="1" applyAlignment="1" applyProtection="1">
      <alignment horizontal="left" vertical="center" wrapText="1"/>
      <protection locked="0"/>
    </xf>
    <xf numFmtId="0" fontId="5" fillId="0" borderId="83" xfId="57" applyFont="1" applyFill="1" applyBorder="1" applyAlignment="1" applyProtection="1">
      <alignment horizontal="left" vertical="center" wrapText="1"/>
      <protection locked="0"/>
    </xf>
    <xf numFmtId="0" fontId="5" fillId="0" borderId="64" xfId="57" applyFont="1" applyFill="1" applyBorder="1" applyAlignment="1" applyProtection="1">
      <alignment horizontal="left" vertical="center" wrapText="1"/>
      <protection locked="0"/>
    </xf>
    <xf numFmtId="0" fontId="5" fillId="0" borderId="83" xfId="57" applyFont="1" applyFill="1" applyBorder="1" applyAlignment="1" applyProtection="1">
      <alignment horizontal="left" vertical="center" wrapText="1"/>
      <protection locked="0"/>
    </xf>
    <xf numFmtId="0" fontId="5" fillId="0" borderId="64" xfId="57"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protection locked="0"/>
    </xf>
    <xf numFmtId="0" fontId="5" fillId="0" borderId="25" xfId="57" applyFont="1" applyFill="1" applyBorder="1" applyAlignment="1" applyProtection="1">
      <alignment horizontal="left" vertical="center" wrapText="1"/>
      <protection locked="0"/>
    </xf>
    <xf numFmtId="0" fontId="5" fillId="0" borderId="43" xfId="57" applyFont="1" applyFill="1" applyBorder="1" applyAlignment="1" applyProtection="1">
      <alignment horizontal="left" vertical="center" wrapText="1"/>
      <protection locked="0"/>
    </xf>
    <xf numFmtId="0" fontId="4" fillId="0" borderId="10" xfId="57" applyFont="1" applyFill="1" applyBorder="1" applyAlignment="1">
      <alignment horizontal="center" vertical="center" wrapText="1"/>
      <protection/>
    </xf>
    <xf numFmtId="0" fontId="5" fillId="0" borderId="19" xfId="57" applyFont="1" applyFill="1" applyBorder="1" applyAlignment="1" applyProtection="1">
      <alignment horizontal="left" vertical="center"/>
      <protection locked="0"/>
    </xf>
    <xf numFmtId="0" fontId="5" fillId="0" borderId="20" xfId="57" applyFont="1" applyFill="1" applyBorder="1" applyAlignment="1" applyProtection="1">
      <alignment horizontal="left" vertical="center"/>
      <protection locked="0"/>
    </xf>
    <xf numFmtId="0" fontId="5" fillId="0" borderId="10" xfId="57" applyFont="1" applyFill="1" applyBorder="1" applyAlignment="1" applyProtection="1">
      <alignment horizontal="center" vertical="center"/>
      <protection locked="0"/>
    </xf>
    <xf numFmtId="0" fontId="4" fillId="0" borderId="10" xfId="57" applyFont="1" applyBorder="1" applyAlignment="1">
      <alignment horizontal="center" vertical="center" wrapText="1"/>
      <protection/>
    </xf>
    <xf numFmtId="1" fontId="4" fillId="38" borderId="77" xfId="57" applyNumberFormat="1" applyFont="1" applyFill="1" applyBorder="1" applyAlignment="1">
      <alignment horizontal="center" vertical="center"/>
      <protection/>
    </xf>
    <xf numFmtId="0" fontId="0" fillId="38" borderId="77" xfId="0" applyFont="1" applyFill="1" applyBorder="1" applyAlignment="1">
      <alignment horizontal="center" vertical="center"/>
    </xf>
    <xf numFmtId="0" fontId="0" fillId="38" borderId="78" xfId="0" applyFont="1" applyFill="1" applyBorder="1" applyAlignment="1">
      <alignment horizontal="center" vertical="center"/>
    </xf>
    <xf numFmtId="0" fontId="5" fillId="0" borderId="19" xfId="0" applyFont="1" applyFill="1" applyBorder="1" applyAlignment="1" applyProtection="1">
      <alignment horizontal="left" vertical="center" wrapText="1"/>
      <protection locked="0"/>
    </xf>
    <xf numFmtId="0" fontId="5" fillId="0" borderId="22" xfId="0" applyFont="1" applyBorder="1" applyAlignment="1" applyProtection="1">
      <alignment horizontal="left" vertical="center"/>
      <protection locked="0"/>
    </xf>
    <xf numFmtId="0" fontId="12" fillId="0" borderId="10" xfId="0" applyFont="1" applyBorder="1" applyAlignment="1">
      <alignment horizontal="left"/>
    </xf>
    <xf numFmtId="1" fontId="4" fillId="34" borderId="26" xfId="57" applyNumberFormat="1" applyFont="1" applyFill="1" applyBorder="1" applyAlignment="1">
      <alignment horizontal="center" vertical="center"/>
      <protection/>
    </xf>
    <xf numFmtId="1" fontId="4" fillId="34" borderId="25" xfId="57" applyNumberFormat="1" applyFont="1" applyFill="1" applyBorder="1" applyAlignment="1">
      <alignment horizontal="center" vertical="center"/>
      <protection/>
    </xf>
    <xf numFmtId="1" fontId="4" fillId="34" borderId="54" xfId="57" applyNumberFormat="1" applyFont="1" applyFill="1" applyBorder="1" applyAlignment="1">
      <alignment horizontal="center" vertical="center"/>
      <protection/>
    </xf>
    <xf numFmtId="0" fontId="5" fillId="0" borderId="19" xfId="0" applyFont="1" applyBorder="1" applyAlignment="1" applyProtection="1">
      <alignment horizontal="left" vertical="center"/>
      <protection locked="0"/>
    </xf>
    <xf numFmtId="0" fontId="0" fillId="0" borderId="50" xfId="0" applyBorder="1" applyAlignment="1">
      <alignment vertical="center"/>
    </xf>
    <xf numFmtId="0" fontId="4" fillId="0" borderId="38" xfId="0" applyFont="1" applyBorder="1" applyAlignment="1" applyProtection="1">
      <alignment vertical="center"/>
      <protection/>
    </xf>
    <xf numFmtId="0" fontId="5" fillId="0" borderId="10" xfId="57" applyFont="1" applyBorder="1" applyAlignment="1">
      <alignment horizontal="left" wrapText="1"/>
      <protection/>
    </xf>
    <xf numFmtId="0" fontId="5" fillId="0" borderId="20" xfId="0" applyFont="1" applyFill="1" applyBorder="1" applyAlignment="1" applyProtection="1">
      <alignment horizontal="left" vertical="center" wrapText="1"/>
      <protection locked="0"/>
    </xf>
    <xf numFmtId="0" fontId="5" fillId="0" borderId="22" xfId="0" applyFont="1" applyBorder="1" applyAlignment="1">
      <alignment horizontal="left"/>
    </xf>
    <xf numFmtId="0" fontId="5" fillId="0" borderId="20" xfId="57" applyFont="1" applyFill="1" applyBorder="1" applyAlignment="1" applyProtection="1">
      <alignment horizontal="left" vertical="center" wrapText="1"/>
      <protection locked="0"/>
    </xf>
    <xf numFmtId="0" fontId="5" fillId="0" borderId="0" xfId="0" applyFont="1" applyAlignment="1">
      <alignment horizontal="left" vertical="center" wrapText="1"/>
    </xf>
    <xf numFmtId="0" fontId="0" fillId="0" borderId="0" xfId="0" applyFont="1" applyAlignment="1">
      <alignment/>
    </xf>
    <xf numFmtId="0" fontId="0" fillId="0" borderId="0" xfId="0" applyFill="1" applyAlignment="1">
      <alignment/>
    </xf>
    <xf numFmtId="0" fontId="5" fillId="0" borderId="0" xfId="0" applyFont="1" applyFill="1" applyAlignment="1">
      <alignment vertical="center" wrapText="1"/>
    </xf>
    <xf numFmtId="0" fontId="9" fillId="0" borderId="0" xfId="0" applyFont="1" applyAlignment="1">
      <alignment/>
    </xf>
    <xf numFmtId="0" fontId="27" fillId="0" borderId="0" xfId="0" applyFont="1" applyAlignment="1">
      <alignment vertical="center" wrapText="1"/>
    </xf>
    <xf numFmtId="0" fontId="28" fillId="0" borderId="0" xfId="0" applyFont="1" applyAlignment="1">
      <alignment/>
    </xf>
    <xf numFmtId="0" fontId="5" fillId="0" borderId="20" xfId="0" applyFont="1" applyBorder="1" applyAlignment="1">
      <alignment horizontal="left"/>
    </xf>
    <xf numFmtId="0" fontId="24" fillId="0" borderId="0" xfId="0" applyFont="1" applyBorder="1" applyAlignment="1">
      <alignment horizontal="left"/>
    </xf>
    <xf numFmtId="0" fontId="0" fillId="0" borderId="0" xfId="0" applyBorder="1" applyAlignment="1">
      <alignment/>
    </xf>
    <xf numFmtId="0" fontId="0" fillId="0" borderId="60" xfId="0" applyBorder="1" applyAlignment="1">
      <alignment/>
    </xf>
    <xf numFmtId="0" fontId="0" fillId="0" borderId="62" xfId="0" applyBorder="1" applyAlignment="1">
      <alignment/>
    </xf>
    <xf numFmtId="0" fontId="0" fillId="0" borderId="44" xfId="0" applyBorder="1" applyAlignment="1">
      <alignment horizontal="center" vertical="center"/>
    </xf>
    <xf numFmtId="0" fontId="4" fillId="0" borderId="38" xfId="57" applyFont="1" applyBorder="1" applyAlignment="1">
      <alignment horizontal="center" vertical="center" wrapText="1"/>
      <protection/>
    </xf>
    <xf numFmtId="1" fontId="4" fillId="40" borderId="38" xfId="0" applyNumberFormat="1" applyFont="1" applyFill="1" applyBorder="1" applyAlignment="1" applyProtection="1">
      <alignment horizontal="center" vertical="center" wrapText="1"/>
      <protection/>
    </xf>
    <xf numFmtId="0" fontId="0" fillId="40" borderId="44" xfId="0" applyFill="1" applyBorder="1" applyAlignment="1">
      <alignment horizontal="center" vertical="center" wrapText="1"/>
    </xf>
    <xf numFmtId="0" fontId="0" fillId="40" borderId="50" xfId="0" applyFill="1" applyBorder="1" applyAlignment="1">
      <alignment horizontal="center" vertical="center" wrapText="1"/>
    </xf>
    <xf numFmtId="0" fontId="12" fillId="0" borderId="36" xfId="0" applyFont="1" applyBorder="1" applyAlignment="1">
      <alignment horizontal="left"/>
    </xf>
    <xf numFmtId="0" fontId="26" fillId="0" borderId="0" xfId="0" applyFont="1" applyFill="1" applyAlignment="1">
      <alignment/>
    </xf>
    <xf numFmtId="0" fontId="5" fillId="0" borderId="22" xfId="0" applyFont="1" applyFill="1" applyBorder="1" applyAlignment="1" applyProtection="1">
      <alignment horizontal="left" vertical="center"/>
      <protection locked="0"/>
    </xf>
    <xf numFmtId="0" fontId="5" fillId="0" borderId="19" xfId="53" applyFont="1" applyBorder="1" applyAlignment="1" applyProtection="1">
      <alignment horizontal="left" vertical="center"/>
      <protection locked="0"/>
    </xf>
    <xf numFmtId="0" fontId="4" fillId="35" borderId="44" xfId="57" applyFont="1" applyFill="1" applyBorder="1" applyAlignment="1">
      <alignment horizontal="center" vertical="center" wrapText="1"/>
      <protection/>
    </xf>
    <xf numFmtId="0" fontId="4" fillId="35" borderId="26" xfId="57" applyFont="1" applyFill="1" applyBorder="1" applyAlignment="1">
      <alignment horizontal="center" vertical="center"/>
      <protection/>
    </xf>
    <xf numFmtId="0" fontId="4" fillId="0" borderId="38" xfId="57" applyFont="1" applyBorder="1" applyAlignment="1">
      <alignment horizontal="center" vertical="center" wrapText="1"/>
      <protection/>
    </xf>
    <xf numFmtId="0" fontId="4" fillId="0" borderId="44" xfId="0" applyFont="1" applyBorder="1" applyAlignment="1">
      <alignment horizontal="center" vertical="center" wrapText="1"/>
    </xf>
    <xf numFmtId="1" fontId="4" fillId="0" borderId="80" xfId="0" applyNumberFormat="1" applyFont="1" applyBorder="1" applyAlignment="1">
      <alignment horizontal="center" vertical="center" wrapText="1"/>
    </xf>
    <xf numFmtId="1" fontId="4" fillId="0" borderId="23" xfId="0" applyNumberFormat="1" applyFont="1" applyBorder="1" applyAlignment="1">
      <alignment horizontal="center" vertical="center" wrapText="1"/>
    </xf>
    <xf numFmtId="1" fontId="4" fillId="0" borderId="24" xfId="0" applyNumberFormat="1" applyFont="1" applyBorder="1" applyAlignment="1">
      <alignment horizontal="center" vertical="center" wrapText="1"/>
    </xf>
    <xf numFmtId="1" fontId="4" fillId="32" borderId="65" xfId="57" applyNumberFormat="1" applyFont="1" applyFill="1" applyBorder="1" applyAlignment="1" applyProtection="1">
      <alignment horizontal="center" vertical="center"/>
      <protection locked="0"/>
    </xf>
    <xf numFmtId="1" fontId="4" fillId="32" borderId="67" xfId="57" applyNumberFormat="1" applyFont="1" applyFill="1" applyBorder="1" applyAlignment="1" applyProtection="1">
      <alignment horizontal="center" vertical="center"/>
      <protection locked="0"/>
    </xf>
    <xf numFmtId="1" fontId="5" fillId="0" borderId="48" xfId="0" applyNumberFormat="1" applyFont="1" applyFill="1" applyBorder="1" applyAlignment="1" applyProtection="1">
      <alignment horizontal="left" vertical="center" wrapText="1" shrinkToFit="1"/>
      <protection locked="0"/>
    </xf>
    <xf numFmtId="1" fontId="5" fillId="0" borderId="49" xfId="0" applyNumberFormat="1" applyFont="1" applyFill="1" applyBorder="1" applyAlignment="1" applyProtection="1">
      <alignment horizontal="left" vertical="center" wrapText="1" shrinkToFit="1"/>
      <protection locked="0"/>
    </xf>
    <xf numFmtId="1" fontId="4" fillId="40" borderId="59" xfId="57" applyNumberFormat="1" applyFont="1" applyFill="1" applyBorder="1" applyAlignment="1">
      <alignment horizontal="center" vertical="center"/>
      <protection/>
    </xf>
    <xf numFmtId="0" fontId="0" fillId="40" borderId="77" xfId="0" applyFill="1" applyBorder="1" applyAlignment="1">
      <alignment horizontal="center" vertical="center"/>
    </xf>
    <xf numFmtId="0" fontId="0" fillId="40" borderId="78" xfId="0" applyFill="1" applyBorder="1" applyAlignment="1">
      <alignment horizontal="center" vertical="center"/>
    </xf>
    <xf numFmtId="1" fontId="4" fillId="32" borderId="10" xfId="59" applyNumberFormat="1" applyFont="1" applyFill="1" applyBorder="1" applyAlignment="1" applyProtection="1">
      <alignment horizontal="center" vertical="center" wrapText="1"/>
      <protection locked="0"/>
    </xf>
    <xf numFmtId="1" fontId="4" fillId="32" borderId="10" xfId="59" applyNumberFormat="1" applyFont="1" applyFill="1" applyBorder="1" applyAlignment="1" applyProtection="1">
      <alignment horizontal="center" vertical="center"/>
      <protection locked="0"/>
    </xf>
    <xf numFmtId="0" fontId="15" fillId="0" borderId="10" xfId="57" applyFont="1" applyBorder="1" applyAlignment="1">
      <alignment horizontal="left" wrapText="1"/>
      <protection/>
    </xf>
    <xf numFmtId="0" fontId="4" fillId="0" borderId="26" xfId="0" applyFont="1" applyBorder="1" applyAlignment="1">
      <alignment horizontal="left"/>
    </xf>
    <xf numFmtId="0" fontId="5" fillId="0" borderId="54" xfId="0" applyFont="1" applyBorder="1" applyAlignment="1">
      <alignment horizontal="left"/>
    </xf>
    <xf numFmtId="0" fontId="4" fillId="0" borderId="26" xfId="0" applyFont="1" applyBorder="1" applyAlignment="1">
      <alignment vertical="center" wrapText="1"/>
    </xf>
    <xf numFmtId="0" fontId="4" fillId="0" borderId="25" xfId="0" applyFont="1" applyBorder="1" applyAlignment="1">
      <alignment vertical="center" wrapText="1"/>
    </xf>
    <xf numFmtId="0" fontId="4" fillId="0" borderId="54" xfId="0" applyFont="1" applyBorder="1" applyAlignment="1">
      <alignment vertical="center" wrapText="1"/>
    </xf>
    <xf numFmtId="0" fontId="4" fillId="0" borderId="38" xfId="59" applyFont="1" applyBorder="1" applyAlignment="1">
      <alignment vertical="center" wrapText="1"/>
      <protection/>
    </xf>
    <xf numFmtId="0" fontId="4" fillId="0" borderId="44" xfId="59" applyFont="1" applyBorder="1" applyAlignment="1">
      <alignment vertical="center" wrapText="1"/>
      <protection/>
    </xf>
    <xf numFmtId="0" fontId="4" fillId="0" borderId="50" xfId="59" applyFont="1" applyBorder="1" applyAlignment="1">
      <alignment vertical="center" wrapText="1"/>
      <protection/>
    </xf>
    <xf numFmtId="1" fontId="4" fillId="40" borderId="10" xfId="59" applyNumberFormat="1" applyFont="1" applyFill="1" applyBorder="1" applyAlignment="1">
      <alignment horizontal="center" vertical="center" wrapText="1"/>
      <protection/>
    </xf>
    <xf numFmtId="1" fontId="4" fillId="40" borderId="10" xfId="59" applyNumberFormat="1" applyFont="1" applyFill="1" applyBorder="1" applyAlignment="1">
      <alignment horizontal="center" vertical="center"/>
      <protection/>
    </xf>
    <xf numFmtId="0" fontId="4" fillId="0" borderId="38" xfId="59" applyFont="1" applyBorder="1" applyAlignment="1">
      <alignment vertical="center"/>
      <protection/>
    </xf>
    <xf numFmtId="0" fontId="4" fillId="0" borderId="44" xfId="59" applyFont="1" applyBorder="1" applyAlignment="1">
      <alignment vertical="center"/>
      <protection/>
    </xf>
    <xf numFmtId="0" fontId="4" fillId="0" borderId="50" xfId="59" applyFont="1" applyBorder="1" applyAlignment="1">
      <alignment vertical="center"/>
      <protection/>
    </xf>
    <xf numFmtId="0" fontId="4" fillId="0" borderId="38" xfId="59" applyFont="1" applyBorder="1" applyAlignment="1" applyProtection="1">
      <alignment vertical="center"/>
      <protection locked="0"/>
    </xf>
    <xf numFmtId="0" fontId="4" fillId="0" borderId="44" xfId="59" applyFont="1" applyBorder="1" applyAlignment="1" applyProtection="1">
      <alignment vertical="center"/>
      <protection locked="0"/>
    </xf>
    <xf numFmtId="0" fontId="4" fillId="0" borderId="50" xfId="59" applyFont="1" applyBorder="1" applyAlignment="1" applyProtection="1">
      <alignment vertical="center"/>
      <protection locked="0"/>
    </xf>
    <xf numFmtId="0" fontId="4" fillId="0" borderId="26" xfId="0" applyFont="1" applyBorder="1" applyAlignment="1" applyProtection="1">
      <alignment vertical="center" wrapText="1"/>
      <protection/>
    </xf>
    <xf numFmtId="0" fontId="4" fillId="0" borderId="25" xfId="0" applyFont="1" applyBorder="1" applyAlignment="1" applyProtection="1">
      <alignment vertical="center" wrapText="1"/>
      <protection/>
    </xf>
    <xf numFmtId="0" fontId="4" fillId="0" borderId="54" xfId="0" applyFont="1" applyBorder="1" applyAlignment="1" applyProtection="1">
      <alignment vertical="center" wrapText="1"/>
      <protection/>
    </xf>
    <xf numFmtId="1" fontId="4" fillId="34" borderId="10" xfId="59" applyNumberFormat="1" applyFont="1" applyFill="1" applyBorder="1" applyAlignment="1" applyProtection="1">
      <alignment horizontal="center" vertical="center"/>
      <protection locked="0"/>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9" fillId="0" borderId="34" xfId="0" applyFont="1" applyBorder="1" applyAlignment="1">
      <alignment vertical="center"/>
    </xf>
    <xf numFmtId="0" fontId="9" fillId="0" borderId="54" xfId="0" applyFont="1" applyBorder="1" applyAlignment="1">
      <alignment vertical="center"/>
    </xf>
    <xf numFmtId="0" fontId="9" fillId="0" borderId="33" xfId="0" applyFont="1" applyBorder="1" applyAlignment="1">
      <alignment vertical="center"/>
    </xf>
    <xf numFmtId="0" fontId="4" fillId="0" borderId="10" xfId="0" applyFont="1" applyBorder="1" applyAlignment="1">
      <alignment horizontal="center" vertical="center" wrapText="1"/>
    </xf>
    <xf numFmtId="0" fontId="4" fillId="0" borderId="44" xfId="0" applyFont="1" applyFill="1" applyBorder="1" applyAlignment="1">
      <alignment horizontal="center" vertical="center" wrapText="1"/>
    </xf>
    <xf numFmtId="0" fontId="5" fillId="41" borderId="65" xfId="59" applyFont="1" applyFill="1" applyBorder="1" applyAlignment="1" applyProtection="1">
      <alignment horizontal="left" vertical="center" wrapText="1"/>
      <protection/>
    </xf>
    <xf numFmtId="0" fontId="5" fillId="41" borderId="66" xfId="59" applyFont="1" applyFill="1" applyBorder="1" applyAlignment="1" applyProtection="1">
      <alignment horizontal="left" vertical="center" wrapText="1"/>
      <protection/>
    </xf>
    <xf numFmtId="0" fontId="5" fillId="41" borderId="67" xfId="59" applyFont="1" applyFill="1" applyBorder="1" applyAlignment="1" applyProtection="1">
      <alignment horizontal="left" vertical="center" wrapText="1"/>
      <protection/>
    </xf>
    <xf numFmtId="0" fontId="4" fillId="0" borderId="38"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45" xfId="0" applyFont="1" applyBorder="1" applyAlignment="1">
      <alignment/>
    </xf>
    <xf numFmtId="0" fontId="4" fillId="32" borderId="21" xfId="0" applyFont="1" applyFill="1" applyBorder="1" applyAlignment="1" applyProtection="1">
      <alignment horizontal="center" vertical="center"/>
      <protection locked="0"/>
    </xf>
    <xf numFmtId="0" fontId="4" fillId="32" borderId="45" xfId="0" applyFont="1" applyFill="1" applyBorder="1" applyAlignment="1" applyProtection="1">
      <alignment horizontal="center" vertical="center"/>
      <protection locked="0"/>
    </xf>
    <xf numFmtId="0" fontId="4" fillId="0" borderId="0" xfId="0" applyFont="1" applyAlignment="1">
      <alignment horizontal="center"/>
    </xf>
    <xf numFmtId="0" fontId="5" fillId="0" borderId="0" xfId="0" applyFont="1" applyAlignment="1">
      <alignment horizontal="center"/>
    </xf>
    <xf numFmtId="1" fontId="4" fillId="0" borderId="65" xfId="0" applyNumberFormat="1" applyFont="1" applyBorder="1" applyAlignment="1">
      <alignment horizontal="center" vertical="center"/>
    </xf>
    <xf numFmtId="1" fontId="4" fillId="0" borderId="67" xfId="0" applyNumberFormat="1" applyFont="1" applyBorder="1" applyAlignment="1">
      <alignment horizontal="center" vertical="center"/>
    </xf>
    <xf numFmtId="0" fontId="4" fillId="0" borderId="10" xfId="0" applyFont="1" applyBorder="1" applyAlignment="1" applyProtection="1">
      <alignment horizontal="left" vertical="center" wrapText="1"/>
      <protection/>
    </xf>
    <xf numFmtId="0" fontId="5" fillId="0" borderId="21" xfId="0" applyFont="1" applyBorder="1" applyAlignment="1" applyProtection="1">
      <alignment horizontal="left" vertical="center"/>
      <protection/>
    </xf>
    <xf numFmtId="1" fontId="4" fillId="32" borderId="65" xfId="0" applyNumberFormat="1" applyFont="1" applyFill="1" applyBorder="1" applyAlignment="1" applyProtection="1">
      <alignment horizontal="center"/>
      <protection locked="0"/>
    </xf>
    <xf numFmtId="1" fontId="4" fillId="32" borderId="67" xfId="0" applyNumberFormat="1" applyFont="1" applyFill="1" applyBorder="1" applyAlignment="1" applyProtection="1">
      <alignment horizontal="center"/>
      <protection locked="0"/>
    </xf>
    <xf numFmtId="1" fontId="5" fillId="0" borderId="25" xfId="0" applyNumberFormat="1" applyFont="1" applyBorder="1" applyAlignment="1">
      <alignment horizontal="center" vertical="center" wrapText="1"/>
    </xf>
    <xf numFmtId="1" fontId="9" fillId="0" borderId="0" xfId="0" applyNumberFormat="1" applyFont="1" applyBorder="1" applyAlignment="1">
      <alignment horizontal="center" vertical="center"/>
    </xf>
    <xf numFmtId="1" fontId="4" fillId="32" borderId="65" xfId="0" applyNumberFormat="1" applyFont="1" applyFill="1" applyBorder="1" applyAlignment="1" applyProtection="1">
      <alignment horizontal="center" vertical="center"/>
      <protection locked="0"/>
    </xf>
    <xf numFmtId="1" fontId="4" fillId="32" borderId="67" xfId="0" applyNumberFormat="1" applyFont="1" applyFill="1" applyBorder="1" applyAlignment="1" applyProtection="1">
      <alignment horizontal="center" vertical="center"/>
      <protection locked="0"/>
    </xf>
    <xf numFmtId="0" fontId="4" fillId="32" borderId="65" xfId="0" applyFont="1" applyFill="1" applyBorder="1" applyAlignment="1" applyProtection="1">
      <alignment horizontal="center" vertical="center"/>
      <protection locked="0"/>
    </xf>
    <xf numFmtId="0" fontId="4" fillId="32" borderId="67" xfId="0" applyFont="1" applyFill="1" applyBorder="1" applyAlignment="1" applyProtection="1">
      <alignment horizontal="center" vertical="center"/>
      <protection locked="0"/>
    </xf>
    <xf numFmtId="0" fontId="5" fillId="0" borderId="10" xfId="0" applyFont="1" applyBorder="1" applyAlignment="1" applyProtection="1">
      <alignment horizontal="left" vertical="center"/>
      <protection/>
    </xf>
    <xf numFmtId="1" fontId="4" fillId="34" borderId="44" xfId="59" applyNumberFormat="1" applyFont="1" applyFill="1" applyBorder="1" applyAlignment="1">
      <alignment horizontal="center"/>
      <protection/>
    </xf>
    <xf numFmtId="1" fontId="4" fillId="34" borderId="50" xfId="59" applyNumberFormat="1" applyFont="1" applyFill="1" applyBorder="1" applyAlignment="1">
      <alignment horizontal="center"/>
      <protection/>
    </xf>
    <xf numFmtId="1" fontId="4" fillId="32" borderId="38" xfId="59" applyNumberFormat="1" applyFont="1" applyFill="1" applyBorder="1" applyAlignment="1" applyProtection="1">
      <alignment horizontal="center" vertical="center"/>
      <protection locked="0"/>
    </xf>
    <xf numFmtId="1" fontId="4" fillId="32" borderId="44" xfId="59" applyNumberFormat="1" applyFont="1" applyFill="1" applyBorder="1" applyAlignment="1" applyProtection="1">
      <alignment horizontal="center" vertical="center"/>
      <protection locked="0"/>
    </xf>
    <xf numFmtId="1" fontId="4" fillId="32" borderId="50" xfId="59" applyNumberFormat="1" applyFont="1" applyFill="1" applyBorder="1" applyAlignment="1" applyProtection="1">
      <alignment horizontal="center" vertical="center"/>
      <protection locked="0"/>
    </xf>
    <xf numFmtId="1" fontId="4" fillId="34" borderId="10" xfId="59" applyNumberFormat="1" applyFont="1" applyFill="1" applyBorder="1" applyAlignment="1">
      <alignment horizontal="center"/>
      <protection/>
    </xf>
    <xf numFmtId="1" fontId="4" fillId="0" borderId="10" xfId="59" applyNumberFormat="1" applyFont="1" applyBorder="1" applyAlignment="1">
      <alignment horizontal="center"/>
      <protection/>
    </xf>
    <xf numFmtId="1" fontId="4" fillId="0" borderId="38" xfId="59" applyNumberFormat="1" applyFont="1" applyBorder="1" applyAlignment="1">
      <alignment horizontal="center"/>
      <protection/>
    </xf>
    <xf numFmtId="0" fontId="4" fillId="0" borderId="34" xfId="0" applyFont="1" applyBorder="1" applyAlignment="1">
      <alignment vertical="center"/>
    </xf>
    <xf numFmtId="0" fontId="4" fillId="0" borderId="54" xfId="0" applyFont="1" applyBorder="1" applyAlignment="1">
      <alignment vertical="center"/>
    </xf>
    <xf numFmtId="0" fontId="4" fillId="0" borderId="33" xfId="0" applyFont="1" applyBorder="1" applyAlignment="1">
      <alignment vertical="center"/>
    </xf>
    <xf numFmtId="1" fontId="4" fillId="34" borderId="10" xfId="59" applyNumberFormat="1" applyFont="1" applyFill="1" applyBorder="1" applyAlignment="1">
      <alignment horizontal="center" vertical="center"/>
      <protection/>
    </xf>
    <xf numFmtId="0" fontId="4" fillId="0" borderId="26" xfId="0" applyFont="1" applyBorder="1" applyAlignment="1" applyProtection="1">
      <alignment vertical="center" wrapText="1"/>
      <protection/>
    </xf>
    <xf numFmtId="0" fontId="4" fillId="0" borderId="25" xfId="0" applyFont="1" applyBorder="1" applyAlignment="1" applyProtection="1">
      <alignment vertical="center" wrapText="1"/>
      <protection/>
    </xf>
    <xf numFmtId="0" fontId="5" fillId="0" borderId="0" xfId="0" applyFont="1" applyAlignment="1">
      <alignment/>
    </xf>
    <xf numFmtId="0" fontId="27" fillId="0" borderId="0" xfId="0" applyFont="1" applyAlignment="1">
      <alignment/>
    </xf>
    <xf numFmtId="0" fontId="4" fillId="0" borderId="26" xfId="0" applyFont="1" applyBorder="1" applyAlignment="1">
      <alignment vertical="center" wrapText="1"/>
    </xf>
    <xf numFmtId="0" fontId="4" fillId="34" borderId="10" xfId="0" applyFont="1" applyFill="1" applyBorder="1" applyAlignment="1">
      <alignment horizontal="center"/>
    </xf>
    <xf numFmtId="0" fontId="4" fillId="32" borderId="10" xfId="0" applyFont="1" applyFill="1" applyBorder="1" applyAlignment="1">
      <alignment horizontal="center"/>
    </xf>
    <xf numFmtId="0" fontId="4" fillId="0" borderId="21" xfId="59" applyFont="1" applyBorder="1" applyAlignment="1">
      <alignment vertical="center" wrapText="1"/>
      <protection/>
    </xf>
    <xf numFmtId="0" fontId="4" fillId="0" borderId="18" xfId="59" applyFont="1" applyBorder="1" applyAlignment="1">
      <alignment vertical="center"/>
      <protection/>
    </xf>
    <xf numFmtId="0" fontId="5" fillId="0" borderId="18" xfId="59" applyFont="1" applyFill="1" applyBorder="1" applyAlignment="1">
      <alignment/>
      <protection/>
    </xf>
    <xf numFmtId="0" fontId="5" fillId="0" borderId="45" xfId="59" applyFont="1" applyFill="1" applyBorder="1" applyAlignment="1">
      <alignment/>
      <protection/>
    </xf>
    <xf numFmtId="0" fontId="5" fillId="0" borderId="18" xfId="58" applyFont="1" applyFill="1" applyBorder="1" applyAlignment="1" applyProtection="1">
      <alignment/>
      <protection locked="0"/>
    </xf>
    <xf numFmtId="0" fontId="5" fillId="0" borderId="45" xfId="58" applyFont="1" applyFill="1" applyBorder="1" applyAlignment="1" applyProtection="1">
      <alignment/>
      <protection locked="0"/>
    </xf>
    <xf numFmtId="0" fontId="5" fillId="0" borderId="10" xfId="58" applyFont="1" applyFill="1" applyBorder="1" applyAlignment="1" applyProtection="1">
      <alignment/>
      <protection locked="0"/>
    </xf>
    <xf numFmtId="0" fontId="5" fillId="0" borderId="21" xfId="58" applyFont="1" applyFill="1" applyBorder="1" applyAlignment="1" applyProtection="1">
      <alignment/>
      <protection locked="0"/>
    </xf>
    <xf numFmtId="1" fontId="4" fillId="32" borderId="10" xfId="58" applyNumberFormat="1" applyFont="1" applyFill="1" applyBorder="1" applyAlignment="1" applyProtection="1">
      <alignment horizontal="center" vertical="center"/>
      <protection locked="0"/>
    </xf>
    <xf numFmtId="0" fontId="4" fillId="34" borderId="38" xfId="0" applyFont="1" applyFill="1" applyBorder="1" applyAlignment="1">
      <alignment horizontal="center"/>
    </xf>
    <xf numFmtId="0" fontId="0" fillId="0" borderId="50" xfId="0" applyBorder="1" applyAlignment="1">
      <alignment horizontal="center"/>
    </xf>
    <xf numFmtId="0" fontId="4" fillId="0" borderId="25" xfId="0" applyFont="1" applyBorder="1" applyAlignment="1" applyProtection="1">
      <alignment horizontal="left" vertical="center" wrapText="1"/>
      <protection/>
    </xf>
    <xf numFmtId="0" fontId="4" fillId="0" borderId="0" xfId="0" applyFont="1" applyBorder="1" applyAlignment="1" applyProtection="1">
      <alignment horizontal="left" vertical="center"/>
      <protection/>
    </xf>
    <xf numFmtId="0" fontId="4" fillId="0" borderId="54" xfId="0" applyFont="1" applyBorder="1" applyAlignment="1" applyProtection="1">
      <alignment horizontal="left" vertical="center"/>
      <protection/>
    </xf>
    <xf numFmtId="0" fontId="4" fillId="0" borderId="33" xfId="0" applyFont="1" applyBorder="1" applyAlignment="1" applyProtection="1">
      <alignment horizontal="left" vertical="center"/>
      <protection/>
    </xf>
    <xf numFmtId="0" fontId="4" fillId="32" borderId="65" xfId="58" applyFont="1" applyFill="1" applyBorder="1" applyAlignment="1" applyProtection="1">
      <alignment horizontal="center" vertical="center"/>
      <protection locked="0"/>
    </xf>
    <xf numFmtId="0" fontId="4" fillId="32" borderId="66" xfId="58" applyFont="1" applyFill="1" applyBorder="1" applyAlignment="1" applyProtection="1">
      <alignment horizontal="center" vertical="center"/>
      <protection locked="0"/>
    </xf>
    <xf numFmtId="0" fontId="4" fillId="32" borderId="67" xfId="58" applyFont="1" applyFill="1" applyBorder="1" applyAlignment="1" applyProtection="1">
      <alignment horizontal="center" vertical="center"/>
      <protection locked="0"/>
    </xf>
    <xf numFmtId="0" fontId="4" fillId="32" borderId="21" xfId="58" applyFont="1" applyFill="1" applyBorder="1" applyAlignment="1" applyProtection="1">
      <alignment horizontal="center"/>
      <protection locked="0"/>
    </xf>
    <xf numFmtId="0" fontId="4" fillId="32" borderId="18" xfId="58" applyFont="1" applyFill="1" applyBorder="1" applyAlignment="1" applyProtection="1">
      <alignment horizontal="center"/>
      <protection locked="0"/>
    </xf>
    <xf numFmtId="0" fontId="4" fillId="0" borderId="45" xfId="0" applyFont="1" applyBorder="1" applyAlignment="1">
      <alignment horizontal="left"/>
    </xf>
    <xf numFmtId="0" fontId="4" fillId="0" borderId="10" xfId="0" applyFont="1" applyBorder="1" applyAlignment="1">
      <alignment horizontal="left"/>
    </xf>
    <xf numFmtId="1" fontId="5" fillId="0" borderId="71" xfId="0" applyNumberFormat="1" applyFont="1" applyBorder="1" applyAlignment="1">
      <alignment horizontal="center" vertical="center" wrapText="1"/>
    </xf>
    <xf numFmtId="1" fontId="5" fillId="0" borderId="66" xfId="0" applyNumberFormat="1" applyFont="1" applyBorder="1" applyAlignment="1">
      <alignment horizontal="center" vertical="center" wrapText="1"/>
    </xf>
    <xf numFmtId="1" fontId="9" fillId="0" borderId="72" xfId="0" applyNumberFormat="1" applyFont="1" applyBorder="1" applyAlignment="1">
      <alignment horizontal="center" vertical="center"/>
    </xf>
    <xf numFmtId="1" fontId="4" fillId="40" borderId="38" xfId="58" applyNumberFormat="1" applyFont="1" applyFill="1" applyBorder="1" applyAlignment="1" applyProtection="1">
      <alignment horizontal="center" vertical="center" wrapText="1"/>
      <protection/>
    </xf>
    <xf numFmtId="1" fontId="4" fillId="32" borderId="65" xfId="58" applyNumberFormat="1" applyFont="1" applyFill="1" applyBorder="1" applyAlignment="1" applyProtection="1">
      <alignment horizontal="center" vertical="center"/>
      <protection locked="0"/>
    </xf>
    <xf numFmtId="1" fontId="4" fillId="32" borderId="66" xfId="58" applyNumberFormat="1" applyFont="1" applyFill="1" applyBorder="1" applyAlignment="1" applyProtection="1">
      <alignment horizontal="center" vertical="center"/>
      <protection locked="0"/>
    </xf>
    <xf numFmtId="1" fontId="4" fillId="32" borderId="67" xfId="58" applyNumberFormat="1" applyFont="1" applyFill="1" applyBorder="1" applyAlignment="1" applyProtection="1">
      <alignment horizontal="center" vertical="center"/>
      <protection locked="0"/>
    </xf>
    <xf numFmtId="1" fontId="4" fillId="40" borderId="10" xfId="58" applyNumberFormat="1" applyFont="1" applyFill="1" applyBorder="1" applyAlignment="1" applyProtection="1">
      <alignment horizontal="center" vertical="center"/>
      <protection/>
    </xf>
    <xf numFmtId="0" fontId="0" fillId="40" borderId="44" xfId="0" applyFill="1" applyBorder="1" applyAlignment="1">
      <alignment vertical="center" wrapText="1"/>
    </xf>
    <xf numFmtId="0" fontId="0" fillId="40" borderId="50" xfId="0" applyFill="1" applyBorder="1" applyAlignment="1">
      <alignment vertical="center" wrapText="1"/>
    </xf>
    <xf numFmtId="1" fontId="4" fillId="40" borderId="44" xfId="58" applyNumberFormat="1" applyFont="1" applyFill="1" applyBorder="1" applyAlignment="1">
      <alignment horizontal="center" vertical="center"/>
      <protection/>
    </xf>
    <xf numFmtId="0" fontId="0" fillId="40" borderId="44" xfId="0" applyFill="1" applyBorder="1" applyAlignment="1">
      <alignment vertical="center"/>
    </xf>
    <xf numFmtId="1" fontId="4" fillId="40" borderId="65" xfId="58" applyNumberFormat="1" applyFont="1" applyFill="1" applyBorder="1" applyAlignment="1" applyProtection="1">
      <alignment horizontal="center" vertical="center"/>
      <protection/>
    </xf>
    <xf numFmtId="1" fontId="4" fillId="40" borderId="66" xfId="58" applyNumberFormat="1" applyFont="1" applyFill="1" applyBorder="1" applyAlignment="1" applyProtection="1">
      <alignment horizontal="center" vertical="center"/>
      <protection/>
    </xf>
    <xf numFmtId="1" fontId="4" fillId="40" borderId="67" xfId="58" applyNumberFormat="1" applyFont="1" applyFill="1" applyBorder="1" applyAlignment="1" applyProtection="1">
      <alignment horizontal="center" vertical="center"/>
      <protection/>
    </xf>
    <xf numFmtId="0" fontId="4" fillId="32" borderId="21" xfId="0" applyFont="1" applyFill="1" applyBorder="1" applyAlignment="1" applyProtection="1">
      <alignment horizontal="center"/>
      <protection locked="0"/>
    </xf>
    <xf numFmtId="0" fontId="4" fillId="32" borderId="18" xfId="0" applyFont="1" applyFill="1" applyBorder="1" applyAlignment="1" applyProtection="1">
      <alignment horizontal="center"/>
      <protection locked="0"/>
    </xf>
    <xf numFmtId="0" fontId="4" fillId="32" borderId="45" xfId="0" applyFont="1" applyFill="1" applyBorder="1" applyAlignment="1" applyProtection="1">
      <alignment horizontal="center"/>
      <protection locked="0"/>
    </xf>
    <xf numFmtId="0" fontId="4" fillId="0" borderId="38" xfId="58" applyFont="1" applyBorder="1" applyAlignment="1" applyProtection="1">
      <alignment horizontal="left" vertical="center" wrapText="1"/>
      <protection/>
    </xf>
    <xf numFmtId="0" fontId="4" fillId="0" borderId="44" xfId="58" applyFont="1" applyBorder="1" applyAlignment="1" applyProtection="1">
      <alignment horizontal="left" vertical="center" wrapText="1"/>
      <protection/>
    </xf>
    <xf numFmtId="0" fontId="4" fillId="0" borderId="50" xfId="58" applyFont="1" applyBorder="1" applyAlignment="1" applyProtection="1">
      <alignment horizontal="left" vertical="center" wrapText="1"/>
      <protection/>
    </xf>
    <xf numFmtId="1" fontId="4" fillId="32" borderId="65" xfId="58" applyNumberFormat="1" applyFont="1" applyFill="1" applyBorder="1" applyAlignment="1" applyProtection="1">
      <alignment horizontal="center" vertical="center"/>
      <protection locked="0"/>
    </xf>
    <xf numFmtId="1" fontId="4" fillId="32" borderId="66" xfId="58" applyNumberFormat="1" applyFont="1" applyFill="1" applyBorder="1" applyAlignment="1" applyProtection="1">
      <alignment horizontal="center" vertical="center"/>
      <protection locked="0"/>
    </xf>
    <xf numFmtId="1" fontId="4" fillId="32" borderId="67" xfId="58" applyNumberFormat="1" applyFont="1" applyFill="1" applyBorder="1" applyAlignment="1" applyProtection="1">
      <alignment horizontal="center" vertical="center"/>
      <protection locked="0"/>
    </xf>
    <xf numFmtId="0" fontId="5" fillId="41" borderId="65" xfId="58" applyFont="1" applyFill="1" applyBorder="1" applyAlignment="1" applyProtection="1">
      <alignment horizontal="left" vertical="center" wrapText="1"/>
      <protection/>
    </xf>
    <xf numFmtId="0" fontId="5" fillId="41" borderId="66" xfId="58" applyFont="1" applyFill="1" applyBorder="1" applyAlignment="1" applyProtection="1">
      <alignment horizontal="left" vertical="center" wrapText="1"/>
      <protection/>
    </xf>
    <xf numFmtId="0" fontId="5" fillId="41" borderId="67" xfId="58" applyFont="1" applyFill="1" applyBorder="1" applyAlignment="1" applyProtection="1">
      <alignment horizontal="left" vertical="center" wrapText="1"/>
      <protection/>
    </xf>
    <xf numFmtId="0" fontId="4" fillId="0" borderId="26" xfId="0" applyFont="1" applyBorder="1" applyAlignment="1" applyProtection="1">
      <alignment horizontal="left" vertical="center" wrapText="1"/>
      <protection/>
    </xf>
    <xf numFmtId="0" fontId="4" fillId="0" borderId="54" xfId="0" applyFont="1" applyBorder="1" applyAlignment="1" applyProtection="1">
      <alignment horizontal="left" vertical="center" wrapText="1"/>
      <protection/>
    </xf>
    <xf numFmtId="0" fontId="4" fillId="0" borderId="38" xfId="58" applyFont="1" applyBorder="1" applyAlignment="1" applyProtection="1">
      <alignment horizontal="left" vertical="center"/>
      <protection/>
    </xf>
    <xf numFmtId="0" fontId="4" fillId="0" borderId="44" xfId="58" applyFont="1" applyBorder="1" applyAlignment="1" applyProtection="1">
      <alignment horizontal="left" vertical="center"/>
      <protection/>
    </xf>
    <xf numFmtId="0" fontId="4" fillId="0" borderId="50" xfId="58" applyFont="1" applyBorder="1" applyAlignment="1" applyProtection="1">
      <alignment horizontal="left" vertical="center"/>
      <protection/>
    </xf>
    <xf numFmtId="0" fontId="4" fillId="0" borderId="26" xfId="58" applyFont="1" applyBorder="1" applyAlignment="1">
      <alignment horizontal="left" vertical="center" wrapText="1"/>
      <protection/>
    </xf>
    <xf numFmtId="0" fontId="5" fillId="0" borderId="34" xfId="58" applyFont="1" applyBorder="1" applyAlignment="1">
      <alignment horizontal="left" vertical="center"/>
      <protection/>
    </xf>
    <xf numFmtId="0" fontId="5" fillId="0" borderId="54" xfId="58" applyFont="1" applyBorder="1" applyAlignment="1">
      <alignment horizontal="left" vertical="center"/>
      <protection/>
    </xf>
    <xf numFmtId="0" fontId="5" fillId="0" borderId="33" xfId="58" applyFont="1" applyBorder="1" applyAlignment="1">
      <alignment horizontal="left" vertical="center"/>
      <protection/>
    </xf>
    <xf numFmtId="1" fontId="4" fillId="40" borderId="38" xfId="58" applyNumberFormat="1" applyFont="1" applyFill="1" applyBorder="1" applyAlignment="1" applyProtection="1">
      <alignment horizontal="center" vertical="center"/>
      <protection/>
    </xf>
    <xf numFmtId="0" fontId="0" fillId="40" borderId="44" xfId="0" applyFill="1" applyBorder="1" applyAlignment="1">
      <alignment horizontal="center" vertical="center"/>
    </xf>
    <xf numFmtId="0" fontId="0" fillId="40" borderId="50" xfId="0" applyFill="1" applyBorder="1" applyAlignment="1">
      <alignment horizontal="center" vertical="center"/>
    </xf>
    <xf numFmtId="0" fontId="4" fillId="0" borderId="26" xfId="0" applyFont="1" applyBorder="1" applyAlignment="1">
      <alignment horizontal="left" vertical="center"/>
    </xf>
    <xf numFmtId="0" fontId="4" fillId="0" borderId="54" xfId="0" applyFont="1" applyBorder="1" applyAlignment="1">
      <alignment horizontal="left" vertical="center"/>
    </xf>
    <xf numFmtId="0" fontId="4" fillId="0" borderId="38" xfId="0" applyFont="1" applyBorder="1" applyAlignment="1">
      <alignment horizontal="left" vertical="center"/>
    </xf>
    <xf numFmtId="0" fontId="4" fillId="0" borderId="50" xfId="0" applyFont="1" applyBorder="1" applyAlignment="1">
      <alignment horizontal="left" vertical="center"/>
    </xf>
    <xf numFmtId="1" fontId="4" fillId="34" borderId="10" xfId="58" applyNumberFormat="1" applyFont="1" applyFill="1" applyBorder="1" applyAlignment="1">
      <alignment horizontal="center" vertical="center"/>
      <protection/>
    </xf>
    <xf numFmtId="0" fontId="11" fillId="0" borderId="21" xfId="0" applyFont="1" applyBorder="1" applyAlignment="1">
      <alignment horizontal="center"/>
    </xf>
    <xf numFmtId="0" fontId="11" fillId="0" borderId="18" xfId="0" applyFont="1" applyBorder="1" applyAlignment="1">
      <alignment horizontal="center"/>
    </xf>
    <xf numFmtId="0" fontId="11" fillId="0" borderId="45" xfId="0" applyFont="1" applyBorder="1" applyAlignment="1">
      <alignment horizontal="center"/>
    </xf>
    <xf numFmtId="1" fontId="4" fillId="40" borderId="38" xfId="58" applyNumberFormat="1" applyFont="1" applyFill="1" applyBorder="1" applyAlignment="1">
      <alignment horizontal="center" vertical="center"/>
      <protection/>
    </xf>
    <xf numFmtId="1" fontId="4" fillId="32" borderId="38" xfId="58" applyNumberFormat="1" applyFont="1" applyFill="1" applyBorder="1" applyAlignment="1" applyProtection="1">
      <alignment horizontal="center" vertical="center"/>
      <protection locked="0"/>
    </xf>
    <xf numFmtId="1" fontId="4" fillId="32" borderId="44" xfId="58" applyNumberFormat="1" applyFont="1" applyFill="1" applyBorder="1" applyAlignment="1" applyProtection="1">
      <alignment horizontal="center" vertical="center"/>
      <protection locked="0"/>
    </xf>
    <xf numFmtId="1" fontId="4" fillId="32" borderId="50" xfId="58" applyNumberFormat="1" applyFont="1" applyFill="1" applyBorder="1" applyAlignment="1" applyProtection="1">
      <alignment horizontal="center" vertical="center"/>
      <protection locked="0"/>
    </xf>
    <xf numFmtId="1" fontId="4" fillId="32" borderId="10" xfId="58" applyNumberFormat="1" applyFont="1" applyFill="1" applyBorder="1" applyAlignment="1" applyProtection="1">
      <alignment horizontal="center" vertical="center" wrapText="1"/>
      <protection locked="0"/>
    </xf>
    <xf numFmtId="1" fontId="4" fillId="32" borderId="21" xfId="58" applyNumberFormat="1" applyFont="1" applyFill="1" applyBorder="1" applyAlignment="1" applyProtection="1">
      <alignment horizontal="center" vertical="center"/>
      <protection locked="0"/>
    </xf>
    <xf numFmtId="1" fontId="4" fillId="40" borderId="10" xfId="58" applyNumberFormat="1" applyFont="1" applyFill="1" applyBorder="1" applyAlignment="1" applyProtection="1">
      <alignment horizontal="center" vertical="center" wrapText="1"/>
      <protection/>
    </xf>
    <xf numFmtId="1" fontId="4" fillId="0" borderId="10" xfId="0" applyNumberFormat="1" applyFont="1" applyBorder="1" applyAlignment="1">
      <alignment horizontal="center" vertical="center" wrapText="1"/>
    </xf>
    <xf numFmtId="0" fontId="4" fillId="0" borderId="21" xfId="58" applyFont="1" applyBorder="1" applyAlignment="1" applyProtection="1">
      <alignment horizontal="left" vertical="center" wrapText="1"/>
      <protection/>
    </xf>
    <xf numFmtId="0" fontId="4" fillId="0" borderId="18" xfId="58" applyFont="1" applyBorder="1" applyAlignment="1" applyProtection="1">
      <alignment horizontal="left" vertical="center"/>
      <protection/>
    </xf>
    <xf numFmtId="1" fontId="4" fillId="40" borderId="10" xfId="58" applyNumberFormat="1" applyFont="1" applyFill="1" applyBorder="1" applyAlignment="1">
      <alignment horizontal="center" vertical="center"/>
      <protection/>
    </xf>
    <xf numFmtId="0" fontId="0" fillId="40" borderId="44" xfId="0" applyFill="1" applyBorder="1" applyAlignment="1">
      <alignment/>
    </xf>
    <xf numFmtId="0" fontId="0" fillId="40" borderId="50" xfId="0" applyFill="1" applyBorder="1" applyAlignment="1">
      <alignment/>
    </xf>
    <xf numFmtId="1" fontId="4" fillId="40" borderId="50" xfId="58" applyNumberFormat="1" applyFont="1" applyFill="1" applyBorder="1" applyAlignment="1">
      <alignment horizontal="center" vertical="center"/>
      <protection/>
    </xf>
    <xf numFmtId="0" fontId="5" fillId="0" borderId="18" xfId="60" applyFont="1" applyFill="1" applyBorder="1" applyAlignment="1" applyProtection="1">
      <alignment/>
      <protection locked="0"/>
    </xf>
    <xf numFmtId="0" fontId="5" fillId="0" borderId="45" xfId="60" applyFont="1" applyFill="1" applyBorder="1" applyAlignment="1" applyProtection="1">
      <alignment/>
      <protection locked="0"/>
    </xf>
    <xf numFmtId="0" fontId="4" fillId="0" borderId="50" xfId="0" applyFont="1" applyFill="1" applyBorder="1" applyAlignment="1">
      <alignment horizontal="center" vertical="center"/>
    </xf>
    <xf numFmtId="0" fontId="4" fillId="0" borderId="50" xfId="0" applyFont="1" applyBorder="1" applyAlignment="1">
      <alignment horizontal="center" vertical="center"/>
    </xf>
    <xf numFmtId="1" fontId="4" fillId="34" borderId="38" xfId="60" applyNumberFormat="1" applyFont="1" applyFill="1" applyBorder="1" applyAlignment="1">
      <alignment horizontal="center" vertical="center"/>
      <protection/>
    </xf>
    <xf numFmtId="1" fontId="4" fillId="40" borderId="10" xfId="60" applyNumberFormat="1" applyFont="1" applyFill="1" applyBorder="1" applyAlignment="1" applyProtection="1">
      <alignment horizontal="center" vertical="center"/>
      <protection/>
    </xf>
    <xf numFmtId="1" fontId="4" fillId="32" borderId="10" xfId="60" applyNumberFormat="1" applyFont="1" applyFill="1" applyBorder="1" applyAlignment="1" applyProtection="1">
      <alignment horizontal="center" vertical="center"/>
      <protection locked="0"/>
    </xf>
    <xf numFmtId="1" fontId="4" fillId="34" borderId="10" xfId="60" applyNumberFormat="1" applyFont="1" applyFill="1" applyBorder="1" applyAlignment="1">
      <alignment horizontal="center" vertical="center"/>
      <protection/>
    </xf>
    <xf numFmtId="1" fontId="4" fillId="32" borderId="38" xfId="60" applyNumberFormat="1" applyFont="1" applyFill="1" applyBorder="1" applyAlignment="1" applyProtection="1">
      <alignment horizontal="center" vertical="center"/>
      <protection locked="0"/>
    </xf>
    <xf numFmtId="1" fontId="4" fillId="32" borderId="50" xfId="60" applyNumberFormat="1" applyFont="1" applyFill="1" applyBorder="1" applyAlignment="1" applyProtection="1">
      <alignment horizontal="center" vertical="center"/>
      <protection locked="0"/>
    </xf>
    <xf numFmtId="1" fontId="4" fillId="40" borderId="38" xfId="60" applyNumberFormat="1" applyFont="1" applyFill="1" applyBorder="1" applyAlignment="1" applyProtection="1">
      <alignment horizontal="center" vertical="center"/>
      <protection/>
    </xf>
    <xf numFmtId="1" fontId="4" fillId="40" borderId="38" xfId="60" applyNumberFormat="1" applyFont="1" applyFill="1" applyBorder="1" applyAlignment="1" applyProtection="1">
      <alignment horizontal="center" vertical="center" wrapText="1"/>
      <protection/>
    </xf>
    <xf numFmtId="0" fontId="5" fillId="0" borderId="38" xfId="60" applyFont="1" applyFill="1" applyBorder="1" applyAlignment="1" applyProtection="1">
      <alignment/>
      <protection locked="0"/>
    </xf>
    <xf numFmtId="1" fontId="4" fillId="40" borderId="44" xfId="60" applyNumberFormat="1" applyFont="1" applyFill="1" applyBorder="1" applyAlignment="1" applyProtection="1">
      <alignment horizontal="center" vertical="center"/>
      <protection/>
    </xf>
    <xf numFmtId="0" fontId="0" fillId="40" borderId="50" xfId="0" applyFill="1" applyBorder="1" applyAlignment="1">
      <alignment vertical="center"/>
    </xf>
    <xf numFmtId="1" fontId="4" fillId="32" borderId="65" xfId="60" applyNumberFormat="1" applyFont="1" applyFill="1" applyBorder="1" applyAlignment="1" applyProtection="1">
      <alignment horizontal="center" vertical="center"/>
      <protection locked="0"/>
    </xf>
    <xf numFmtId="1" fontId="4" fillId="32" borderId="66" xfId="60" applyNumberFormat="1" applyFont="1" applyFill="1" applyBorder="1" applyAlignment="1" applyProtection="1">
      <alignment horizontal="center" vertical="center"/>
      <protection locked="0"/>
    </xf>
    <xf numFmtId="1" fontId="4" fillId="32" borderId="67" xfId="60" applyNumberFormat="1" applyFont="1" applyFill="1" applyBorder="1" applyAlignment="1" applyProtection="1">
      <alignment horizontal="center" vertical="center"/>
      <protection locked="0"/>
    </xf>
    <xf numFmtId="0" fontId="4" fillId="0" borderId="10" xfId="0" applyFont="1" applyBorder="1" applyAlignment="1" applyProtection="1">
      <alignment horizontal="left" vertical="center" wrapText="1"/>
      <protection/>
    </xf>
    <xf numFmtId="0" fontId="5" fillId="0" borderId="21" xfId="0" applyFont="1" applyBorder="1" applyAlignment="1" applyProtection="1">
      <alignment horizontal="left"/>
      <protection/>
    </xf>
    <xf numFmtId="0" fontId="4" fillId="32" borderId="18" xfId="0" applyFont="1" applyFill="1" applyBorder="1" applyAlignment="1" applyProtection="1">
      <alignment horizontal="center" vertical="center"/>
      <protection locked="0"/>
    </xf>
    <xf numFmtId="1" fontId="18" fillId="40" borderId="65" xfId="0" applyNumberFormat="1" applyFont="1" applyFill="1" applyBorder="1" applyAlignment="1" applyProtection="1">
      <alignment horizontal="center"/>
      <protection/>
    </xf>
    <xf numFmtId="1" fontId="18" fillId="40" borderId="66" xfId="0" applyNumberFormat="1" applyFont="1" applyFill="1" applyBorder="1" applyAlignment="1" applyProtection="1">
      <alignment horizontal="center"/>
      <protection/>
    </xf>
    <xf numFmtId="1" fontId="18" fillId="40" borderId="67" xfId="0" applyNumberFormat="1" applyFont="1" applyFill="1" applyBorder="1" applyAlignment="1" applyProtection="1">
      <alignment horizontal="center"/>
      <protection/>
    </xf>
    <xf numFmtId="0" fontId="11" fillId="0" borderId="26" xfId="0" applyFont="1" applyBorder="1" applyAlignment="1">
      <alignment horizontal="center"/>
    </xf>
    <xf numFmtId="0" fontId="11" fillId="0" borderId="34" xfId="0" applyFont="1" applyBorder="1" applyAlignment="1">
      <alignment horizontal="center"/>
    </xf>
    <xf numFmtId="0" fontId="11" fillId="0" borderId="42" xfId="0" applyFont="1" applyBorder="1" applyAlignment="1">
      <alignment horizontal="center"/>
    </xf>
    <xf numFmtId="1" fontId="4" fillId="32" borderId="65" xfId="60" applyNumberFormat="1" applyFont="1" applyFill="1" applyBorder="1" applyAlignment="1" applyProtection="1">
      <alignment horizontal="center" vertical="center"/>
      <protection locked="0"/>
    </xf>
    <xf numFmtId="1" fontId="4" fillId="32" borderId="66" xfId="60" applyNumberFormat="1" applyFont="1" applyFill="1" applyBorder="1" applyAlignment="1" applyProtection="1">
      <alignment horizontal="center" vertical="center"/>
      <protection locked="0"/>
    </xf>
    <xf numFmtId="1" fontId="4" fillId="32" borderId="67" xfId="60" applyNumberFormat="1" applyFont="1" applyFill="1" applyBorder="1" applyAlignment="1" applyProtection="1">
      <alignment horizontal="center" vertical="center"/>
      <protection locked="0"/>
    </xf>
    <xf numFmtId="0" fontId="4" fillId="0" borderId="38" xfId="60" applyFont="1" applyBorder="1" applyAlignment="1" applyProtection="1">
      <alignment vertical="center"/>
      <protection/>
    </xf>
    <xf numFmtId="0" fontId="4" fillId="0" borderId="44" xfId="60" applyFont="1" applyBorder="1" applyAlignment="1" applyProtection="1">
      <alignment vertical="center"/>
      <protection/>
    </xf>
    <xf numFmtId="0" fontId="4" fillId="0" borderId="50" xfId="60" applyFont="1" applyBorder="1" applyAlignment="1" applyProtection="1">
      <alignment vertical="center"/>
      <protection/>
    </xf>
    <xf numFmtId="1" fontId="4" fillId="32" borderId="44" xfId="60" applyNumberFormat="1" applyFont="1" applyFill="1" applyBorder="1" applyAlignment="1" applyProtection="1">
      <alignment horizontal="center" vertical="center"/>
      <protection locked="0"/>
    </xf>
    <xf numFmtId="0" fontId="4" fillId="32" borderId="54" xfId="0" applyFont="1" applyFill="1" applyBorder="1" applyAlignment="1" applyProtection="1">
      <alignment horizontal="center" vertical="center"/>
      <protection locked="0"/>
    </xf>
    <xf numFmtId="0" fontId="4" fillId="32" borderId="33" xfId="0" applyFont="1" applyFill="1" applyBorder="1" applyAlignment="1" applyProtection="1">
      <alignment horizontal="center" vertical="center"/>
      <protection locked="0"/>
    </xf>
    <xf numFmtId="0" fontId="4" fillId="32" borderId="61" xfId="0" applyFont="1" applyFill="1" applyBorder="1" applyAlignment="1" applyProtection="1">
      <alignment horizontal="center" vertical="center"/>
      <protection locked="0"/>
    </xf>
    <xf numFmtId="0" fontId="4" fillId="32" borderId="65" xfId="60" applyFont="1" applyFill="1" applyBorder="1" applyAlignment="1" applyProtection="1">
      <alignment horizontal="center" vertical="center"/>
      <protection locked="0"/>
    </xf>
    <xf numFmtId="0" fontId="4" fillId="32" borderId="66" xfId="60" applyFont="1" applyFill="1" applyBorder="1" applyAlignment="1" applyProtection="1">
      <alignment horizontal="center" vertical="center"/>
      <protection locked="0"/>
    </xf>
    <xf numFmtId="0" fontId="4" fillId="32" borderId="67" xfId="60" applyFont="1" applyFill="1" applyBorder="1" applyAlignment="1" applyProtection="1">
      <alignment horizontal="center" vertical="center"/>
      <protection locked="0"/>
    </xf>
    <xf numFmtId="1" fontId="4" fillId="40" borderId="50" xfId="60" applyNumberFormat="1" applyFont="1" applyFill="1" applyBorder="1" applyAlignment="1" applyProtection="1">
      <alignment horizontal="center" vertical="center"/>
      <protection/>
    </xf>
    <xf numFmtId="1" fontId="4" fillId="32" borderId="10" xfId="60" applyNumberFormat="1" applyFont="1" applyFill="1" applyBorder="1" applyAlignment="1" applyProtection="1">
      <alignment horizontal="center" vertical="center" wrapText="1"/>
      <protection locked="0"/>
    </xf>
    <xf numFmtId="1" fontId="4" fillId="40" borderId="10" xfId="60" applyNumberFormat="1" applyFont="1" applyFill="1" applyBorder="1" applyAlignment="1" applyProtection="1">
      <alignment horizontal="center" vertical="center" wrapText="1"/>
      <protection/>
    </xf>
    <xf numFmtId="0" fontId="2" fillId="41" borderId="65" xfId="0" applyFont="1" applyFill="1" applyBorder="1" applyAlignment="1" applyProtection="1">
      <alignment horizontal="left" vertical="center" wrapText="1"/>
      <protection/>
    </xf>
    <xf numFmtId="0" fontId="2" fillId="41" borderId="66" xfId="0" applyFont="1" applyFill="1" applyBorder="1" applyAlignment="1" applyProtection="1">
      <alignment horizontal="left" vertical="center" wrapText="1"/>
      <protection/>
    </xf>
    <xf numFmtId="0" fontId="2" fillId="41" borderId="67" xfId="0" applyFont="1" applyFill="1" applyBorder="1" applyAlignment="1" applyProtection="1">
      <alignment horizontal="left" vertical="center" wrapText="1"/>
      <protection/>
    </xf>
    <xf numFmtId="0" fontId="4" fillId="0" borderId="21" xfId="60" applyFont="1" applyBorder="1" applyAlignment="1" applyProtection="1">
      <alignment vertical="top" wrapText="1"/>
      <protection/>
    </xf>
    <xf numFmtId="0" fontId="4" fillId="0" borderId="18" xfId="60" applyFont="1" applyBorder="1" applyAlignment="1" applyProtection="1">
      <alignment/>
      <protection/>
    </xf>
    <xf numFmtId="0" fontId="4" fillId="0" borderId="38" xfId="60" applyFont="1" applyBorder="1" applyAlignment="1" applyProtection="1">
      <alignment vertical="center" wrapText="1"/>
      <protection/>
    </xf>
    <xf numFmtId="0" fontId="4" fillId="0" borderId="44" xfId="60" applyFont="1" applyBorder="1" applyAlignment="1" applyProtection="1">
      <alignment vertical="center" wrapText="1"/>
      <protection/>
    </xf>
    <xf numFmtId="0" fontId="4" fillId="0" borderId="50" xfId="60" applyFont="1" applyBorder="1" applyAlignment="1" applyProtection="1">
      <alignment vertical="center" wrapText="1"/>
      <protection/>
    </xf>
    <xf numFmtId="0" fontId="4" fillId="0" borderId="34" xfId="0" applyFont="1" applyBorder="1" applyAlignment="1" applyProtection="1">
      <alignment vertical="center" wrapText="1"/>
      <protection/>
    </xf>
    <xf numFmtId="0" fontId="4" fillId="0" borderId="0" xfId="0" applyFont="1" applyBorder="1" applyAlignment="1" applyProtection="1">
      <alignment vertical="center" wrapText="1"/>
      <protection/>
    </xf>
    <xf numFmtId="0" fontId="4" fillId="0" borderId="33" xfId="0" applyFont="1" applyBorder="1" applyAlignment="1" applyProtection="1">
      <alignment vertical="center" wrapText="1"/>
      <protection/>
    </xf>
    <xf numFmtId="1" fontId="4" fillId="32" borderId="10" xfId="0" applyNumberFormat="1" applyFont="1" applyFill="1" applyBorder="1" applyAlignment="1" applyProtection="1">
      <alignment horizontal="center" vertical="center"/>
      <protection locked="0"/>
    </xf>
    <xf numFmtId="1" fontId="4" fillId="34" borderId="10" xfId="0" applyNumberFormat="1" applyFont="1" applyFill="1" applyBorder="1" applyAlignment="1">
      <alignment horizontal="center" vertical="center"/>
    </xf>
    <xf numFmtId="1" fontId="4" fillId="34" borderId="38" xfId="0" applyNumberFormat="1" applyFont="1" applyFill="1" applyBorder="1" applyAlignment="1">
      <alignment horizontal="center" vertical="center"/>
    </xf>
    <xf numFmtId="0" fontId="4" fillId="0" borderId="54" xfId="0" applyFont="1" applyBorder="1" applyAlignment="1">
      <alignment horizontal="left"/>
    </xf>
    <xf numFmtId="0" fontId="4" fillId="34" borderId="10" xfId="0" applyFont="1" applyFill="1" applyBorder="1" applyAlignment="1">
      <alignment horizontal="center" vertical="center"/>
    </xf>
    <xf numFmtId="0" fontId="4" fillId="0" borderId="38" xfId="0" applyFont="1" applyBorder="1" applyAlignment="1">
      <alignment horizontal="center"/>
    </xf>
    <xf numFmtId="0" fontId="4" fillId="0" borderId="50" xfId="0" applyFont="1" applyBorder="1" applyAlignment="1">
      <alignment horizontal="center"/>
    </xf>
    <xf numFmtId="0" fontId="4" fillId="32" borderId="10" xfId="0" applyFont="1" applyFill="1" applyBorder="1" applyAlignment="1" applyProtection="1">
      <alignment horizontal="center" vertical="center"/>
      <protection locked="0"/>
    </xf>
    <xf numFmtId="0" fontId="4" fillId="0" borderId="38" xfId="0" applyFont="1" applyBorder="1" applyAlignment="1">
      <alignment vertical="center"/>
    </xf>
    <xf numFmtId="0" fontId="4" fillId="0" borderId="44" xfId="0" applyFont="1" applyBorder="1" applyAlignment="1">
      <alignment vertical="center"/>
    </xf>
    <xf numFmtId="0" fontId="4" fillId="0" borderId="50" xfId="0" applyFont="1" applyBorder="1" applyAlignment="1">
      <alignment vertical="center"/>
    </xf>
    <xf numFmtId="0" fontId="4" fillId="0" borderId="38" xfId="0" applyFont="1" applyBorder="1" applyAlignment="1">
      <alignment vertical="center" wrapText="1"/>
    </xf>
    <xf numFmtId="0" fontId="4" fillId="0" borderId="44" xfId="0" applyFont="1" applyBorder="1" applyAlignment="1">
      <alignment vertical="center" wrapText="1"/>
    </xf>
    <xf numFmtId="0" fontId="4" fillId="0" borderId="50" xfId="0" applyFont="1" applyBorder="1" applyAlignment="1">
      <alignment vertical="center" wrapText="1"/>
    </xf>
    <xf numFmtId="0" fontId="4" fillId="34" borderId="38" xfId="0" applyFont="1" applyFill="1" applyBorder="1" applyAlignment="1">
      <alignment horizontal="center" vertical="center"/>
    </xf>
    <xf numFmtId="0" fontId="4" fillId="34" borderId="44" xfId="0" applyFont="1" applyFill="1" applyBorder="1" applyAlignment="1">
      <alignment horizontal="center" vertical="center"/>
    </xf>
    <xf numFmtId="0" fontId="4" fillId="34" borderId="50" xfId="0" applyFont="1" applyFill="1" applyBorder="1" applyAlignment="1">
      <alignment horizontal="center" vertical="center"/>
    </xf>
    <xf numFmtId="0" fontId="4" fillId="32" borderId="38" xfId="0" applyFont="1" applyFill="1" applyBorder="1" applyAlignment="1" applyProtection="1">
      <alignment horizontal="center" vertical="center"/>
      <protection locked="0"/>
    </xf>
    <xf numFmtId="0" fontId="4" fillId="32" borderId="44" xfId="0" applyFont="1" applyFill="1" applyBorder="1" applyAlignment="1" applyProtection="1">
      <alignment horizontal="center" vertical="center"/>
      <protection locked="0"/>
    </xf>
    <xf numFmtId="0" fontId="4" fillId="32" borderId="50" xfId="0" applyFont="1" applyFill="1" applyBorder="1" applyAlignment="1" applyProtection="1">
      <alignment horizontal="center" vertical="center"/>
      <protection locked="0"/>
    </xf>
    <xf numFmtId="0" fontId="5" fillId="35" borderId="18" xfId="0" applyFont="1" applyFill="1" applyBorder="1" applyAlignment="1" applyProtection="1">
      <alignment/>
      <protection locked="0"/>
    </xf>
    <xf numFmtId="0" fontId="5" fillId="35" borderId="45" xfId="0" applyFont="1" applyFill="1" applyBorder="1" applyAlignment="1" applyProtection="1">
      <alignment/>
      <protection locked="0"/>
    </xf>
    <xf numFmtId="0" fontId="4" fillId="35" borderId="38" xfId="0" applyFont="1" applyFill="1" applyBorder="1" applyAlignment="1">
      <alignment horizontal="center" vertical="center"/>
    </xf>
    <xf numFmtId="0" fontId="4" fillId="35" borderId="50" xfId="0" applyFont="1" applyFill="1" applyBorder="1" applyAlignment="1">
      <alignment horizontal="center" vertical="center"/>
    </xf>
    <xf numFmtId="0" fontId="4" fillId="0" borderId="21" xfId="0" applyFont="1" applyBorder="1" applyAlignment="1">
      <alignment vertical="top" wrapText="1"/>
    </xf>
    <xf numFmtId="0" fontId="4" fillId="0" borderId="18" xfId="0" applyFont="1" applyBorder="1" applyAlignment="1">
      <alignment/>
    </xf>
    <xf numFmtId="0" fontId="4" fillId="0" borderId="38" xfId="0" applyFont="1" applyBorder="1" applyAlignment="1" applyProtection="1">
      <alignment vertical="center"/>
      <protection locked="0"/>
    </xf>
    <xf numFmtId="0" fontId="4" fillId="0" borderId="44"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35" borderId="38" xfId="0" applyFont="1" applyFill="1" applyBorder="1" applyAlignment="1">
      <alignment horizontal="center" vertical="center" wrapText="1"/>
    </xf>
    <xf numFmtId="0" fontId="4" fillId="35" borderId="44" xfId="0" applyFont="1" applyFill="1" applyBorder="1" applyAlignment="1">
      <alignment horizontal="center" vertical="center" wrapText="1"/>
    </xf>
    <xf numFmtId="0" fontId="4" fillId="0" borderId="26" xfId="0" applyFont="1" applyBorder="1" applyAlignment="1" applyProtection="1">
      <alignment vertical="center" wrapText="1"/>
      <protection locked="0"/>
    </xf>
    <xf numFmtId="0" fontId="4" fillId="0" borderId="25" xfId="0" applyFont="1" applyBorder="1" applyAlignment="1" applyProtection="1">
      <alignment vertical="center" wrapText="1"/>
      <protection locked="0"/>
    </xf>
    <xf numFmtId="0" fontId="4" fillId="0" borderId="54" xfId="0" applyFont="1" applyBorder="1" applyAlignment="1" applyProtection="1">
      <alignment vertical="center" wrapText="1"/>
      <protection locked="0"/>
    </xf>
    <xf numFmtId="0" fontId="4" fillId="34" borderId="10" xfId="0" applyFont="1" applyFill="1" applyBorder="1" applyAlignment="1" applyProtection="1">
      <alignment horizontal="center" vertical="center"/>
      <protection locked="0"/>
    </xf>
    <xf numFmtId="0" fontId="4" fillId="32" borderId="10" xfId="0" applyFont="1" applyFill="1" applyBorder="1" applyAlignment="1" applyProtection="1">
      <alignment horizontal="center" vertical="center" wrapText="1"/>
      <protection locked="0"/>
    </xf>
    <xf numFmtId="1" fontId="4" fillId="40" borderId="10" xfId="0" applyNumberFormat="1" applyFont="1" applyFill="1" applyBorder="1" applyAlignment="1">
      <alignment horizontal="center" vertical="center" wrapText="1"/>
    </xf>
    <xf numFmtId="0" fontId="4" fillId="0" borderId="21" xfId="0" applyFont="1" applyBorder="1" applyAlignment="1">
      <alignment vertical="center" wrapText="1"/>
    </xf>
    <xf numFmtId="0" fontId="4" fillId="0" borderId="45" xfId="0" applyFont="1" applyBorder="1" applyAlignment="1">
      <alignment vertical="center" wrapText="1"/>
    </xf>
    <xf numFmtId="1" fontId="4" fillId="40" borderId="38" xfId="0" applyNumberFormat="1" applyFont="1" applyFill="1" applyBorder="1" applyAlignment="1">
      <alignment horizontal="center" vertical="center"/>
    </xf>
    <xf numFmtId="1" fontId="4" fillId="40" borderId="50" xfId="0" applyNumberFormat="1" applyFont="1" applyFill="1" applyBorder="1" applyAlignment="1">
      <alignment horizontal="center" vertical="center"/>
    </xf>
    <xf numFmtId="0" fontId="4" fillId="0" borderId="26" xfId="0" applyFont="1" applyFill="1" applyBorder="1" applyAlignment="1">
      <alignment vertical="center" wrapText="1"/>
    </xf>
    <xf numFmtId="0" fontId="4" fillId="0" borderId="25" xfId="0" applyFont="1" applyFill="1" applyBorder="1" applyAlignment="1">
      <alignment vertical="center" wrapText="1"/>
    </xf>
    <xf numFmtId="1" fontId="4" fillId="40" borderId="10" xfId="0" applyNumberFormat="1" applyFont="1" applyFill="1" applyBorder="1" applyAlignment="1">
      <alignment horizontal="center" vertical="center"/>
    </xf>
    <xf numFmtId="0" fontId="4" fillId="32" borderId="65" xfId="0" applyFont="1" applyFill="1" applyBorder="1" applyAlignment="1" applyProtection="1">
      <alignment horizontal="center" vertical="center"/>
      <protection locked="0"/>
    </xf>
    <xf numFmtId="0" fontId="4" fillId="32" borderId="67" xfId="0" applyFont="1" applyFill="1" applyBorder="1" applyAlignment="1" applyProtection="1">
      <alignment horizontal="center" vertical="center"/>
      <protection locked="0"/>
    </xf>
    <xf numFmtId="1" fontId="4" fillId="40" borderId="65" xfId="0" applyNumberFormat="1" applyFont="1" applyFill="1" applyBorder="1" applyAlignment="1" applyProtection="1">
      <alignment horizontal="center"/>
      <protection/>
    </xf>
    <xf numFmtId="1" fontId="4" fillId="40" borderId="67" xfId="0" applyNumberFormat="1" applyFont="1" applyFill="1" applyBorder="1" applyAlignment="1" applyProtection="1">
      <alignment horizontal="center"/>
      <protection/>
    </xf>
    <xf numFmtId="1" fontId="5" fillId="0" borderId="66" xfId="0" applyNumberFormat="1" applyFont="1" applyBorder="1" applyAlignment="1">
      <alignment horizontal="center" vertical="center" wrapText="1"/>
    </xf>
    <xf numFmtId="0" fontId="11" fillId="0" borderId="10" xfId="0" applyFont="1" applyBorder="1" applyAlignment="1">
      <alignment horizontal="center"/>
    </xf>
    <xf numFmtId="0" fontId="5" fillId="41" borderId="65" xfId="0" applyFont="1" applyFill="1" applyBorder="1" applyAlignment="1" applyProtection="1">
      <alignment horizontal="left" vertical="center" wrapText="1"/>
      <protection/>
    </xf>
    <xf numFmtId="0" fontId="5" fillId="41" borderId="66" xfId="0" applyFont="1" applyFill="1" applyBorder="1" applyAlignment="1" applyProtection="1">
      <alignment horizontal="left" vertical="center" wrapText="1"/>
      <protection/>
    </xf>
    <xf numFmtId="0" fontId="5" fillId="41" borderId="67" xfId="0" applyFont="1" applyFill="1" applyBorder="1" applyAlignment="1" applyProtection="1">
      <alignment horizontal="left" vertical="center" wrapText="1"/>
      <protection/>
    </xf>
    <xf numFmtId="0" fontId="15" fillId="0" borderId="21" xfId="0" applyFont="1" applyBorder="1" applyAlignment="1">
      <alignment horizontal="left" wrapText="1"/>
    </xf>
    <xf numFmtId="0" fontId="15" fillId="0" borderId="45" xfId="0" applyFont="1" applyBorder="1" applyAlignment="1">
      <alignment horizontal="left" wrapText="1"/>
    </xf>
    <xf numFmtId="1" fontId="4" fillId="32" borderId="10" xfId="56" applyNumberFormat="1" applyFont="1" applyFill="1" applyBorder="1" applyAlignment="1" applyProtection="1">
      <alignment horizontal="center" vertical="center"/>
      <protection locked="0"/>
    </xf>
    <xf numFmtId="1" fontId="4" fillId="0" borderId="10" xfId="0" applyNumberFormat="1" applyFont="1" applyBorder="1" applyAlignment="1">
      <alignment horizontal="center" vertical="center" wrapText="1"/>
    </xf>
    <xf numFmtId="1" fontId="4" fillId="0" borderId="10" xfId="0" applyNumberFormat="1" applyFont="1" applyBorder="1" applyAlignment="1">
      <alignment horizontal="center" vertical="center" wrapText="1"/>
    </xf>
    <xf numFmtId="0" fontId="4" fillId="0" borderId="54" xfId="0" applyFont="1" applyBorder="1" applyAlignment="1" applyProtection="1">
      <alignment vertical="center" wrapText="1"/>
      <protection/>
    </xf>
    <xf numFmtId="1" fontId="4" fillId="34" borderId="10" xfId="56" applyNumberFormat="1" applyFont="1" applyFill="1" applyBorder="1" applyAlignment="1">
      <alignment horizontal="center" vertical="center"/>
      <protection/>
    </xf>
    <xf numFmtId="1" fontId="4" fillId="0" borderId="38" xfId="56" applyNumberFormat="1" applyFont="1" applyBorder="1" applyAlignment="1">
      <alignment vertical="center"/>
      <protection/>
    </xf>
    <xf numFmtId="1" fontId="4" fillId="0" borderId="44" xfId="56" applyNumberFormat="1" applyFont="1" applyBorder="1" applyAlignment="1">
      <alignment vertical="center"/>
      <protection/>
    </xf>
    <xf numFmtId="1" fontId="4" fillId="0" borderId="50" xfId="56" applyNumberFormat="1" applyFont="1" applyBorder="1" applyAlignment="1">
      <alignment vertical="center"/>
      <protection/>
    </xf>
    <xf numFmtId="1" fontId="4" fillId="0" borderId="26" xfId="0" applyNumberFormat="1" applyFont="1" applyBorder="1" applyAlignment="1">
      <alignment vertical="center" wrapText="1"/>
    </xf>
    <xf numFmtId="1" fontId="4" fillId="0" borderId="25" xfId="0" applyNumberFormat="1" applyFont="1" applyBorder="1" applyAlignment="1">
      <alignment vertical="center" wrapText="1"/>
    </xf>
    <xf numFmtId="1" fontId="4" fillId="0" borderId="54" xfId="0" applyNumberFormat="1" applyFont="1" applyBorder="1" applyAlignment="1">
      <alignment vertical="center" wrapText="1"/>
    </xf>
    <xf numFmtId="1" fontId="4" fillId="0" borderId="21" xfId="56" applyNumberFormat="1" applyFont="1" applyBorder="1" applyAlignment="1">
      <alignment vertical="top" wrapText="1"/>
      <protection/>
    </xf>
    <xf numFmtId="1" fontId="4" fillId="0" borderId="18" xfId="56" applyNumberFormat="1" applyFont="1" applyBorder="1" applyAlignment="1">
      <alignment/>
      <protection/>
    </xf>
    <xf numFmtId="1" fontId="4" fillId="0" borderId="26" xfId="0" applyNumberFormat="1" applyFont="1" applyBorder="1" applyAlignment="1">
      <alignment vertical="center" wrapText="1"/>
    </xf>
    <xf numFmtId="1" fontId="4" fillId="0" borderId="38" xfId="56" applyNumberFormat="1" applyFont="1" applyBorder="1" applyAlignment="1" applyProtection="1">
      <alignment vertical="center"/>
      <protection locked="0"/>
    </xf>
    <xf numFmtId="1" fontId="4" fillId="0" borderId="44" xfId="56" applyNumberFormat="1" applyFont="1" applyBorder="1" applyAlignment="1" applyProtection="1">
      <alignment vertical="center"/>
      <protection locked="0"/>
    </xf>
    <xf numFmtId="1" fontId="4" fillId="0" borderId="50" xfId="56" applyNumberFormat="1" applyFont="1" applyBorder="1" applyAlignment="1" applyProtection="1">
      <alignment vertical="center"/>
      <protection locked="0"/>
    </xf>
    <xf numFmtId="0" fontId="5" fillId="35" borderId="18" xfId="56" applyFont="1" applyFill="1" applyBorder="1" applyAlignment="1" applyProtection="1">
      <alignment/>
      <protection locked="0"/>
    </xf>
    <xf numFmtId="0" fontId="5" fillId="35" borderId="45" xfId="56" applyFont="1" applyFill="1" applyBorder="1" applyAlignment="1" applyProtection="1">
      <alignment/>
      <protection locked="0"/>
    </xf>
    <xf numFmtId="1" fontId="4" fillId="34" borderId="44" xfId="56" applyNumberFormat="1" applyFont="1" applyFill="1" applyBorder="1" applyAlignment="1" applyProtection="1">
      <alignment horizontal="center" vertical="center"/>
      <protection locked="0"/>
    </xf>
    <xf numFmtId="1" fontId="4" fillId="34" borderId="50" xfId="56" applyNumberFormat="1" applyFont="1" applyFill="1" applyBorder="1" applyAlignment="1" applyProtection="1">
      <alignment horizontal="center" vertical="center"/>
      <protection locked="0"/>
    </xf>
    <xf numFmtId="1" fontId="4" fillId="34" borderId="38" xfId="56" applyNumberFormat="1" applyFont="1" applyFill="1" applyBorder="1" applyAlignment="1">
      <alignment horizontal="center" vertical="center"/>
      <protection/>
    </xf>
    <xf numFmtId="1" fontId="4" fillId="34" borderId="44" xfId="56" applyNumberFormat="1" applyFont="1" applyFill="1" applyBorder="1" applyAlignment="1">
      <alignment horizontal="center" vertical="center"/>
      <protection/>
    </xf>
    <xf numFmtId="1" fontId="4" fillId="0" borderId="21" xfId="56" applyNumberFormat="1" applyFont="1" applyBorder="1" applyAlignment="1">
      <alignment vertical="center" wrapText="1"/>
      <protection/>
    </xf>
    <xf numFmtId="1" fontId="4" fillId="0" borderId="18" xfId="56" applyNumberFormat="1" applyFont="1" applyBorder="1" applyAlignment="1">
      <alignment vertical="center"/>
      <protection/>
    </xf>
    <xf numFmtId="0" fontId="5" fillId="35" borderId="18" xfId="56" applyFont="1" applyFill="1" applyBorder="1" applyAlignment="1" applyProtection="1">
      <alignment horizontal="center"/>
      <protection locked="0"/>
    </xf>
    <xf numFmtId="0" fontId="5" fillId="35" borderId="45" xfId="56" applyFont="1" applyFill="1" applyBorder="1" applyAlignment="1" applyProtection="1">
      <alignment horizontal="center"/>
      <protection locked="0"/>
    </xf>
    <xf numFmtId="0" fontId="4" fillId="35" borderId="44" xfId="0" applyFont="1" applyFill="1" applyBorder="1" applyAlignment="1">
      <alignment horizontal="center" vertical="center" wrapText="1"/>
    </xf>
    <xf numFmtId="0" fontId="4" fillId="35" borderId="44" xfId="0" applyFont="1" applyFill="1" applyBorder="1" applyAlignment="1">
      <alignment horizontal="center" vertical="center"/>
    </xf>
    <xf numFmtId="0" fontId="5" fillId="0" borderId="18" xfId="56" applyFont="1" applyFill="1" applyBorder="1" applyAlignment="1" applyProtection="1">
      <alignment/>
      <protection locked="0"/>
    </xf>
    <xf numFmtId="0" fontId="5" fillId="0" borderId="45" xfId="56" applyFont="1" applyFill="1" applyBorder="1" applyAlignment="1" applyProtection="1">
      <alignment/>
      <protection locked="0"/>
    </xf>
    <xf numFmtId="0" fontId="5" fillId="0" borderId="21" xfId="0" applyFont="1" applyBorder="1" applyAlignment="1" applyProtection="1">
      <alignment horizontal="left" vertical="center"/>
      <protection/>
    </xf>
    <xf numFmtId="0" fontId="5" fillId="0" borderId="45" xfId="0" applyFont="1" applyBorder="1" applyAlignment="1">
      <alignment/>
    </xf>
    <xf numFmtId="0" fontId="11" fillId="0" borderId="84" xfId="56" applyFont="1" applyBorder="1" applyAlignment="1">
      <alignment horizontal="center"/>
      <protection/>
    </xf>
    <xf numFmtId="1" fontId="4" fillId="32" borderId="38" xfId="56" applyNumberFormat="1" applyFont="1" applyFill="1" applyBorder="1" applyAlignment="1" applyProtection="1">
      <alignment horizontal="center" vertical="center"/>
      <protection locked="0"/>
    </xf>
    <xf numFmtId="1" fontId="4" fillId="32" borderId="50" xfId="56" applyNumberFormat="1" applyFont="1" applyFill="1" applyBorder="1" applyAlignment="1" applyProtection="1">
      <alignment horizontal="center" vertical="center"/>
      <protection locked="0"/>
    </xf>
    <xf numFmtId="1" fontId="4" fillId="32" borderId="38" xfId="56" applyNumberFormat="1" applyFont="1" applyFill="1" applyBorder="1" applyAlignment="1" applyProtection="1">
      <alignment horizontal="center" vertical="center"/>
      <protection locked="0"/>
    </xf>
    <xf numFmtId="1" fontId="4" fillId="32" borderId="44" xfId="56" applyNumberFormat="1" applyFont="1" applyFill="1" applyBorder="1" applyAlignment="1" applyProtection="1">
      <alignment horizontal="center" vertical="center"/>
      <protection locked="0"/>
    </xf>
    <xf numFmtId="1" fontId="4" fillId="32" borderId="44" xfId="56" applyNumberFormat="1" applyFont="1" applyFill="1" applyBorder="1" applyAlignment="1" applyProtection="1">
      <alignment horizontal="center" vertical="center"/>
      <protection locked="0"/>
    </xf>
    <xf numFmtId="0" fontId="0" fillId="0" borderId="50" xfId="0" applyBorder="1" applyAlignment="1">
      <alignment/>
    </xf>
    <xf numFmtId="1" fontId="4" fillId="34" borderId="38" xfId="56" applyNumberFormat="1" applyFont="1" applyFill="1" applyBorder="1" applyAlignment="1">
      <alignment horizontal="center"/>
      <protection/>
    </xf>
    <xf numFmtId="1" fontId="4" fillId="34" borderId="44" xfId="56" applyNumberFormat="1" applyFont="1" applyFill="1" applyBorder="1" applyAlignment="1">
      <alignment horizontal="center"/>
      <protection/>
    </xf>
    <xf numFmtId="1" fontId="4" fillId="34" borderId="50" xfId="56" applyNumberFormat="1" applyFont="1" applyFill="1" applyBorder="1" applyAlignment="1">
      <alignment horizontal="center"/>
      <protection/>
    </xf>
    <xf numFmtId="1" fontId="5" fillId="0" borderId="71" xfId="0" applyNumberFormat="1" applyFont="1" applyBorder="1" applyAlignment="1">
      <alignment horizontal="center" wrapText="1"/>
    </xf>
    <xf numFmtId="1" fontId="5" fillId="0" borderId="72" xfId="0" applyNumberFormat="1" applyFont="1" applyBorder="1" applyAlignment="1">
      <alignment horizontal="center" wrapText="1"/>
    </xf>
    <xf numFmtId="1" fontId="5" fillId="0" borderId="69" xfId="56" applyNumberFormat="1" applyFont="1" applyBorder="1" applyAlignment="1">
      <alignment horizontal="center" wrapText="1"/>
      <protection/>
    </xf>
    <xf numFmtId="0" fontId="10" fillId="32" borderId="38" xfId="0" applyFont="1" applyFill="1" applyBorder="1" applyAlignment="1">
      <alignment horizontal="center" vertical="center"/>
    </xf>
    <xf numFmtId="0" fontId="10" fillId="32" borderId="50" xfId="0" applyFont="1" applyFill="1" applyBorder="1" applyAlignment="1">
      <alignment horizontal="center" vertical="center"/>
    </xf>
    <xf numFmtId="0" fontId="4" fillId="0" borderId="38" xfId="56" applyFont="1" applyBorder="1" applyAlignment="1">
      <alignment horizontal="center" vertical="center"/>
      <protection/>
    </xf>
    <xf numFmtId="0" fontId="4" fillId="0" borderId="44" xfId="56" applyFont="1" applyBorder="1" applyAlignment="1">
      <alignment horizontal="center" vertical="center"/>
      <protection/>
    </xf>
    <xf numFmtId="0" fontId="4" fillId="0" borderId="50" xfId="56" applyFont="1" applyBorder="1" applyAlignment="1">
      <alignment horizontal="center" vertical="center"/>
      <protection/>
    </xf>
    <xf numFmtId="1" fontId="4" fillId="0" borderId="38" xfId="0" applyNumberFormat="1" applyFont="1" applyBorder="1" applyAlignment="1">
      <alignment horizontal="center" vertical="center" wrapText="1"/>
    </xf>
    <xf numFmtId="1" fontId="4" fillId="0" borderId="44" xfId="0" applyNumberFormat="1" applyFont="1" applyBorder="1" applyAlignment="1">
      <alignment horizontal="center" vertical="center" wrapText="1"/>
    </xf>
    <xf numFmtId="1" fontId="4" fillId="0" borderId="50" xfId="0" applyNumberFormat="1" applyFont="1" applyBorder="1" applyAlignment="1">
      <alignment horizontal="center" vertical="center" wrapText="1"/>
    </xf>
    <xf numFmtId="1" fontId="4" fillId="40" borderId="38" xfId="56" applyNumberFormat="1" applyFont="1" applyFill="1" applyBorder="1" applyAlignment="1">
      <alignment horizontal="center" vertical="center" wrapText="1"/>
      <protection/>
    </xf>
    <xf numFmtId="1" fontId="4" fillId="40" borderId="44" xfId="56" applyNumberFormat="1" applyFont="1" applyFill="1" applyBorder="1" applyAlignment="1">
      <alignment horizontal="center" vertical="center" wrapText="1"/>
      <protection/>
    </xf>
    <xf numFmtId="1" fontId="4" fillId="40" borderId="50" xfId="56" applyNumberFormat="1" applyFont="1" applyFill="1" applyBorder="1" applyAlignment="1">
      <alignment horizontal="center" vertical="center" wrapText="1"/>
      <protection/>
    </xf>
    <xf numFmtId="1" fontId="4" fillId="32" borderId="38" xfId="56" applyNumberFormat="1" applyFont="1" applyFill="1" applyBorder="1" applyAlignment="1" applyProtection="1">
      <alignment horizontal="center" vertical="center" wrapText="1"/>
      <protection locked="0"/>
    </xf>
    <xf numFmtId="1" fontId="4" fillId="32" borderId="44" xfId="56" applyNumberFormat="1" applyFont="1" applyFill="1" applyBorder="1" applyAlignment="1" applyProtection="1">
      <alignment horizontal="center" vertical="center" wrapText="1"/>
      <protection locked="0"/>
    </xf>
    <xf numFmtId="1" fontId="4" fillId="32" borderId="50" xfId="56" applyNumberFormat="1" applyFont="1" applyFill="1" applyBorder="1" applyAlignment="1" applyProtection="1">
      <alignment horizontal="center" vertical="center" wrapText="1"/>
      <protection locked="0"/>
    </xf>
    <xf numFmtId="1" fontId="4" fillId="40" borderId="38" xfId="0" applyNumberFormat="1" applyFont="1" applyFill="1" applyBorder="1" applyAlignment="1">
      <alignment horizontal="center" vertical="center"/>
    </xf>
    <xf numFmtId="1" fontId="4" fillId="40" borderId="44" xfId="0" applyNumberFormat="1" applyFont="1" applyFill="1" applyBorder="1" applyAlignment="1">
      <alignment horizontal="center" vertical="center"/>
    </xf>
    <xf numFmtId="1" fontId="4" fillId="32" borderId="35" xfId="56" applyNumberFormat="1" applyFont="1" applyFill="1" applyBorder="1" applyAlignment="1" applyProtection="1">
      <alignment horizontal="center" vertical="center"/>
      <protection locked="0"/>
    </xf>
    <xf numFmtId="1" fontId="4" fillId="32" borderId="63" xfId="56" applyNumberFormat="1" applyFont="1" applyFill="1" applyBorder="1" applyAlignment="1" applyProtection="1">
      <alignment horizontal="center" vertical="center"/>
      <protection locked="0"/>
    </xf>
    <xf numFmtId="0" fontId="5" fillId="41" borderId="65" xfId="56" applyFont="1" applyFill="1" applyBorder="1" applyAlignment="1" applyProtection="1">
      <alignment horizontal="left" vertical="center" wrapText="1"/>
      <protection/>
    </xf>
    <xf numFmtId="0" fontId="5" fillId="41" borderId="66" xfId="56" applyFont="1" applyFill="1" applyBorder="1" applyAlignment="1" applyProtection="1">
      <alignment horizontal="left" vertical="center" wrapText="1"/>
      <protection/>
    </xf>
    <xf numFmtId="0" fontId="5" fillId="41" borderId="67" xfId="56" applyFont="1" applyFill="1" applyBorder="1" applyAlignment="1" applyProtection="1">
      <alignment horizontal="left" vertical="center" wrapText="1"/>
      <protection/>
    </xf>
    <xf numFmtId="1" fontId="4" fillId="40" borderId="65" xfId="56" applyNumberFormat="1" applyFont="1" applyFill="1" applyBorder="1" applyAlignment="1" applyProtection="1">
      <alignment horizontal="center"/>
      <protection/>
    </xf>
    <xf numFmtId="1" fontId="4" fillId="40" borderId="67" xfId="56" applyNumberFormat="1" applyFont="1" applyFill="1" applyBorder="1" applyAlignment="1" applyProtection="1">
      <alignment horizontal="center"/>
      <protection/>
    </xf>
    <xf numFmtId="1" fontId="5" fillId="32" borderId="65" xfId="56" applyNumberFormat="1" applyFont="1" applyFill="1" applyBorder="1" applyAlignment="1" applyProtection="1">
      <alignment horizontal="center" vertical="center"/>
      <protection locked="0"/>
    </xf>
    <xf numFmtId="1" fontId="5" fillId="32" borderId="67" xfId="56" applyNumberFormat="1" applyFont="1" applyFill="1" applyBorder="1" applyAlignment="1" applyProtection="1">
      <alignment horizontal="center" vertical="center"/>
      <protection locked="0"/>
    </xf>
    <xf numFmtId="1" fontId="4" fillId="0" borderId="38" xfId="56" applyNumberFormat="1" applyFont="1" applyBorder="1" applyAlignment="1">
      <alignment vertical="center" wrapText="1"/>
      <protection/>
    </xf>
    <xf numFmtId="0" fontId="4" fillId="0" borderId="0" xfId="56" applyFont="1" applyFill="1" applyBorder="1" applyAlignment="1" applyProtection="1">
      <alignment horizontal="center" vertical="center" wrapText="1"/>
      <protection/>
    </xf>
    <xf numFmtId="0" fontId="4" fillId="32" borderId="65" xfId="56" applyFont="1" applyFill="1" applyBorder="1" applyAlignment="1" applyProtection="1">
      <alignment horizontal="center" vertical="center"/>
      <protection locked="0"/>
    </xf>
    <xf numFmtId="0" fontId="4" fillId="32" borderId="67" xfId="56" applyFont="1" applyFill="1" applyBorder="1" applyAlignment="1" applyProtection="1">
      <alignment horizontal="center" vertical="center"/>
      <protection locked="0"/>
    </xf>
    <xf numFmtId="0" fontId="5" fillId="42" borderId="19" xfId="0" applyFont="1" applyFill="1" applyBorder="1" applyAlignment="1" applyProtection="1">
      <alignment horizontal="left" vertical="center" wrapText="1"/>
      <protection locked="0"/>
    </xf>
    <xf numFmtId="0" fontId="5" fillId="42" borderId="19" xfId="0" applyFont="1" applyFill="1" applyBorder="1" applyAlignment="1" applyProtection="1">
      <alignment horizontal="center" vertical="center" wrapText="1"/>
      <protection locked="0"/>
    </xf>
    <xf numFmtId="0" fontId="5" fillId="42" borderId="39" xfId="0" applyFont="1" applyFill="1" applyBorder="1" applyAlignment="1" applyProtection="1">
      <alignment horizontal="center" vertical="center" wrapText="1"/>
      <protection locked="0"/>
    </xf>
    <xf numFmtId="0" fontId="5" fillId="42" borderId="19" xfId="0" applyFont="1" applyFill="1" applyBorder="1" applyAlignment="1" applyProtection="1">
      <alignment horizontal="center" vertical="center" wrapText="1"/>
      <protection locked="0"/>
    </xf>
    <xf numFmtId="1" fontId="5" fillId="42" borderId="19" xfId="0" applyNumberFormat="1" applyFont="1" applyFill="1" applyBorder="1" applyAlignment="1" applyProtection="1">
      <alignment vertical="center" wrapText="1"/>
      <protection locked="0"/>
    </xf>
    <xf numFmtId="0" fontId="5" fillId="42" borderId="19" xfId="0" applyFont="1" applyFill="1" applyBorder="1" applyAlignment="1" applyProtection="1">
      <alignment horizontal="center" vertical="center"/>
      <protection locked="0"/>
    </xf>
    <xf numFmtId="0" fontId="5" fillId="42" borderId="19" xfId="0" applyFont="1" applyFill="1" applyBorder="1" applyAlignment="1" applyProtection="1">
      <alignment horizontal="center" vertical="center"/>
      <protection locked="0"/>
    </xf>
    <xf numFmtId="0" fontId="5" fillId="42" borderId="60" xfId="0" applyFont="1" applyFill="1" applyBorder="1" applyAlignment="1" applyProtection="1">
      <alignment horizontal="center" vertical="center"/>
      <protection locked="0"/>
    </xf>
    <xf numFmtId="192" fontId="5" fillId="42" borderId="19" xfId="0" applyNumberFormat="1" applyFont="1" applyFill="1" applyBorder="1" applyAlignment="1" applyProtection="1">
      <alignment horizontal="center" vertical="center"/>
      <protection locked="0"/>
    </xf>
    <xf numFmtId="0" fontId="5" fillId="42" borderId="19" xfId="0" applyFont="1" applyFill="1" applyBorder="1" applyAlignment="1">
      <alignment vertical="center" wrapText="1"/>
    </xf>
    <xf numFmtId="0" fontId="9" fillId="42" borderId="19" xfId="0" applyFont="1" applyFill="1" applyBorder="1" applyAlignment="1">
      <alignment/>
    </xf>
    <xf numFmtId="0" fontId="9" fillId="42" borderId="19" xfId="0" applyFont="1" applyFill="1" applyBorder="1" applyAlignment="1">
      <alignment horizontal="center"/>
    </xf>
    <xf numFmtId="1" fontId="5" fillId="42" borderId="19" xfId="0" applyNumberFormat="1" applyFont="1" applyFill="1" applyBorder="1" applyAlignment="1" applyProtection="1">
      <alignment vertical="center" wrapText="1" shrinkToFit="1"/>
      <protection locked="0"/>
    </xf>
    <xf numFmtId="49" fontId="5" fillId="42" borderId="19" xfId="0" applyNumberFormat="1" applyFont="1" applyFill="1" applyBorder="1" applyAlignment="1" applyProtection="1">
      <alignment horizontal="center" vertical="center" wrapText="1" shrinkToFit="1"/>
      <protection locked="0"/>
    </xf>
    <xf numFmtId="1" fontId="5" fillId="42" borderId="37" xfId="0" applyNumberFormat="1" applyFont="1" applyFill="1" applyBorder="1" applyAlignment="1" applyProtection="1">
      <alignment vertical="center" wrapText="1"/>
      <protection locked="0"/>
    </xf>
    <xf numFmtId="0" fontId="5" fillId="42" borderId="19" xfId="53" applyFont="1" applyFill="1" applyBorder="1" applyAlignment="1" applyProtection="1">
      <alignment horizontal="left" vertical="center"/>
      <protection locked="0"/>
    </xf>
    <xf numFmtId="0" fontId="5" fillId="42" borderId="19" xfId="53" applyFont="1" applyFill="1" applyBorder="1" applyAlignment="1" applyProtection="1">
      <alignment horizontal="center" vertical="center"/>
      <protection locked="0"/>
    </xf>
    <xf numFmtId="0" fontId="5" fillId="42" borderId="19" xfId="53" applyFont="1" applyFill="1" applyBorder="1" applyAlignment="1" applyProtection="1">
      <alignment horizontal="center" vertical="center"/>
      <protection locked="0"/>
    </xf>
    <xf numFmtId="0" fontId="5" fillId="42" borderId="19" xfId="0" applyFont="1" applyFill="1" applyBorder="1" applyAlignment="1" applyProtection="1">
      <alignment horizontal="left" vertical="center" wrapText="1"/>
      <protection locked="0"/>
    </xf>
    <xf numFmtId="1" fontId="5" fillId="42" borderId="39" xfId="0" applyNumberFormat="1" applyFont="1" applyFill="1" applyBorder="1" applyAlignment="1" applyProtection="1">
      <alignment vertical="center" wrapText="1"/>
      <protection locked="0"/>
    </xf>
    <xf numFmtId="0" fontId="5" fillId="42" borderId="19" xfId="0" applyFont="1" applyFill="1" applyBorder="1" applyAlignment="1">
      <alignment/>
    </xf>
    <xf numFmtId="1" fontId="5" fillId="42" borderId="19" xfId="0" applyNumberFormat="1" applyFont="1" applyFill="1" applyBorder="1" applyAlignment="1" applyProtection="1">
      <alignment vertical="center" wrapText="1" shrinkToFit="1"/>
      <protection locked="0"/>
    </xf>
    <xf numFmtId="1" fontId="5" fillId="42" borderId="19" xfId="0" applyNumberFormat="1" applyFont="1" applyFill="1" applyBorder="1" applyAlignment="1" applyProtection="1">
      <alignment horizontal="center" vertical="center" wrapText="1" shrinkToFit="1"/>
      <protection locked="0"/>
    </xf>
    <xf numFmtId="0" fontId="5" fillId="42" borderId="19" xfId="0" applyFont="1" applyFill="1" applyBorder="1" applyAlignment="1" applyProtection="1">
      <alignment horizontal="left" vertical="center" wrapText="1" shrinkToFit="1"/>
      <protection locked="0"/>
    </xf>
    <xf numFmtId="0" fontId="5" fillId="42" borderId="19" xfId="0" applyFont="1" applyFill="1" applyBorder="1" applyAlignment="1">
      <alignment horizontal="left"/>
    </xf>
    <xf numFmtId="0" fontId="5" fillId="42" borderId="19" xfId="0" applyFont="1" applyFill="1" applyBorder="1" applyAlignment="1" applyProtection="1">
      <alignment horizontal="center" vertical="center" shrinkToFit="1"/>
      <protection locked="0"/>
    </xf>
    <xf numFmtId="0" fontId="5" fillId="42" borderId="19" xfId="0" applyFont="1" applyFill="1" applyBorder="1" applyAlignment="1" applyProtection="1">
      <alignment horizontal="center" vertical="center"/>
      <protection locked="0"/>
    </xf>
    <xf numFmtId="0" fontId="5" fillId="42" borderId="39" xfId="0" applyFont="1" applyFill="1" applyBorder="1" applyAlignment="1" applyProtection="1">
      <alignment horizontal="center" vertical="center"/>
      <protection locked="0"/>
    </xf>
    <xf numFmtId="0" fontId="5" fillId="42" borderId="19" xfId="0" applyFont="1" applyFill="1" applyBorder="1" applyAlignment="1">
      <alignment horizontal="center" wrapText="1"/>
    </xf>
    <xf numFmtId="0" fontId="5" fillId="42" borderId="19" xfId="0" applyNumberFormat="1" applyFont="1" applyFill="1" applyBorder="1" applyAlignment="1" applyProtection="1">
      <alignment horizontal="center" vertical="center" wrapText="1" shrinkToFit="1"/>
      <protection locked="0"/>
    </xf>
    <xf numFmtId="0" fontId="9" fillId="42" borderId="40" xfId="0" applyFont="1" applyFill="1" applyBorder="1" applyAlignment="1">
      <alignment/>
    </xf>
    <xf numFmtId="0" fontId="5" fillId="42" borderId="19" xfId="0" applyFont="1" applyFill="1" applyBorder="1" applyAlignment="1" applyProtection="1">
      <alignment horizontal="center" vertical="center" shrinkToFit="1"/>
      <protection locked="0"/>
    </xf>
    <xf numFmtId="0" fontId="5" fillId="42" borderId="19" xfId="56" applyFont="1" applyFill="1" applyBorder="1" applyAlignment="1" applyProtection="1">
      <alignment horizontal="left" vertical="center"/>
      <protection locked="0"/>
    </xf>
    <xf numFmtId="0" fontId="5" fillId="42" borderId="19" xfId="56" applyFont="1" applyFill="1" applyBorder="1" applyAlignment="1" applyProtection="1">
      <alignment horizontal="center" vertical="center"/>
      <protection locked="0"/>
    </xf>
    <xf numFmtId="0" fontId="5" fillId="42" borderId="19" xfId="0" applyFont="1" applyFill="1" applyBorder="1" applyAlignment="1" applyProtection="1">
      <alignment horizontal="center"/>
      <protection locked="0"/>
    </xf>
    <xf numFmtId="192" fontId="5" fillId="42" borderId="19" xfId="56" applyNumberFormat="1" applyFont="1" applyFill="1" applyBorder="1" applyAlignment="1" applyProtection="1">
      <alignment horizontal="center"/>
      <protection locked="0"/>
    </xf>
    <xf numFmtId="0" fontId="5" fillId="42" borderId="60" xfId="0" applyFont="1" applyFill="1" applyBorder="1" applyAlignment="1" applyProtection="1">
      <alignment horizontal="center"/>
      <protection locked="0"/>
    </xf>
    <xf numFmtId="0" fontId="5" fillId="42" borderId="19" xfId="56" applyFont="1" applyFill="1" applyBorder="1" applyAlignment="1" applyProtection="1">
      <alignment horizontal="center" vertical="center"/>
      <protection locked="0"/>
    </xf>
    <xf numFmtId="0" fontId="5" fillId="42" borderId="39" xfId="0" applyFont="1" applyFill="1" applyBorder="1" applyAlignment="1" applyProtection="1">
      <alignment horizontal="center" vertical="center" wrapText="1"/>
      <protection locked="0"/>
    </xf>
    <xf numFmtId="0" fontId="5" fillId="42" borderId="19" xfId="56" applyFont="1" applyFill="1" applyBorder="1" applyAlignment="1" applyProtection="1">
      <alignment horizontal="left"/>
      <protection locked="0"/>
    </xf>
    <xf numFmtId="0" fontId="5" fillId="42" borderId="60" xfId="56" applyFont="1" applyFill="1" applyBorder="1" applyAlignment="1" applyProtection="1">
      <alignment horizontal="center"/>
      <protection locked="0"/>
    </xf>
    <xf numFmtId="0" fontId="5" fillId="42" borderId="19" xfId="56" applyFont="1" applyFill="1" applyBorder="1" applyAlignment="1" applyProtection="1">
      <alignment horizontal="center"/>
      <protection locked="0"/>
    </xf>
    <xf numFmtId="0" fontId="5" fillId="42" borderId="19" xfId="0" applyFont="1" applyFill="1" applyBorder="1" applyAlignment="1" applyProtection="1">
      <alignment horizontal="center" shrinkToFit="1"/>
      <protection locked="0"/>
    </xf>
    <xf numFmtId="0" fontId="5" fillId="42" borderId="39" xfId="56" applyFont="1" applyFill="1" applyBorder="1" applyAlignment="1" applyProtection="1">
      <alignment horizontal="center"/>
      <protection locked="0"/>
    </xf>
    <xf numFmtId="0" fontId="9" fillId="42" borderId="37" xfId="0" applyFont="1" applyFill="1" applyBorder="1" applyAlignment="1">
      <alignment/>
    </xf>
    <xf numFmtId="0" fontId="9" fillId="42" borderId="46" xfId="0" applyFont="1" applyFill="1" applyBorder="1" applyAlignment="1">
      <alignment/>
    </xf>
    <xf numFmtId="0" fontId="5" fillId="42" borderId="19" xfId="60" applyFont="1" applyFill="1" applyBorder="1" applyAlignment="1" applyProtection="1">
      <alignment horizontal="center"/>
      <protection locked="0"/>
    </xf>
    <xf numFmtId="192" fontId="5" fillId="42" borderId="19" xfId="56" applyNumberFormat="1" applyFont="1" applyFill="1" applyBorder="1" applyAlignment="1" applyProtection="1">
      <alignment horizontal="center"/>
      <protection locked="0"/>
    </xf>
    <xf numFmtId="192" fontId="5" fillId="42" borderId="19" xfId="53" applyNumberFormat="1" applyFont="1" applyFill="1" applyBorder="1" applyAlignment="1" applyProtection="1">
      <alignment horizontal="center" vertical="center"/>
      <protection locked="0"/>
    </xf>
    <xf numFmtId="0" fontId="5" fillId="42" borderId="0" xfId="53" applyFont="1" applyFill="1" applyBorder="1" applyAlignment="1" applyProtection="1">
      <alignment horizontal="left" vertical="center"/>
      <protection locked="0"/>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Обычный_Лист2" xfId="54"/>
    <cellStyle name="Обычный_Лист3" xfId="55"/>
    <cellStyle name="Обычный_Лист4" xfId="56"/>
    <cellStyle name="Обычный_Лист5" xfId="57"/>
    <cellStyle name="Обычный_Лист7" xfId="58"/>
    <cellStyle name="Обычный_Лист8" xfId="59"/>
    <cellStyle name="Обычный_Лист9" xfId="60"/>
    <cellStyle name="Followed Hyperlink" xfId="61"/>
    <cellStyle name="Плохой" xfId="62"/>
    <cellStyle name="Пояснение" xfId="63"/>
    <cellStyle name="Примечание" xfId="64"/>
    <cellStyle name="Percent" xfId="65"/>
    <cellStyle name="Связанная ячейка" xfId="66"/>
    <cellStyle name="Текст предупреждения"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381000</xdr:colOff>
      <xdr:row>15</xdr:row>
      <xdr:rowOff>590550</xdr:rowOff>
    </xdr:from>
    <xdr:to>
      <xdr:col>10</xdr:col>
      <xdr:colOff>866775</xdr:colOff>
      <xdr:row>15</xdr:row>
      <xdr:rowOff>742950</xdr:rowOff>
    </xdr:to>
    <xdr:pic>
      <xdr:nvPicPr>
        <xdr:cNvPr id="1" name="Picture 1" descr="pdf"/>
        <xdr:cNvPicPr preferRelativeResize="1">
          <a:picLocks noChangeAspect="1"/>
        </xdr:cNvPicPr>
      </xdr:nvPicPr>
      <xdr:blipFill>
        <a:blip r:embed="rId1"/>
        <a:stretch>
          <a:fillRect/>
        </a:stretch>
      </xdr:blipFill>
      <xdr:spPr>
        <a:xfrm>
          <a:off x="19602450" y="4095750"/>
          <a:ext cx="476250" cy="15240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ec.europa.eu/food/food/chemicalsafety/residues/sampling_levels_frequencies_jme.pdf" TargetMode="External" /><Relationship Id="rId2" Type="http://schemas.openxmlformats.org/officeDocument/2006/relationships/drawing" Target="../drawings/drawing1.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G209"/>
  <sheetViews>
    <sheetView view="pageBreakPreview" zoomScale="60" zoomScaleNormal="50" zoomScalePageLayoutView="0" workbookViewId="0" topLeftCell="A73">
      <selection activeCell="I90" sqref="I90"/>
    </sheetView>
  </sheetViews>
  <sheetFormatPr defaultColWidth="9.00390625" defaultRowHeight="12.75"/>
  <cols>
    <col min="1" max="1" width="9.125" style="9" customWidth="1"/>
    <col min="2" max="2" width="40.75390625" style="9" customWidth="1"/>
    <col min="3" max="5" width="15.75390625" style="9" customWidth="1"/>
    <col min="6" max="6" width="12.375" style="9" customWidth="1"/>
    <col min="7" max="7" width="34.125" style="9" customWidth="1"/>
    <col min="8" max="8" width="25.625" style="9" customWidth="1"/>
    <col min="9" max="9" width="24.75390625" style="9" customWidth="1"/>
    <col min="10" max="10" width="26.375" style="9" customWidth="1"/>
    <col min="11" max="12" width="28.75390625" style="9" customWidth="1"/>
    <col min="13" max="13" width="34.875" style="9" customWidth="1"/>
    <col min="14" max="14" width="40.125" style="9" customWidth="1"/>
    <col min="15" max="16384" width="9.125" style="9" customWidth="1"/>
  </cols>
  <sheetData>
    <row r="1" spans="12:14" ht="18">
      <c r="L1" s="63"/>
      <c r="M1" s="1303" t="s">
        <v>177</v>
      </c>
      <c r="N1" s="1303"/>
    </row>
    <row r="2" spans="12:14" ht="18">
      <c r="L2" s="63"/>
      <c r="M2" s="382" t="s">
        <v>293</v>
      </c>
      <c r="N2" s="383"/>
    </row>
    <row r="3" spans="13:14" ht="18">
      <c r="M3" s="1304" t="s">
        <v>294</v>
      </c>
      <c r="N3" s="1304"/>
    </row>
    <row r="4" spans="11:14" ht="18">
      <c r="K4" s="10"/>
      <c r="L4" s="10"/>
      <c r="M4" s="1197" t="s">
        <v>323</v>
      </c>
      <c r="N4" s="1198"/>
    </row>
    <row r="5" spans="1:14" ht="15.75">
      <c r="A5" s="1177" t="s">
        <v>52</v>
      </c>
      <c r="B5" s="1177"/>
      <c r="C5" s="1177"/>
      <c r="D5" s="1177"/>
      <c r="E5" s="1177"/>
      <c r="F5" s="1177"/>
      <c r="G5" s="1177"/>
      <c r="H5" s="1177"/>
      <c r="I5" s="1177"/>
      <c r="J5" s="1177"/>
      <c r="K5" s="1177"/>
      <c r="L5" s="1177"/>
      <c r="M5" s="1177"/>
      <c r="N5" s="1177"/>
    </row>
    <row r="6" spans="1:14" ht="15.75">
      <c r="A6" s="1177" t="s">
        <v>310</v>
      </c>
      <c r="B6" s="1177"/>
      <c r="C6" s="1177"/>
      <c r="D6" s="1177"/>
      <c r="E6" s="1177"/>
      <c r="F6" s="1177"/>
      <c r="G6" s="1177"/>
      <c r="H6" s="1177"/>
      <c r="I6" s="1177"/>
      <c r="J6" s="1177"/>
      <c r="K6" s="1177"/>
      <c r="L6" s="1177"/>
      <c r="M6" s="1177"/>
      <c r="N6" s="1177"/>
    </row>
    <row r="8" spans="1:17" ht="15">
      <c r="A8" s="37"/>
      <c r="B8" s="37"/>
      <c r="C8" s="226"/>
      <c r="D8" s="37"/>
      <c r="E8" s="37"/>
      <c r="F8" s="37"/>
      <c r="G8" s="37"/>
      <c r="H8" s="37"/>
      <c r="I8" s="37"/>
      <c r="J8" s="37"/>
      <c r="K8" s="37"/>
      <c r="L8" s="37"/>
      <c r="M8" s="37"/>
      <c r="N8" s="37"/>
      <c r="O8" s="38"/>
      <c r="P8" s="38"/>
      <c r="Q8" s="38"/>
    </row>
    <row r="9" spans="1:17" ht="15.75">
      <c r="A9" s="1272" t="s">
        <v>27</v>
      </c>
      <c r="B9" s="1271"/>
      <c r="C9" s="1245" t="s">
        <v>44</v>
      </c>
      <c r="D9" s="1246"/>
      <c r="E9" s="1247"/>
      <c r="F9" s="227"/>
      <c r="G9" s="1" t="s">
        <v>33</v>
      </c>
      <c r="H9" s="228">
        <v>43074</v>
      </c>
      <c r="I9" s="39"/>
      <c r="J9" s="37"/>
      <c r="K9" s="37"/>
      <c r="L9" s="37"/>
      <c r="M9" s="37"/>
      <c r="N9" s="37"/>
      <c r="O9" s="38"/>
      <c r="P9" s="38"/>
      <c r="Q9" s="38"/>
    </row>
    <row r="10" spans="1:17" ht="15.75">
      <c r="A10" s="1273" t="s">
        <v>29</v>
      </c>
      <c r="B10" s="1274"/>
      <c r="C10" s="1245">
        <v>2017</v>
      </c>
      <c r="D10" s="1246"/>
      <c r="E10" s="1247"/>
      <c r="F10" s="227"/>
      <c r="G10" s="229"/>
      <c r="H10" s="39"/>
      <c r="I10" s="39"/>
      <c r="J10" s="37"/>
      <c r="K10" s="37"/>
      <c r="L10" s="37"/>
      <c r="M10" s="37"/>
      <c r="N10" s="37"/>
      <c r="O10" s="38"/>
      <c r="P10" s="38"/>
      <c r="Q10" s="38"/>
    </row>
    <row r="11" spans="1:17" ht="16.5" thickBot="1">
      <c r="A11" s="1272" t="s">
        <v>28</v>
      </c>
      <c r="B11" s="1271"/>
      <c r="C11" s="1275" t="s">
        <v>176</v>
      </c>
      <c r="D11" s="1276"/>
      <c r="E11" s="230"/>
      <c r="F11" s="230"/>
      <c r="G11" s="230"/>
      <c r="H11" s="39"/>
      <c r="I11" s="39"/>
      <c r="J11" s="37"/>
      <c r="K11" s="37"/>
      <c r="L11" s="37"/>
      <c r="M11" s="37"/>
      <c r="N11" s="37"/>
      <c r="O11" s="38"/>
      <c r="P11" s="38"/>
      <c r="Q11" s="38"/>
    </row>
    <row r="12" spans="1:17" ht="75.75" customHeight="1" thickBot="1">
      <c r="A12" s="1251" t="s">
        <v>47</v>
      </c>
      <c r="B12" s="1252"/>
      <c r="C12" s="1277">
        <v>460548</v>
      </c>
      <c r="D12" s="1278"/>
      <c r="E12" s="227"/>
      <c r="F12" s="227"/>
      <c r="G12" s="2" t="s">
        <v>253</v>
      </c>
      <c r="H12" s="231"/>
      <c r="I12" s="39"/>
      <c r="J12" s="232"/>
      <c r="K12" s="37"/>
      <c r="L12" s="37"/>
      <c r="M12" s="37"/>
      <c r="N12" s="37"/>
      <c r="O12" s="38"/>
      <c r="P12" s="38"/>
      <c r="Q12" s="38"/>
    </row>
    <row r="13" spans="1:17" ht="71.25" customHeight="1" thickBot="1">
      <c r="A13" s="1251" t="s">
        <v>48</v>
      </c>
      <c r="B13" s="1252"/>
      <c r="C13" s="1253">
        <v>460548</v>
      </c>
      <c r="D13" s="1254"/>
      <c r="E13" s="233"/>
      <c r="F13" s="234"/>
      <c r="G13" s="1182"/>
      <c r="H13" s="1183"/>
      <c r="I13" s="1183"/>
      <c r="J13" s="1184"/>
      <c r="K13" s="235"/>
      <c r="L13" s="235"/>
      <c r="M13" s="235"/>
      <c r="N13" s="235"/>
      <c r="O13" s="38"/>
      <c r="P13" s="38"/>
      <c r="Q13" s="38"/>
    </row>
    <row r="14" spans="1:17" ht="15.75" customHeight="1" thickBot="1">
      <c r="A14" s="1251" t="s">
        <v>30</v>
      </c>
      <c r="B14" s="1271"/>
      <c r="C14" s="1267" t="s">
        <v>35</v>
      </c>
      <c r="D14" s="1268"/>
      <c r="E14" s="1269"/>
      <c r="F14" s="1270"/>
      <c r="G14" s="3" t="s">
        <v>36</v>
      </c>
      <c r="H14" s="4" t="s">
        <v>37</v>
      </c>
      <c r="I14" s="37"/>
      <c r="J14" s="37"/>
      <c r="K14" s="37"/>
      <c r="L14" s="37"/>
      <c r="M14" s="37"/>
      <c r="N14" s="37"/>
      <c r="O14" s="38"/>
      <c r="P14" s="38"/>
      <c r="Q14" s="38"/>
    </row>
    <row r="15" spans="1:17" ht="15" customHeight="1" thickBot="1">
      <c r="A15" s="1251" t="s">
        <v>31</v>
      </c>
      <c r="B15" s="1262"/>
      <c r="C15" s="1263">
        <f>C13*0.4%</f>
        <v>1842.192</v>
      </c>
      <c r="D15" s="1264"/>
      <c r="E15" s="1264"/>
      <c r="F15" s="1265"/>
      <c r="G15" s="236"/>
      <c r="H15" s="237"/>
      <c r="I15" s="37"/>
      <c r="J15" s="37"/>
      <c r="K15" s="37"/>
      <c r="L15" s="37"/>
      <c r="M15" s="37"/>
      <c r="N15" s="37"/>
      <c r="O15" s="38"/>
      <c r="P15" s="38"/>
      <c r="Q15" s="38"/>
    </row>
    <row r="16" spans="1:17" ht="17.25" customHeight="1">
      <c r="A16" s="1251" t="s">
        <v>32</v>
      </c>
      <c r="B16" s="1271"/>
      <c r="C16" s="1259">
        <f>SUM(F21+F30+F32+F39+F43+F54+D76+D118+D156+D189)</f>
        <v>1866</v>
      </c>
      <c r="D16" s="1260"/>
      <c r="E16" s="1260"/>
      <c r="F16" s="1261"/>
      <c r="G16" s="238"/>
      <c r="H16" s="239"/>
      <c r="I16" s="37"/>
      <c r="J16" s="37"/>
      <c r="K16" s="37"/>
      <c r="L16" s="37"/>
      <c r="M16" s="37"/>
      <c r="N16" s="37"/>
      <c r="O16" s="38"/>
      <c r="P16" s="38"/>
      <c r="Q16" s="38"/>
    </row>
    <row r="17" spans="1:17" ht="15">
      <c r="A17" s="37"/>
      <c r="B17" s="240"/>
      <c r="C17" s="241"/>
      <c r="D17" s="242"/>
      <c r="E17" s="242"/>
      <c r="F17" s="242"/>
      <c r="G17" s="243"/>
      <c r="H17" s="243"/>
      <c r="I17" s="37"/>
      <c r="J17" s="37"/>
      <c r="K17" s="37"/>
      <c r="L17" s="37"/>
      <c r="M17" s="37"/>
      <c r="N17" s="37"/>
      <c r="O17" s="38"/>
      <c r="P17" s="38"/>
      <c r="Q17" s="38"/>
    </row>
    <row r="18" spans="1:17" ht="15.75">
      <c r="A18" s="1190" t="s">
        <v>34</v>
      </c>
      <c r="B18" s="1255"/>
      <c r="C18" s="1204" t="s">
        <v>41</v>
      </c>
      <c r="D18" s="1266"/>
      <c r="E18" s="1266"/>
      <c r="F18" s="1205"/>
      <c r="G18" s="1199" t="s">
        <v>38</v>
      </c>
      <c r="H18" s="1250" t="s">
        <v>49</v>
      </c>
      <c r="I18" s="1199" t="s">
        <v>46</v>
      </c>
      <c r="J18" s="1199" t="s">
        <v>39</v>
      </c>
      <c r="K18" s="1199" t="s">
        <v>93</v>
      </c>
      <c r="L18" s="1199" t="s">
        <v>94</v>
      </c>
      <c r="M18" s="1199" t="s">
        <v>95</v>
      </c>
      <c r="N18" s="1243" t="s">
        <v>40</v>
      </c>
      <c r="O18" s="38"/>
      <c r="P18" s="38"/>
      <c r="Q18" s="38"/>
    </row>
    <row r="19" spans="1:17" ht="55.5" customHeight="1">
      <c r="A19" s="1208"/>
      <c r="B19" s="1256"/>
      <c r="C19" s="497" t="s">
        <v>45</v>
      </c>
      <c r="D19" s="497" t="s">
        <v>43</v>
      </c>
      <c r="E19" s="246" t="s">
        <v>0</v>
      </c>
      <c r="F19" s="498" t="s">
        <v>0</v>
      </c>
      <c r="G19" s="1200"/>
      <c r="H19" s="1200"/>
      <c r="I19" s="1200"/>
      <c r="J19" s="1200"/>
      <c r="K19" s="1248"/>
      <c r="L19" s="1248"/>
      <c r="M19" s="1200"/>
      <c r="N19" s="1244"/>
      <c r="O19" s="38"/>
      <c r="P19" s="38"/>
      <c r="Q19" s="38"/>
    </row>
    <row r="20" spans="1:17" ht="15">
      <c r="A20" s="1257"/>
      <c r="B20" s="1258"/>
      <c r="C20" s="41" t="s">
        <v>31</v>
      </c>
      <c r="D20" s="41" t="s">
        <v>91</v>
      </c>
      <c r="E20" s="41" t="s">
        <v>31</v>
      </c>
      <c r="F20" s="42" t="s">
        <v>52</v>
      </c>
      <c r="G20" s="1201"/>
      <c r="H20" s="1200"/>
      <c r="I20" s="1200"/>
      <c r="J20" s="1201"/>
      <c r="K20" s="1249"/>
      <c r="L20" s="1249"/>
      <c r="M20" s="1200"/>
      <c r="N20" s="1244"/>
      <c r="O20" s="38"/>
      <c r="P20" s="38"/>
      <c r="Q20" s="38"/>
    </row>
    <row r="21" spans="1:17" ht="15" customHeight="1">
      <c r="A21" s="1194" t="s">
        <v>2</v>
      </c>
      <c r="B21" s="1211" t="s">
        <v>50</v>
      </c>
      <c r="C21" s="1187">
        <f>0.5*(C13*0.25%)/6</f>
        <v>95.9475</v>
      </c>
      <c r="D21" s="1187">
        <f>C21</f>
        <v>95.9475</v>
      </c>
      <c r="E21" s="1174">
        <f>SUM(C21:D28)</f>
        <v>191.895</v>
      </c>
      <c r="F21" s="1163">
        <v>192</v>
      </c>
      <c r="G21" s="171" t="s">
        <v>184</v>
      </c>
      <c r="H21" s="166" t="s">
        <v>97</v>
      </c>
      <c r="I21" s="166"/>
      <c r="J21" s="197" t="s">
        <v>101</v>
      </c>
      <c r="K21" s="183"/>
      <c r="L21" s="183">
        <v>0.7</v>
      </c>
      <c r="M21" s="166" t="s">
        <v>128</v>
      </c>
      <c r="N21" s="166" t="s">
        <v>182</v>
      </c>
      <c r="O21" s="38"/>
      <c r="P21" s="38"/>
      <c r="Q21" s="38"/>
    </row>
    <row r="22" spans="1:17" ht="15" customHeight="1">
      <c r="A22" s="1195"/>
      <c r="B22" s="1212"/>
      <c r="C22" s="1188"/>
      <c r="D22" s="1188"/>
      <c r="E22" s="1175"/>
      <c r="F22" s="1164"/>
      <c r="G22" s="172" t="s">
        <v>184</v>
      </c>
      <c r="H22" s="60" t="s">
        <v>100</v>
      </c>
      <c r="I22" s="60"/>
      <c r="J22" s="60" t="s">
        <v>101</v>
      </c>
      <c r="K22" s="72"/>
      <c r="L22" s="72">
        <v>1</v>
      </c>
      <c r="M22" s="60" t="s">
        <v>128</v>
      </c>
      <c r="N22" s="60" t="s">
        <v>182</v>
      </c>
      <c r="O22" s="38"/>
      <c r="P22" s="38"/>
      <c r="Q22" s="38"/>
    </row>
    <row r="23" spans="1:17" s="634" customFormat="1" ht="15" customHeight="1">
      <c r="A23" s="1195"/>
      <c r="B23" s="1212"/>
      <c r="C23" s="1188"/>
      <c r="D23" s="1188"/>
      <c r="E23" s="1175"/>
      <c r="F23" s="1164"/>
      <c r="G23" s="872" t="s">
        <v>281</v>
      </c>
      <c r="H23" s="718" t="s">
        <v>97</v>
      </c>
      <c r="I23" s="718"/>
      <c r="J23" s="718" t="s">
        <v>101</v>
      </c>
      <c r="K23" s="734"/>
      <c r="L23" s="734">
        <v>0.4</v>
      </c>
      <c r="M23" s="718" t="s">
        <v>128</v>
      </c>
      <c r="N23" s="718" t="s">
        <v>182</v>
      </c>
      <c r="O23" s="753"/>
      <c r="P23" s="753"/>
      <c r="Q23" s="753"/>
    </row>
    <row r="24" spans="1:17" s="634" customFormat="1" ht="15" customHeight="1">
      <c r="A24" s="1195"/>
      <c r="B24" s="1212"/>
      <c r="C24" s="1188"/>
      <c r="D24" s="1188"/>
      <c r="E24" s="1175"/>
      <c r="F24" s="1164"/>
      <c r="G24" s="872" t="s">
        <v>280</v>
      </c>
      <c r="H24" s="718" t="s">
        <v>97</v>
      </c>
      <c r="I24" s="718"/>
      <c r="J24" s="718" t="s">
        <v>101</v>
      </c>
      <c r="K24" s="734"/>
      <c r="L24" s="734">
        <v>0.4</v>
      </c>
      <c r="M24" s="718" t="s">
        <v>128</v>
      </c>
      <c r="N24" s="718" t="s">
        <v>182</v>
      </c>
      <c r="O24" s="753"/>
      <c r="P24" s="753"/>
      <c r="Q24" s="753"/>
    </row>
    <row r="25" spans="1:17" s="634" customFormat="1" ht="15" customHeight="1">
      <c r="A25" s="1195"/>
      <c r="B25" s="1212"/>
      <c r="C25" s="1188"/>
      <c r="D25" s="1188"/>
      <c r="E25" s="1175"/>
      <c r="F25" s="1164"/>
      <c r="G25" s="872" t="s">
        <v>281</v>
      </c>
      <c r="H25" s="718" t="s">
        <v>100</v>
      </c>
      <c r="I25" s="718"/>
      <c r="J25" s="718" t="s">
        <v>101</v>
      </c>
      <c r="K25" s="734"/>
      <c r="L25" s="734">
        <v>1</v>
      </c>
      <c r="M25" s="718" t="s">
        <v>128</v>
      </c>
      <c r="N25" s="718" t="s">
        <v>182</v>
      </c>
      <c r="O25" s="753"/>
      <c r="P25" s="753"/>
      <c r="Q25" s="753"/>
    </row>
    <row r="26" spans="1:17" s="634" customFormat="1" ht="15" customHeight="1">
      <c r="A26" s="1195"/>
      <c r="B26" s="1212"/>
      <c r="C26" s="1188"/>
      <c r="D26" s="1188"/>
      <c r="E26" s="1175"/>
      <c r="F26" s="1164"/>
      <c r="G26" s="872" t="s">
        <v>280</v>
      </c>
      <c r="H26" s="718" t="s">
        <v>100</v>
      </c>
      <c r="I26" s="718"/>
      <c r="J26" s="718" t="s">
        <v>101</v>
      </c>
      <c r="K26" s="734"/>
      <c r="L26" s="734">
        <v>1</v>
      </c>
      <c r="M26" s="718" t="s">
        <v>128</v>
      </c>
      <c r="N26" s="718" t="s">
        <v>182</v>
      </c>
      <c r="O26" s="753"/>
      <c r="P26" s="753"/>
      <c r="Q26" s="753"/>
    </row>
    <row r="27" spans="1:17" ht="15" customHeight="1">
      <c r="A27" s="1195"/>
      <c r="B27" s="1212"/>
      <c r="C27" s="1188"/>
      <c r="D27" s="1188"/>
      <c r="E27" s="1175"/>
      <c r="F27" s="1164"/>
      <c r="G27" s="712"/>
      <c r="H27" s="718"/>
      <c r="I27" s="718"/>
      <c r="J27" s="718"/>
      <c r="K27" s="734"/>
      <c r="L27" s="734"/>
      <c r="M27" s="718"/>
      <c r="N27" s="718"/>
      <c r="O27" s="38"/>
      <c r="P27" s="38"/>
      <c r="Q27" s="38"/>
    </row>
    <row r="28" spans="1:17" ht="15" customHeight="1">
      <c r="A28" s="1196"/>
      <c r="B28" s="1213"/>
      <c r="C28" s="1189"/>
      <c r="D28" s="1189"/>
      <c r="E28" s="1176"/>
      <c r="F28" s="1165"/>
      <c r="G28" s="953"/>
      <c r="H28" s="775"/>
      <c r="I28" s="775"/>
      <c r="J28" s="775"/>
      <c r="K28" s="904"/>
      <c r="L28" s="904"/>
      <c r="M28" s="775"/>
      <c r="N28" s="775"/>
      <c r="O28" s="38"/>
      <c r="P28" s="38"/>
      <c r="Q28" s="38"/>
    </row>
    <row r="29" spans="1:17" ht="15" customHeight="1">
      <c r="A29" s="761"/>
      <c r="B29" s="764"/>
      <c r="C29" s="765"/>
      <c r="D29" s="765"/>
      <c r="E29" s="762"/>
      <c r="F29" s="763"/>
      <c r="G29" s="954"/>
      <c r="H29" s="955"/>
      <c r="I29" s="955"/>
      <c r="J29" s="955"/>
      <c r="K29" s="956"/>
      <c r="L29" s="956"/>
      <c r="M29" s="955"/>
      <c r="N29" s="955"/>
      <c r="O29" s="38"/>
      <c r="P29" s="38"/>
      <c r="Q29" s="38"/>
    </row>
    <row r="30" spans="1:17" s="329" customFormat="1" ht="15" customHeight="1">
      <c r="A30" s="1194" t="s">
        <v>3</v>
      </c>
      <c r="B30" s="1190" t="s">
        <v>51</v>
      </c>
      <c r="C30" s="1187">
        <f>0.5*(C13*0.25%)/6</f>
        <v>95.9475</v>
      </c>
      <c r="D30" s="1187">
        <f>C30</f>
        <v>95.9475</v>
      </c>
      <c r="E30" s="1174">
        <f>SUM(C30:D31)</f>
        <v>191.895</v>
      </c>
      <c r="F30" s="1163">
        <v>192</v>
      </c>
      <c r="G30" s="785" t="s">
        <v>306</v>
      </c>
      <c r="H30" s="717" t="s">
        <v>97</v>
      </c>
      <c r="I30" s="717"/>
      <c r="J30" s="717" t="s">
        <v>101</v>
      </c>
      <c r="K30" s="731"/>
      <c r="L30" s="731">
        <v>3.3</v>
      </c>
      <c r="M30" s="717" t="s">
        <v>128</v>
      </c>
      <c r="N30" s="717" t="s">
        <v>326</v>
      </c>
      <c r="O30" s="328"/>
      <c r="P30" s="328"/>
      <c r="Q30" s="328"/>
    </row>
    <row r="31" spans="1:17" s="329" customFormat="1" ht="15" customHeight="1">
      <c r="A31" s="1195"/>
      <c r="B31" s="1208"/>
      <c r="C31" s="1188"/>
      <c r="D31" s="1188"/>
      <c r="E31" s="1176"/>
      <c r="F31" s="1165"/>
      <c r="G31" s="957" t="s">
        <v>307</v>
      </c>
      <c r="H31" s="814" t="s">
        <v>97</v>
      </c>
      <c r="I31" s="814"/>
      <c r="J31" s="814" t="s">
        <v>101</v>
      </c>
      <c r="K31" s="815"/>
      <c r="L31" s="815">
        <v>3.2</v>
      </c>
      <c r="M31" s="814" t="s">
        <v>128</v>
      </c>
      <c r="N31" s="926"/>
      <c r="O31" s="328"/>
      <c r="P31" s="328"/>
      <c r="Q31" s="328"/>
    </row>
    <row r="32" spans="1:17" ht="15" customHeight="1">
      <c r="A32" s="1194" t="s">
        <v>4</v>
      </c>
      <c r="B32" s="1190" t="s">
        <v>57</v>
      </c>
      <c r="C32" s="1187">
        <f>0.5*(C13*0.25%)/6</f>
        <v>95.9475</v>
      </c>
      <c r="D32" s="1187">
        <f>C32</f>
        <v>95.9475</v>
      </c>
      <c r="E32" s="1174">
        <f>SUM(C32:D38)</f>
        <v>191.895</v>
      </c>
      <c r="F32" s="1163">
        <v>192</v>
      </c>
      <c r="G32" s="785" t="s">
        <v>102</v>
      </c>
      <c r="H32" s="717" t="s">
        <v>97</v>
      </c>
      <c r="I32" s="717"/>
      <c r="J32" s="717" t="s">
        <v>101</v>
      </c>
      <c r="K32" s="731"/>
      <c r="L32" s="731">
        <v>0.7</v>
      </c>
      <c r="M32" s="717" t="s">
        <v>128</v>
      </c>
      <c r="N32" s="717" t="s">
        <v>182</v>
      </c>
      <c r="O32" s="38"/>
      <c r="P32" s="38"/>
      <c r="Q32" s="38"/>
    </row>
    <row r="33" spans="1:17" ht="15" customHeight="1">
      <c r="A33" s="1195"/>
      <c r="B33" s="1208"/>
      <c r="C33" s="1188"/>
      <c r="D33" s="1188"/>
      <c r="E33" s="1175"/>
      <c r="F33" s="1164"/>
      <c r="G33" s="953" t="s">
        <v>290</v>
      </c>
      <c r="H33" s="958" t="s">
        <v>97</v>
      </c>
      <c r="I33" s="714"/>
      <c r="J33" s="714" t="s">
        <v>101</v>
      </c>
      <c r="K33" s="838"/>
      <c r="L33" s="959">
        <v>0.34</v>
      </c>
      <c r="M33" s="958" t="s">
        <v>128</v>
      </c>
      <c r="N33" s="958" t="s">
        <v>182</v>
      </c>
      <c r="O33" s="38"/>
      <c r="P33" s="38"/>
      <c r="Q33" s="38"/>
    </row>
    <row r="34" spans="1:17" ht="15" customHeight="1">
      <c r="A34" s="1195"/>
      <c r="B34" s="1208"/>
      <c r="C34" s="1188"/>
      <c r="D34" s="1188"/>
      <c r="E34" s="1175"/>
      <c r="F34" s="1164"/>
      <c r="G34" s="953" t="s">
        <v>286</v>
      </c>
      <c r="H34" s="958" t="s">
        <v>97</v>
      </c>
      <c r="I34" s="714"/>
      <c r="J34" s="714" t="s">
        <v>101</v>
      </c>
      <c r="K34" s="838"/>
      <c r="L34" s="776">
        <v>0.42</v>
      </c>
      <c r="M34" s="714" t="s">
        <v>128</v>
      </c>
      <c r="N34" s="714" t="s">
        <v>182</v>
      </c>
      <c r="O34" s="38"/>
      <c r="P34" s="38"/>
      <c r="Q34" s="38"/>
    </row>
    <row r="35" spans="1:17" ht="15" customHeight="1">
      <c r="A35" s="1195"/>
      <c r="B35" s="1208"/>
      <c r="C35" s="1188"/>
      <c r="D35" s="1188"/>
      <c r="E35" s="1175"/>
      <c r="F35" s="1164"/>
      <c r="G35" s="872" t="s">
        <v>102</v>
      </c>
      <c r="H35" s="775" t="s">
        <v>100</v>
      </c>
      <c r="I35" s="718"/>
      <c r="J35" s="718" t="s">
        <v>101</v>
      </c>
      <c r="K35" s="734"/>
      <c r="L35" s="960">
        <v>1</v>
      </c>
      <c r="M35" s="879" t="s">
        <v>128</v>
      </c>
      <c r="N35" s="879" t="s">
        <v>182</v>
      </c>
      <c r="O35" s="38"/>
      <c r="P35" s="38"/>
      <c r="Q35" s="38"/>
    </row>
    <row r="36" spans="1:17" ht="15" customHeight="1">
      <c r="A36" s="1195"/>
      <c r="B36" s="1208"/>
      <c r="C36" s="1188"/>
      <c r="D36" s="1188"/>
      <c r="E36" s="1175"/>
      <c r="F36" s="1164"/>
      <c r="G36" s="872" t="s">
        <v>103</v>
      </c>
      <c r="H36" s="718" t="s">
        <v>97</v>
      </c>
      <c r="I36" s="718"/>
      <c r="J36" s="718" t="s">
        <v>101</v>
      </c>
      <c r="K36" s="734"/>
      <c r="L36" s="734">
        <v>0.6</v>
      </c>
      <c r="M36" s="718" t="s">
        <v>128</v>
      </c>
      <c r="N36" s="718" t="s">
        <v>182</v>
      </c>
      <c r="O36" s="38"/>
      <c r="P36" s="38"/>
      <c r="Q36" s="38"/>
    </row>
    <row r="37" spans="1:17" ht="15" customHeight="1">
      <c r="A37" s="1195"/>
      <c r="B37" s="1208"/>
      <c r="C37" s="1188"/>
      <c r="D37" s="1188"/>
      <c r="E37" s="1175"/>
      <c r="F37" s="1164"/>
      <c r="G37" s="872" t="s">
        <v>103</v>
      </c>
      <c r="H37" s="718" t="s">
        <v>100</v>
      </c>
      <c r="I37" s="718"/>
      <c r="J37" s="718" t="s">
        <v>101</v>
      </c>
      <c r="K37" s="734"/>
      <c r="L37" s="734">
        <v>0.6</v>
      </c>
      <c r="M37" s="718" t="s">
        <v>128</v>
      </c>
      <c r="N37" s="718" t="s">
        <v>182</v>
      </c>
      <c r="O37" s="38"/>
      <c r="P37" s="38"/>
      <c r="Q37" s="38"/>
    </row>
    <row r="38" spans="1:17" ht="15" customHeight="1">
      <c r="A38" s="1196"/>
      <c r="B38" s="1192"/>
      <c r="C38" s="1189"/>
      <c r="D38" s="1189"/>
      <c r="E38" s="1176"/>
      <c r="F38" s="1165"/>
      <c r="G38" s="953"/>
      <c r="H38" s="958"/>
      <c r="I38" s="961"/>
      <c r="J38" s="961"/>
      <c r="K38" s="777"/>
      <c r="L38" s="777"/>
      <c r="M38" s="961"/>
      <c r="N38" s="961"/>
      <c r="O38" s="38"/>
      <c r="P38" s="38"/>
      <c r="Q38" s="38"/>
    </row>
    <row r="39" spans="1:17" ht="15" customHeight="1">
      <c r="A39" s="1194" t="s">
        <v>5</v>
      </c>
      <c r="B39" s="1190" t="s">
        <v>58</v>
      </c>
      <c r="C39" s="1187">
        <f>0.5*(C13*0.25%)/6</f>
        <v>95.9475</v>
      </c>
      <c r="D39" s="1187">
        <f>C39</f>
        <v>95.9475</v>
      </c>
      <c r="E39" s="1174">
        <f>SUM(C39:D42)</f>
        <v>191.895</v>
      </c>
      <c r="F39" s="1163">
        <v>192</v>
      </c>
      <c r="G39" s="785" t="s">
        <v>104</v>
      </c>
      <c r="H39" s="717" t="s">
        <v>97</v>
      </c>
      <c r="I39" s="717" t="s">
        <v>98</v>
      </c>
      <c r="J39" s="718" t="s">
        <v>101</v>
      </c>
      <c r="K39" s="731">
        <v>1.5</v>
      </c>
      <c r="L39" s="731">
        <v>0.74</v>
      </c>
      <c r="M39" s="717" t="s">
        <v>128</v>
      </c>
      <c r="N39" s="900" t="s">
        <v>326</v>
      </c>
      <c r="O39" s="38"/>
      <c r="P39" s="38"/>
      <c r="Q39" s="38"/>
    </row>
    <row r="40" spans="1:17" ht="15" customHeight="1">
      <c r="A40" s="1195"/>
      <c r="B40" s="1208"/>
      <c r="C40" s="1188"/>
      <c r="D40" s="1188"/>
      <c r="E40" s="1175"/>
      <c r="F40" s="1164"/>
      <c r="G40" s="872" t="s">
        <v>104</v>
      </c>
      <c r="H40" s="718" t="s">
        <v>100</v>
      </c>
      <c r="I40" s="718" t="s">
        <v>98</v>
      </c>
      <c r="J40" s="718" t="s">
        <v>101</v>
      </c>
      <c r="K40" s="734">
        <v>1.5</v>
      </c>
      <c r="L40" s="734">
        <v>0.67</v>
      </c>
      <c r="M40" s="718" t="s">
        <v>128</v>
      </c>
      <c r="N40" s="718" t="s">
        <v>328</v>
      </c>
      <c r="O40" s="38"/>
      <c r="P40" s="38"/>
      <c r="Q40" s="38"/>
    </row>
    <row r="41" spans="1:17" ht="15" customHeight="1">
      <c r="A41" s="1195"/>
      <c r="B41" s="1208"/>
      <c r="C41" s="1188"/>
      <c r="D41" s="1188"/>
      <c r="E41" s="1175"/>
      <c r="F41" s="1164"/>
      <c r="G41" s="962"/>
      <c r="H41" s="963"/>
      <c r="I41" s="964"/>
      <c r="J41" s="963"/>
      <c r="K41" s="965"/>
      <c r="L41" s="965"/>
      <c r="M41" s="963"/>
      <c r="N41" s="714"/>
      <c r="O41" s="38"/>
      <c r="P41" s="38"/>
      <c r="Q41" s="38"/>
    </row>
    <row r="42" spans="1:17" ht="15" customHeight="1">
      <c r="A42" s="1195"/>
      <c r="B42" s="1208"/>
      <c r="C42" s="1189"/>
      <c r="D42" s="1189"/>
      <c r="E42" s="1176"/>
      <c r="F42" s="1165"/>
      <c r="G42" s="953"/>
      <c r="H42" s="714"/>
      <c r="I42" s="958"/>
      <c r="J42" s="714"/>
      <c r="K42" s="959"/>
      <c r="L42" s="776"/>
      <c r="M42" s="714"/>
      <c r="N42" s="714"/>
      <c r="O42" s="38"/>
      <c r="P42" s="38"/>
      <c r="Q42" s="38"/>
    </row>
    <row r="43" spans="1:17" ht="15" customHeight="1">
      <c r="A43" s="1194" t="s">
        <v>6</v>
      </c>
      <c r="B43" s="1284" t="s">
        <v>59</v>
      </c>
      <c r="C43" s="1187">
        <f>0.5*(C13*0.25%)/6</f>
        <v>95.9475</v>
      </c>
      <c r="D43" s="1187">
        <f>C43</f>
        <v>95.9475</v>
      </c>
      <c r="E43" s="1174">
        <f>SUM(C43:D53)</f>
        <v>191.895</v>
      </c>
      <c r="F43" s="1163">
        <v>192</v>
      </c>
      <c r="G43" s="785" t="s">
        <v>105</v>
      </c>
      <c r="H43" s="717" t="s">
        <v>97</v>
      </c>
      <c r="I43" s="717"/>
      <c r="J43" s="717" t="s">
        <v>101</v>
      </c>
      <c r="K43" s="731"/>
      <c r="L43" s="731">
        <v>0.11</v>
      </c>
      <c r="M43" s="717" t="s">
        <v>128</v>
      </c>
      <c r="N43" s="717" t="s">
        <v>326</v>
      </c>
      <c r="O43" s="38"/>
      <c r="P43" s="38"/>
      <c r="Q43" s="38"/>
    </row>
    <row r="44" spans="1:17" ht="15" customHeight="1">
      <c r="A44" s="1195"/>
      <c r="B44" s="1285"/>
      <c r="C44" s="1188"/>
      <c r="D44" s="1188"/>
      <c r="E44" s="1175"/>
      <c r="F44" s="1164"/>
      <c r="G44" s="872" t="s">
        <v>105</v>
      </c>
      <c r="H44" s="775" t="s">
        <v>100</v>
      </c>
      <c r="I44" s="718"/>
      <c r="J44" s="775" t="s">
        <v>101</v>
      </c>
      <c r="K44" s="734"/>
      <c r="L44" s="734">
        <v>0.11</v>
      </c>
      <c r="M44" s="718" t="s">
        <v>128</v>
      </c>
      <c r="N44" s="718" t="s">
        <v>326</v>
      </c>
      <c r="O44" s="37"/>
      <c r="P44" s="37"/>
      <c r="Q44" s="37"/>
    </row>
    <row r="45" spans="1:17" ht="15" customHeight="1">
      <c r="A45" s="1195"/>
      <c r="B45" s="1285"/>
      <c r="C45" s="1188"/>
      <c r="D45" s="1188"/>
      <c r="E45" s="1175"/>
      <c r="F45" s="1164"/>
      <c r="G45" s="966" t="s">
        <v>305</v>
      </c>
      <c r="H45" s="775" t="s">
        <v>304</v>
      </c>
      <c r="I45" s="718"/>
      <c r="J45" s="775" t="s">
        <v>101</v>
      </c>
      <c r="K45" s="967"/>
      <c r="L45" s="967">
        <v>0.44</v>
      </c>
      <c r="M45" s="718" t="s">
        <v>128</v>
      </c>
      <c r="N45" s="718"/>
      <c r="O45" s="37"/>
      <c r="P45" s="37"/>
      <c r="Q45" s="37"/>
    </row>
    <row r="46" spans="1:17" ht="15" customHeight="1">
      <c r="A46" s="1195"/>
      <c r="B46" s="1285"/>
      <c r="C46" s="1188"/>
      <c r="D46" s="1188"/>
      <c r="E46" s="1175"/>
      <c r="F46" s="1164"/>
      <c r="G46" s="962" t="s">
        <v>212</v>
      </c>
      <c r="H46" s="718" t="s">
        <v>97</v>
      </c>
      <c r="I46" s="718"/>
      <c r="J46" s="775" t="s">
        <v>101</v>
      </c>
      <c r="K46" s="968"/>
      <c r="L46" s="968">
        <v>0.44</v>
      </c>
      <c r="M46" s="718" t="s">
        <v>128</v>
      </c>
      <c r="N46" s="718" t="s">
        <v>326</v>
      </c>
      <c r="O46" s="37"/>
      <c r="P46" s="37"/>
      <c r="Q46" s="37"/>
    </row>
    <row r="47" spans="1:17" ht="15" customHeight="1">
      <c r="A47" s="1195"/>
      <c r="B47" s="1285"/>
      <c r="C47" s="1188"/>
      <c r="D47" s="1188"/>
      <c r="E47" s="1175"/>
      <c r="F47" s="1164"/>
      <c r="G47" s="962" t="s">
        <v>213</v>
      </c>
      <c r="H47" s="718" t="s">
        <v>97</v>
      </c>
      <c r="I47" s="718"/>
      <c r="J47" s="775" t="s">
        <v>101</v>
      </c>
      <c r="K47" s="968"/>
      <c r="L47" s="968">
        <v>0.54</v>
      </c>
      <c r="M47" s="718" t="s">
        <v>128</v>
      </c>
      <c r="N47" s="718" t="s">
        <v>326</v>
      </c>
      <c r="O47" s="37"/>
      <c r="P47" s="37"/>
      <c r="Q47" s="37"/>
    </row>
    <row r="48" spans="1:17" ht="15" customHeight="1">
      <c r="A48" s="1195"/>
      <c r="B48" s="1285"/>
      <c r="C48" s="1188"/>
      <c r="D48" s="1188"/>
      <c r="E48" s="1175"/>
      <c r="F48" s="1164"/>
      <c r="G48" s="962" t="s">
        <v>213</v>
      </c>
      <c r="H48" s="718" t="s">
        <v>100</v>
      </c>
      <c r="I48" s="718"/>
      <c r="J48" s="775" t="s">
        <v>101</v>
      </c>
      <c r="K48" s="968"/>
      <c r="L48" s="968">
        <v>0.52</v>
      </c>
      <c r="M48" s="718" t="s">
        <v>128</v>
      </c>
      <c r="N48" s="718" t="s">
        <v>326</v>
      </c>
      <c r="O48" s="37"/>
      <c r="P48" s="37"/>
      <c r="Q48" s="37"/>
    </row>
    <row r="49" spans="1:17" s="634" customFormat="1" ht="15" customHeight="1">
      <c r="A49" s="1195"/>
      <c r="B49" s="1285"/>
      <c r="C49" s="1188"/>
      <c r="D49" s="1188"/>
      <c r="E49" s="1175"/>
      <c r="F49" s="1164"/>
      <c r="G49" s="712" t="s">
        <v>285</v>
      </c>
      <c r="H49" s="775" t="s">
        <v>303</v>
      </c>
      <c r="I49" s="714"/>
      <c r="J49" s="718" t="s">
        <v>101</v>
      </c>
      <c r="K49" s="776"/>
      <c r="L49" s="776">
        <v>0.54</v>
      </c>
      <c r="M49" s="963" t="s">
        <v>128</v>
      </c>
      <c r="N49" s="716" t="s">
        <v>182</v>
      </c>
      <c r="O49" s="755"/>
      <c r="P49" s="755"/>
      <c r="Q49" s="755"/>
    </row>
    <row r="50" spans="1:17" s="634" customFormat="1" ht="15" customHeight="1">
      <c r="A50" s="1195"/>
      <c r="B50" s="1285"/>
      <c r="C50" s="1188"/>
      <c r="D50" s="1188"/>
      <c r="E50" s="1175"/>
      <c r="F50" s="1164"/>
      <c r="G50" s="712" t="s">
        <v>285</v>
      </c>
      <c r="H50" s="775" t="s">
        <v>304</v>
      </c>
      <c r="I50" s="714"/>
      <c r="J50" s="718" t="s">
        <v>101</v>
      </c>
      <c r="K50" s="776"/>
      <c r="L50" s="776">
        <v>0.53</v>
      </c>
      <c r="M50" s="963" t="s">
        <v>128</v>
      </c>
      <c r="N50" s="716" t="s">
        <v>182</v>
      </c>
      <c r="O50" s="755"/>
      <c r="P50" s="755"/>
      <c r="Q50" s="755"/>
    </row>
    <row r="51" spans="1:17" s="634" customFormat="1" ht="15" customHeight="1">
      <c r="A51" s="1195"/>
      <c r="B51" s="1212"/>
      <c r="C51" s="1188"/>
      <c r="D51" s="1188"/>
      <c r="E51" s="1175"/>
      <c r="F51" s="1164"/>
      <c r="G51" s="712" t="s">
        <v>301</v>
      </c>
      <c r="H51" s="718" t="s">
        <v>97</v>
      </c>
      <c r="I51" s="714"/>
      <c r="J51" s="718" t="s">
        <v>101</v>
      </c>
      <c r="K51" s="776"/>
      <c r="L51" s="776">
        <v>0.54</v>
      </c>
      <c r="M51" s="963" t="s">
        <v>128</v>
      </c>
      <c r="N51" s="716" t="s">
        <v>182</v>
      </c>
      <c r="O51" s="755"/>
      <c r="P51" s="755"/>
      <c r="Q51" s="755"/>
    </row>
    <row r="52" spans="1:17" s="634" customFormat="1" ht="15" customHeight="1">
      <c r="A52" s="1195"/>
      <c r="B52" s="1212"/>
      <c r="C52" s="1188"/>
      <c r="D52" s="1188"/>
      <c r="E52" s="1175"/>
      <c r="F52" s="1164"/>
      <c r="G52" s="712" t="s">
        <v>301</v>
      </c>
      <c r="H52" s="718" t="s">
        <v>100</v>
      </c>
      <c r="I52" s="714"/>
      <c r="J52" s="718" t="s">
        <v>101</v>
      </c>
      <c r="K52" s="776"/>
      <c r="L52" s="776">
        <v>0.53</v>
      </c>
      <c r="M52" s="963" t="s">
        <v>128</v>
      </c>
      <c r="N52" s="716" t="s">
        <v>182</v>
      </c>
      <c r="O52" s="755"/>
      <c r="P52" s="755"/>
      <c r="Q52" s="755"/>
    </row>
    <row r="53" spans="1:17" ht="15" customHeight="1">
      <c r="A53" s="1196"/>
      <c r="B53" s="1213"/>
      <c r="C53" s="1189"/>
      <c r="D53" s="1189"/>
      <c r="E53" s="1176"/>
      <c r="F53" s="1165"/>
      <c r="G53" s="969"/>
      <c r="H53" s="961"/>
      <c r="I53" s="961"/>
      <c r="J53" s="970"/>
      <c r="K53" s="777"/>
      <c r="L53" s="777"/>
      <c r="M53" s="961"/>
      <c r="N53" s="961"/>
      <c r="O53" s="37"/>
      <c r="P53" s="37"/>
      <c r="Q53" s="37"/>
    </row>
    <row r="54" spans="1:17" ht="31.5">
      <c r="A54" s="1288" t="s">
        <v>7</v>
      </c>
      <c r="B54" s="40" t="s">
        <v>241</v>
      </c>
      <c r="C54" s="247">
        <f>0.5*(C13*0.25%)/6</f>
        <v>95.9475</v>
      </c>
      <c r="D54" s="247">
        <f>C54</f>
        <v>95.9475</v>
      </c>
      <c r="E54" s="248">
        <f>SUM(C54:D54)</f>
        <v>191.895</v>
      </c>
      <c r="F54" s="249">
        <f>F55+F56+F57+F64+F70</f>
        <v>192</v>
      </c>
      <c r="G54" s="971"/>
      <c r="H54" s="972"/>
      <c r="I54" s="1241"/>
      <c r="J54" s="1241"/>
      <c r="K54" s="1241"/>
      <c r="L54" s="1241"/>
      <c r="M54" s="1241"/>
      <c r="N54" s="1242"/>
      <c r="O54" s="37"/>
      <c r="P54" s="37"/>
      <c r="Q54" s="37"/>
    </row>
    <row r="55" spans="1:17" ht="15" customHeight="1">
      <c r="A55" s="1289"/>
      <c r="B55" s="1178" t="s">
        <v>167</v>
      </c>
      <c r="C55" s="1279"/>
      <c r="D55" s="1279"/>
      <c r="E55" s="1180"/>
      <c r="F55" s="810">
        <v>54</v>
      </c>
      <c r="G55" s="871" t="s">
        <v>84</v>
      </c>
      <c r="H55" s="717" t="s">
        <v>106</v>
      </c>
      <c r="I55" s="717" t="s">
        <v>107</v>
      </c>
      <c r="J55" s="717" t="s">
        <v>101</v>
      </c>
      <c r="K55" s="731">
        <v>0.18</v>
      </c>
      <c r="L55" s="731">
        <v>0.1</v>
      </c>
      <c r="M55" s="717" t="s">
        <v>128</v>
      </c>
      <c r="N55" s="717" t="s">
        <v>228</v>
      </c>
      <c r="O55" s="37"/>
      <c r="P55" s="37"/>
      <c r="Q55" s="37"/>
    </row>
    <row r="56" spans="1:17" ht="15" customHeight="1">
      <c r="A56" s="1289"/>
      <c r="B56" s="1179"/>
      <c r="C56" s="1280"/>
      <c r="D56" s="1280"/>
      <c r="E56" s="1181"/>
      <c r="F56" s="811">
        <v>54</v>
      </c>
      <c r="G56" s="872" t="s">
        <v>84</v>
      </c>
      <c r="H56" s="718" t="s">
        <v>97</v>
      </c>
      <c r="I56" s="775" t="s">
        <v>107</v>
      </c>
      <c r="J56" s="718" t="s">
        <v>101</v>
      </c>
      <c r="K56" s="734">
        <v>0.3</v>
      </c>
      <c r="L56" s="734">
        <v>0.1</v>
      </c>
      <c r="M56" s="775" t="s">
        <v>128</v>
      </c>
      <c r="N56" s="814" t="s">
        <v>228</v>
      </c>
      <c r="O56" s="37"/>
      <c r="P56" s="37"/>
      <c r="Q56" s="37"/>
    </row>
    <row r="57" spans="1:17" ht="15" customHeight="1">
      <c r="A57" s="1289"/>
      <c r="B57" s="324"/>
      <c r="C57" s="1279"/>
      <c r="D57" s="1279"/>
      <c r="E57" s="1180"/>
      <c r="F57" s="1163">
        <v>43</v>
      </c>
      <c r="G57" s="785"/>
      <c r="H57" s="717"/>
      <c r="I57" s="717"/>
      <c r="J57" s="717"/>
      <c r="K57" s="731"/>
      <c r="L57" s="731"/>
      <c r="M57" s="717"/>
      <c r="N57" s="717"/>
      <c r="O57" s="37"/>
      <c r="P57" s="37"/>
      <c r="Q57" s="37"/>
    </row>
    <row r="58" spans="1:17" ht="15" customHeight="1">
      <c r="A58" s="1289"/>
      <c r="B58" s="395" t="s">
        <v>60</v>
      </c>
      <c r="C58" s="1280"/>
      <c r="D58" s="1280"/>
      <c r="E58" s="1343"/>
      <c r="F58" s="1164"/>
      <c r="G58" s="872"/>
      <c r="H58" s="879"/>
      <c r="I58" s="718"/>
      <c r="J58" s="879"/>
      <c r="K58" s="960"/>
      <c r="L58" s="734"/>
      <c r="M58" s="718"/>
      <c r="N58" s="718"/>
      <c r="O58" s="37"/>
      <c r="P58" s="37"/>
      <c r="Q58" s="37"/>
    </row>
    <row r="59" spans="1:17" ht="15" customHeight="1">
      <c r="A59" s="1289"/>
      <c r="B59" s="325" t="s">
        <v>62</v>
      </c>
      <c r="C59" s="1280"/>
      <c r="D59" s="1280"/>
      <c r="E59" s="1343"/>
      <c r="F59" s="1164"/>
      <c r="G59" s="872" t="s">
        <v>109</v>
      </c>
      <c r="H59" s="718" t="s">
        <v>106</v>
      </c>
      <c r="I59" s="718" t="s">
        <v>107</v>
      </c>
      <c r="J59" s="718" t="s">
        <v>101</v>
      </c>
      <c r="K59" s="734">
        <v>0.7</v>
      </c>
      <c r="L59" s="734">
        <v>0.56</v>
      </c>
      <c r="M59" s="718" t="s">
        <v>128</v>
      </c>
      <c r="N59" s="718" t="s">
        <v>228</v>
      </c>
      <c r="O59" s="37"/>
      <c r="P59" s="37"/>
      <c r="Q59" s="37"/>
    </row>
    <row r="60" spans="1:17" ht="15" customHeight="1">
      <c r="A60" s="1289"/>
      <c r="B60" s="325" t="s">
        <v>61</v>
      </c>
      <c r="C60" s="1280"/>
      <c r="D60" s="1280"/>
      <c r="E60" s="1343"/>
      <c r="F60" s="1164"/>
      <c r="G60" s="872" t="s">
        <v>108</v>
      </c>
      <c r="H60" s="718" t="s">
        <v>106</v>
      </c>
      <c r="I60" s="718" t="s">
        <v>107</v>
      </c>
      <c r="J60" s="718" t="s">
        <v>101</v>
      </c>
      <c r="K60" s="960">
        <v>0.6</v>
      </c>
      <c r="L60" s="734">
        <v>0.46</v>
      </c>
      <c r="M60" s="718" t="s">
        <v>128</v>
      </c>
      <c r="N60" s="718" t="s">
        <v>228</v>
      </c>
      <c r="O60" s="37"/>
      <c r="P60" s="37"/>
      <c r="Q60" s="37"/>
    </row>
    <row r="61" spans="1:17" ht="15" customHeight="1">
      <c r="A61" s="1289"/>
      <c r="B61" s="325" t="s">
        <v>147</v>
      </c>
      <c r="C61" s="1280"/>
      <c r="D61" s="1280"/>
      <c r="E61" s="1343"/>
      <c r="F61" s="1164"/>
      <c r="G61" s="872" t="s">
        <v>140</v>
      </c>
      <c r="H61" s="718" t="s">
        <v>106</v>
      </c>
      <c r="I61" s="718" t="s">
        <v>107</v>
      </c>
      <c r="J61" s="718" t="s">
        <v>101</v>
      </c>
      <c r="K61" s="734">
        <v>0.6</v>
      </c>
      <c r="L61" s="776">
        <v>0.55</v>
      </c>
      <c r="M61" s="718" t="s">
        <v>128</v>
      </c>
      <c r="N61" s="718" t="s">
        <v>228</v>
      </c>
      <c r="O61" s="37"/>
      <c r="P61" s="37"/>
      <c r="Q61" s="37"/>
    </row>
    <row r="62" spans="1:17" ht="15" customHeight="1">
      <c r="A62" s="1289"/>
      <c r="B62" s="325" t="s">
        <v>238</v>
      </c>
      <c r="C62" s="1280"/>
      <c r="D62" s="1280"/>
      <c r="E62" s="1343"/>
      <c r="F62" s="1164"/>
      <c r="G62" s="872" t="s">
        <v>139</v>
      </c>
      <c r="H62" s="879" t="s">
        <v>106</v>
      </c>
      <c r="I62" s="879" t="s">
        <v>107</v>
      </c>
      <c r="J62" s="879" t="s">
        <v>101</v>
      </c>
      <c r="K62" s="960">
        <v>0.6</v>
      </c>
      <c r="L62" s="776">
        <v>0.67</v>
      </c>
      <c r="M62" s="879" t="s">
        <v>128</v>
      </c>
      <c r="N62" s="718" t="s">
        <v>228</v>
      </c>
      <c r="O62" s="37"/>
      <c r="P62" s="37"/>
      <c r="Q62" s="37"/>
    </row>
    <row r="63" spans="1:17" ht="15" customHeight="1">
      <c r="A63" s="1289"/>
      <c r="B63" s="325"/>
      <c r="C63" s="1280"/>
      <c r="D63" s="1280"/>
      <c r="E63" s="1181"/>
      <c r="F63" s="1165"/>
      <c r="G63" s="908"/>
      <c r="H63" s="718"/>
      <c r="I63" s="814"/>
      <c r="J63" s="718"/>
      <c r="K63" s="973"/>
      <c r="L63" s="734"/>
      <c r="M63" s="718"/>
      <c r="N63" s="814"/>
      <c r="O63" s="37"/>
      <c r="P63" s="37"/>
      <c r="Q63" s="37"/>
    </row>
    <row r="64" spans="1:17" ht="15" customHeight="1">
      <c r="A64" s="1289"/>
      <c r="B64" s="700" t="s">
        <v>63</v>
      </c>
      <c r="C64" s="671"/>
      <c r="D64" s="671"/>
      <c r="E64" s="672"/>
      <c r="F64" s="1163">
        <v>25</v>
      </c>
      <c r="G64" s="785" t="s">
        <v>64</v>
      </c>
      <c r="H64" s="720" t="s">
        <v>106</v>
      </c>
      <c r="I64" s="717"/>
      <c r="J64" s="717" t="s">
        <v>101</v>
      </c>
      <c r="K64" s="717"/>
      <c r="L64" s="974">
        <v>1</v>
      </c>
      <c r="M64" s="717" t="s">
        <v>128</v>
      </c>
      <c r="N64" s="720" t="s">
        <v>182</v>
      </c>
      <c r="O64" s="38"/>
      <c r="P64" s="38"/>
      <c r="Q64" s="38"/>
    </row>
    <row r="65" spans="1:17" ht="15" customHeight="1">
      <c r="A65" s="1289"/>
      <c r="B65" s="397"/>
      <c r="C65" s="251"/>
      <c r="D65" s="251"/>
      <c r="E65" s="252"/>
      <c r="F65" s="1164"/>
      <c r="G65" s="872" t="s">
        <v>65</v>
      </c>
      <c r="H65" s="716" t="s">
        <v>106</v>
      </c>
      <c r="I65" s="879"/>
      <c r="J65" s="718" t="s">
        <v>101</v>
      </c>
      <c r="K65" s="718"/>
      <c r="L65" s="975">
        <v>1</v>
      </c>
      <c r="M65" s="718" t="s">
        <v>128</v>
      </c>
      <c r="N65" s="716" t="s">
        <v>182</v>
      </c>
      <c r="O65" s="38"/>
      <c r="P65" s="38"/>
      <c r="Q65" s="38"/>
    </row>
    <row r="66" spans="1:17" ht="15" customHeight="1">
      <c r="A66" s="1289"/>
      <c r="B66" s="397"/>
      <c r="C66" s="251"/>
      <c r="D66" s="251"/>
      <c r="E66" s="252"/>
      <c r="F66" s="1164"/>
      <c r="G66" s="872" t="s">
        <v>66</v>
      </c>
      <c r="H66" s="716" t="s">
        <v>106</v>
      </c>
      <c r="I66" s="879"/>
      <c r="J66" s="718" t="s">
        <v>101</v>
      </c>
      <c r="K66" s="718"/>
      <c r="L66" s="976">
        <v>1</v>
      </c>
      <c r="M66" s="718" t="s">
        <v>128</v>
      </c>
      <c r="N66" s="716" t="s">
        <v>182</v>
      </c>
      <c r="O66" s="38"/>
      <c r="P66" s="38"/>
      <c r="Q66" s="38"/>
    </row>
    <row r="67" spans="1:17" ht="15" customHeight="1">
      <c r="A67" s="1289"/>
      <c r="B67" s="397"/>
      <c r="C67" s="251"/>
      <c r="D67" s="251"/>
      <c r="E67" s="252"/>
      <c r="F67" s="1164"/>
      <c r="G67" s="872"/>
      <c r="H67" s="716"/>
      <c r="I67" s="718"/>
      <c r="J67" s="718"/>
      <c r="K67" s="718"/>
      <c r="L67" s="976"/>
      <c r="M67" s="718"/>
      <c r="N67" s="716"/>
      <c r="O67" s="38"/>
      <c r="P67" s="38"/>
      <c r="Q67" s="38"/>
    </row>
    <row r="68" spans="1:17" ht="15" customHeight="1">
      <c r="A68" s="1289"/>
      <c r="B68" s="397"/>
      <c r="C68" s="251"/>
      <c r="D68" s="251"/>
      <c r="E68" s="252"/>
      <c r="F68" s="1164"/>
      <c r="G68" s="872"/>
      <c r="H68" s="716"/>
      <c r="I68" s="718"/>
      <c r="J68" s="718"/>
      <c r="K68" s="718"/>
      <c r="L68" s="976"/>
      <c r="M68" s="718"/>
      <c r="N68" s="716"/>
      <c r="O68" s="38"/>
      <c r="P68" s="38"/>
      <c r="Q68" s="38"/>
    </row>
    <row r="69" spans="1:17" ht="15" customHeight="1">
      <c r="A69" s="1289"/>
      <c r="B69" s="326"/>
      <c r="C69" s="251"/>
      <c r="D69" s="251"/>
      <c r="E69" s="252"/>
      <c r="F69" s="1165"/>
      <c r="G69" s="977"/>
      <c r="H69" s="814"/>
      <c r="I69" s="814"/>
      <c r="J69" s="814"/>
      <c r="K69" s="814"/>
      <c r="L69" s="961"/>
      <c r="M69" s="814"/>
      <c r="N69" s="814"/>
      <c r="O69" s="38"/>
      <c r="P69" s="38"/>
      <c r="Q69" s="38"/>
    </row>
    <row r="70" spans="1:17" ht="15" customHeight="1">
      <c r="A70" s="1289"/>
      <c r="B70" s="434" t="s">
        <v>208</v>
      </c>
      <c r="C70" s="1309"/>
      <c r="D70" s="1309"/>
      <c r="E70" s="672"/>
      <c r="F70" s="1163">
        <v>16</v>
      </c>
      <c r="G70" s="785" t="s">
        <v>209</v>
      </c>
      <c r="H70" s="717" t="s">
        <v>219</v>
      </c>
      <c r="I70" s="717"/>
      <c r="J70" s="831" t="s">
        <v>162</v>
      </c>
      <c r="K70" s="859"/>
      <c r="L70" s="859">
        <v>1.7</v>
      </c>
      <c r="M70" s="740" t="s">
        <v>128</v>
      </c>
      <c r="N70" s="720" t="s">
        <v>182</v>
      </c>
      <c r="O70" s="38"/>
      <c r="P70" s="38"/>
      <c r="Q70" s="38"/>
    </row>
    <row r="71" spans="1:17" ht="15" customHeight="1">
      <c r="A71" s="1289"/>
      <c r="B71" s="807"/>
      <c r="C71" s="1310"/>
      <c r="D71" s="1310"/>
      <c r="E71" s="1344"/>
      <c r="F71" s="1164"/>
      <c r="G71" s="872"/>
      <c r="H71" s="718"/>
      <c r="I71" s="718"/>
      <c r="J71" s="737"/>
      <c r="K71" s="735"/>
      <c r="L71" s="735"/>
      <c r="M71" s="741"/>
      <c r="N71" s="716"/>
      <c r="O71" s="38"/>
      <c r="P71" s="38"/>
      <c r="Q71" s="38"/>
    </row>
    <row r="72" spans="1:17" s="634" customFormat="1" ht="15" customHeight="1">
      <c r="A72" s="1289"/>
      <c r="B72" s="809"/>
      <c r="C72" s="1310"/>
      <c r="D72" s="1310"/>
      <c r="E72" s="1344"/>
      <c r="F72" s="1164"/>
      <c r="G72" s="839" t="s">
        <v>229</v>
      </c>
      <c r="H72" s="716" t="s">
        <v>106</v>
      </c>
      <c r="I72" s="738" t="s">
        <v>101</v>
      </c>
      <c r="J72" s="738" t="s">
        <v>101</v>
      </c>
      <c r="K72" s="738">
        <v>2.5</v>
      </c>
      <c r="L72" s="738">
        <v>4.5</v>
      </c>
      <c r="M72" s="716" t="s">
        <v>128</v>
      </c>
      <c r="N72" s="718" t="s">
        <v>182</v>
      </c>
      <c r="O72" s="751"/>
      <c r="P72" s="752"/>
      <c r="Q72" s="753"/>
    </row>
    <row r="73" spans="1:17" ht="15" customHeight="1">
      <c r="A73" s="1290"/>
      <c r="B73" s="808"/>
      <c r="C73" s="251"/>
      <c r="D73" s="251"/>
      <c r="E73" s="1345"/>
      <c r="F73" s="1165"/>
      <c r="G73" s="978"/>
      <c r="H73" s="961"/>
      <c r="I73" s="961"/>
      <c r="J73" s="961"/>
      <c r="K73" s="961"/>
      <c r="L73" s="961"/>
      <c r="M73" s="961"/>
      <c r="N73" s="961"/>
      <c r="O73" s="38"/>
      <c r="P73" s="38"/>
      <c r="Q73" s="38"/>
    </row>
    <row r="74" spans="1:17" ht="34.5" customHeight="1">
      <c r="A74" s="1190" t="s">
        <v>34</v>
      </c>
      <c r="B74" s="1191"/>
      <c r="C74" s="1296" t="s">
        <v>41</v>
      </c>
      <c r="D74" s="1296"/>
      <c r="E74" s="1204"/>
      <c r="F74" s="1205"/>
      <c r="G74" s="1155" t="s">
        <v>38</v>
      </c>
      <c r="H74" s="1157" t="s">
        <v>49</v>
      </c>
      <c r="I74" s="1168" t="s">
        <v>46</v>
      </c>
      <c r="J74" s="1168" t="s">
        <v>39</v>
      </c>
      <c r="K74" s="1168" t="s">
        <v>93</v>
      </c>
      <c r="L74" s="1168" t="s">
        <v>96</v>
      </c>
      <c r="M74" s="1202" t="s">
        <v>95</v>
      </c>
      <c r="N74" s="1202" t="s">
        <v>40</v>
      </c>
      <c r="O74" s="51"/>
      <c r="P74" s="51"/>
      <c r="Q74" s="38"/>
    </row>
    <row r="75" spans="1:17" ht="42" customHeight="1">
      <c r="A75" s="1192"/>
      <c r="B75" s="1193"/>
      <c r="C75" s="404" t="s">
        <v>31</v>
      </c>
      <c r="D75" s="404" t="s">
        <v>52</v>
      </c>
      <c r="E75" s="1206"/>
      <c r="F75" s="1207"/>
      <c r="G75" s="1156"/>
      <c r="H75" s="1158"/>
      <c r="I75" s="1169"/>
      <c r="J75" s="1169"/>
      <c r="K75" s="1169"/>
      <c r="L75" s="1169"/>
      <c r="M75" s="1203"/>
      <c r="N75" s="1203"/>
      <c r="O75" s="51"/>
      <c r="P75" s="51"/>
      <c r="Q75" s="38"/>
    </row>
    <row r="76" spans="1:17" ht="15" customHeight="1">
      <c r="A76" s="1211" t="s">
        <v>8</v>
      </c>
      <c r="B76" s="1190" t="s">
        <v>68</v>
      </c>
      <c r="C76" s="1297">
        <f>(C13*0.15%)*0.4</f>
        <v>276.3288</v>
      </c>
      <c r="D76" s="1159">
        <v>280</v>
      </c>
      <c r="E76" s="1209"/>
      <c r="F76" s="1210"/>
      <c r="G76" s="979" t="s">
        <v>215</v>
      </c>
      <c r="H76" s="720" t="s">
        <v>106</v>
      </c>
      <c r="I76" s="879" t="s">
        <v>107</v>
      </c>
      <c r="J76" s="720" t="s">
        <v>101</v>
      </c>
      <c r="K76" s="720">
        <v>40</v>
      </c>
      <c r="L76" s="720">
        <v>52.7</v>
      </c>
      <c r="M76" s="720">
        <v>50</v>
      </c>
      <c r="N76" s="717" t="s">
        <v>182</v>
      </c>
      <c r="O76" s="52"/>
      <c r="P76" s="51"/>
      <c r="Q76" s="38"/>
    </row>
    <row r="77" spans="1:17" ht="15" customHeight="1">
      <c r="A77" s="1212"/>
      <c r="B77" s="1208"/>
      <c r="C77" s="1298"/>
      <c r="D77" s="1160"/>
      <c r="E77" s="1150"/>
      <c r="F77" s="1151"/>
      <c r="G77" s="749" t="s">
        <v>198</v>
      </c>
      <c r="H77" s="716" t="s">
        <v>106</v>
      </c>
      <c r="I77" s="879" t="s">
        <v>98</v>
      </c>
      <c r="J77" s="716" t="s">
        <v>101</v>
      </c>
      <c r="K77" s="716">
        <v>40</v>
      </c>
      <c r="L77" s="716">
        <v>53.5</v>
      </c>
      <c r="M77" s="716">
        <v>50</v>
      </c>
      <c r="N77" s="718" t="s">
        <v>182</v>
      </c>
      <c r="O77" s="52"/>
      <c r="P77" s="51"/>
      <c r="Q77" s="38"/>
    </row>
    <row r="78" spans="1:18" ht="15" customHeight="1">
      <c r="A78" s="1212"/>
      <c r="B78" s="1208"/>
      <c r="C78" s="1298"/>
      <c r="D78" s="1160"/>
      <c r="E78" s="1150"/>
      <c r="F78" s="1151"/>
      <c r="G78" s="749" t="s">
        <v>232</v>
      </c>
      <c r="H78" s="716" t="s">
        <v>106</v>
      </c>
      <c r="I78" s="879" t="s">
        <v>107</v>
      </c>
      <c r="J78" s="716" t="s">
        <v>101</v>
      </c>
      <c r="K78" s="716">
        <v>40</v>
      </c>
      <c r="L78" s="716">
        <v>56.9</v>
      </c>
      <c r="M78" s="716">
        <v>50</v>
      </c>
      <c r="N78" s="718" t="s">
        <v>182</v>
      </c>
      <c r="O78" s="193"/>
      <c r="P78" s="199"/>
      <c r="Q78" s="185"/>
      <c r="R78" s="182"/>
    </row>
    <row r="79" spans="1:17" s="634" customFormat="1" ht="15" customHeight="1">
      <c r="A79" s="1212"/>
      <c r="B79" s="1208"/>
      <c r="C79" s="1298"/>
      <c r="D79" s="1160"/>
      <c r="E79" s="1217"/>
      <c r="F79" s="1218"/>
      <c r="G79" s="2064" t="s">
        <v>309</v>
      </c>
      <c r="H79" s="2065" t="s">
        <v>106</v>
      </c>
      <c r="I79" s="2066" t="s">
        <v>107</v>
      </c>
      <c r="J79" s="2065" t="s">
        <v>101</v>
      </c>
      <c r="K79" s="2067">
        <v>5</v>
      </c>
      <c r="L79" s="2067">
        <v>253.6</v>
      </c>
      <c r="M79" s="2066">
        <v>200</v>
      </c>
      <c r="N79" s="2065" t="s">
        <v>228</v>
      </c>
      <c r="O79" s="755"/>
      <c r="P79" s="755"/>
      <c r="Q79" s="755"/>
    </row>
    <row r="80" spans="1:17" s="634" customFormat="1" ht="15" customHeight="1">
      <c r="A80" s="1212"/>
      <c r="B80" s="1208"/>
      <c r="C80" s="1298"/>
      <c r="D80" s="1160"/>
      <c r="E80" s="1120"/>
      <c r="F80" s="1121"/>
      <c r="G80" s="2068"/>
      <c r="H80" s="2069"/>
      <c r="I80" s="2069"/>
      <c r="J80" s="2069"/>
      <c r="K80" s="2069"/>
      <c r="L80" s="2069"/>
      <c r="M80" s="2069"/>
      <c r="N80" s="2065"/>
      <c r="O80" s="751"/>
      <c r="P80" s="752"/>
      <c r="Q80" s="753"/>
    </row>
    <row r="81" spans="1:17" ht="15" customHeight="1">
      <c r="A81" s="1212"/>
      <c r="B81" s="1208"/>
      <c r="C81" s="1298"/>
      <c r="D81" s="1160"/>
      <c r="E81" s="1150"/>
      <c r="F81" s="1151"/>
      <c r="G81" s="2068" t="s">
        <v>112</v>
      </c>
      <c r="H81" s="2069" t="s">
        <v>106</v>
      </c>
      <c r="I81" s="2069" t="s">
        <v>101</v>
      </c>
      <c r="J81" s="2070" t="s">
        <v>101</v>
      </c>
      <c r="K81" s="2070">
        <v>50</v>
      </c>
      <c r="L81" s="2070">
        <v>109.65</v>
      </c>
      <c r="M81" s="2069">
        <v>100</v>
      </c>
      <c r="N81" s="2065" t="s">
        <v>182</v>
      </c>
      <c r="O81" s="52"/>
      <c r="P81" s="51"/>
      <c r="Q81" s="38"/>
    </row>
    <row r="82" spans="1:17" ht="15" customHeight="1">
      <c r="A82" s="1212"/>
      <c r="B82" s="1208"/>
      <c r="C82" s="1298"/>
      <c r="D82" s="1160"/>
      <c r="E82" s="1150"/>
      <c r="F82" s="1151"/>
      <c r="G82" s="2068" t="s">
        <v>113</v>
      </c>
      <c r="H82" s="2069" t="s">
        <v>106</v>
      </c>
      <c r="I82" s="2069" t="s">
        <v>101</v>
      </c>
      <c r="J82" s="2070" t="s">
        <v>101</v>
      </c>
      <c r="K82" s="2070">
        <v>50</v>
      </c>
      <c r="L82" s="2070">
        <v>114.88</v>
      </c>
      <c r="M82" s="2069">
        <v>100</v>
      </c>
      <c r="N82" s="2065" t="s">
        <v>182</v>
      </c>
      <c r="O82" s="52"/>
      <c r="P82" s="51"/>
      <c r="Q82" s="38"/>
    </row>
    <row r="83" spans="1:17" ht="15" customHeight="1">
      <c r="A83" s="1212"/>
      <c r="B83" s="1208"/>
      <c r="C83" s="1298"/>
      <c r="D83" s="1160"/>
      <c r="E83" s="1150"/>
      <c r="F83" s="1151"/>
      <c r="G83" s="2068" t="s">
        <v>185</v>
      </c>
      <c r="H83" s="2071" t="s">
        <v>106</v>
      </c>
      <c r="I83" s="2069" t="s">
        <v>101</v>
      </c>
      <c r="J83" s="2070" t="s">
        <v>101</v>
      </c>
      <c r="K83" s="2070">
        <v>50</v>
      </c>
      <c r="L83" s="2072">
        <v>108.606</v>
      </c>
      <c r="M83" s="2069">
        <v>100</v>
      </c>
      <c r="N83" s="2065" t="s">
        <v>182</v>
      </c>
      <c r="O83" s="52"/>
      <c r="P83" s="51"/>
      <c r="Q83" s="38"/>
    </row>
    <row r="84" spans="1:17" ht="15" customHeight="1">
      <c r="A84" s="1212"/>
      <c r="B84" s="1208"/>
      <c r="C84" s="1298"/>
      <c r="D84" s="1160"/>
      <c r="E84" s="1150"/>
      <c r="F84" s="1151"/>
      <c r="G84" s="2068" t="s">
        <v>199</v>
      </c>
      <c r="H84" s="2071" t="s">
        <v>106</v>
      </c>
      <c r="I84" s="2069" t="s">
        <v>101</v>
      </c>
      <c r="J84" s="2070" t="s">
        <v>101</v>
      </c>
      <c r="K84" s="2070">
        <v>50</v>
      </c>
      <c r="L84" s="2070">
        <v>108.04</v>
      </c>
      <c r="M84" s="2069">
        <v>100</v>
      </c>
      <c r="N84" s="2065" t="s">
        <v>182</v>
      </c>
      <c r="O84" s="52"/>
      <c r="P84" s="51"/>
      <c r="Q84" s="38"/>
    </row>
    <row r="85" spans="1:17" s="634" customFormat="1" ht="15" customHeight="1">
      <c r="A85" s="1212"/>
      <c r="B85" s="1208"/>
      <c r="C85" s="1298"/>
      <c r="D85" s="1160"/>
      <c r="E85" s="1120"/>
      <c r="F85" s="781"/>
      <c r="G85" s="2073" t="s">
        <v>298</v>
      </c>
      <c r="H85" s="2071" t="s">
        <v>106</v>
      </c>
      <c r="I85" s="2070" t="s">
        <v>101</v>
      </c>
      <c r="J85" s="2070" t="s">
        <v>101</v>
      </c>
      <c r="K85" s="2069">
        <v>50</v>
      </c>
      <c r="L85" s="2069">
        <v>123.9</v>
      </c>
      <c r="M85" s="2069">
        <v>100</v>
      </c>
      <c r="N85" s="2065" t="s">
        <v>182</v>
      </c>
      <c r="O85" s="751"/>
      <c r="P85" s="752"/>
      <c r="Q85" s="753"/>
    </row>
    <row r="86" spans="1:17" s="634" customFormat="1" ht="15" customHeight="1">
      <c r="A86" s="1212"/>
      <c r="B86" s="1208"/>
      <c r="C86" s="1298"/>
      <c r="D86" s="1160"/>
      <c r="E86" s="1120"/>
      <c r="F86" s="781"/>
      <c r="G86" s="2073" t="s">
        <v>299</v>
      </c>
      <c r="H86" s="2071" t="s">
        <v>106</v>
      </c>
      <c r="I86" s="2070" t="s">
        <v>101</v>
      </c>
      <c r="J86" s="2070" t="s">
        <v>101</v>
      </c>
      <c r="K86" s="2069">
        <v>250</v>
      </c>
      <c r="L86" s="2069">
        <v>1138</v>
      </c>
      <c r="M86" s="2069">
        <v>1000</v>
      </c>
      <c r="N86" s="2065" t="s">
        <v>182</v>
      </c>
      <c r="O86" s="751"/>
      <c r="P86" s="752"/>
      <c r="Q86" s="753"/>
    </row>
    <row r="87" spans="1:17" s="634" customFormat="1" ht="15" customHeight="1">
      <c r="A87" s="1212"/>
      <c r="B87" s="1208"/>
      <c r="C87" s="1298"/>
      <c r="D87" s="1160"/>
      <c r="E87" s="1150"/>
      <c r="F87" s="1151"/>
      <c r="G87" s="2068" t="s">
        <v>296</v>
      </c>
      <c r="H87" s="2071" t="s">
        <v>106</v>
      </c>
      <c r="I87" s="2069" t="s">
        <v>101</v>
      </c>
      <c r="J87" s="2069" t="s">
        <v>101</v>
      </c>
      <c r="K87" s="2069">
        <v>150</v>
      </c>
      <c r="L87" s="2069">
        <v>314.9</v>
      </c>
      <c r="M87" s="2069">
        <v>300</v>
      </c>
      <c r="N87" s="2065" t="s">
        <v>182</v>
      </c>
      <c r="O87" s="751"/>
      <c r="P87" s="752"/>
      <c r="Q87" s="753"/>
    </row>
    <row r="88" spans="1:17" ht="15" customHeight="1">
      <c r="A88" s="1212"/>
      <c r="B88" s="1208"/>
      <c r="C88" s="1298"/>
      <c r="D88" s="1160"/>
      <c r="E88" s="1150"/>
      <c r="F88" s="1151"/>
      <c r="G88" s="2068"/>
      <c r="H88" s="2069"/>
      <c r="I88" s="2069"/>
      <c r="J88" s="2070"/>
      <c r="K88" s="2070"/>
      <c r="L88" s="2070"/>
      <c r="M88" s="2069"/>
      <c r="N88" s="2065"/>
      <c r="O88" s="52"/>
      <c r="P88" s="51"/>
      <c r="Q88" s="38"/>
    </row>
    <row r="89" spans="1:17" ht="15" customHeight="1">
      <c r="A89" s="1212"/>
      <c r="B89" s="1208"/>
      <c r="C89" s="1298"/>
      <c r="D89" s="1160"/>
      <c r="E89" s="1150"/>
      <c r="F89" s="1151"/>
      <c r="G89" s="2068" t="s">
        <v>111</v>
      </c>
      <c r="H89" s="2069" t="s">
        <v>106</v>
      </c>
      <c r="I89" s="2065" t="s">
        <v>107</v>
      </c>
      <c r="J89" s="2070" t="s">
        <v>101</v>
      </c>
      <c r="K89" s="2069">
        <v>15</v>
      </c>
      <c r="L89" s="2069">
        <v>128</v>
      </c>
      <c r="M89" s="2069">
        <v>100</v>
      </c>
      <c r="N89" s="2065" t="s">
        <v>248</v>
      </c>
      <c r="O89" s="52"/>
      <c r="P89" s="51"/>
      <c r="Q89" s="38"/>
    </row>
    <row r="90" spans="1:17" ht="15" customHeight="1">
      <c r="A90" s="1212"/>
      <c r="B90" s="1208"/>
      <c r="C90" s="1298"/>
      <c r="D90" s="1160"/>
      <c r="E90" s="1150"/>
      <c r="F90" s="1151"/>
      <c r="G90" s="2068" t="s">
        <v>239</v>
      </c>
      <c r="H90" s="2071" t="s">
        <v>106</v>
      </c>
      <c r="I90" s="2065" t="s">
        <v>107</v>
      </c>
      <c r="J90" s="2070" t="s">
        <v>101</v>
      </c>
      <c r="K90" s="2069">
        <v>15</v>
      </c>
      <c r="L90" s="2069">
        <v>13</v>
      </c>
      <c r="M90" s="2067" t="s">
        <v>128</v>
      </c>
      <c r="N90" s="2065" t="s">
        <v>248</v>
      </c>
      <c r="O90" s="52"/>
      <c r="P90" s="51"/>
      <c r="Q90" s="38"/>
    </row>
    <row r="91" spans="1:17" s="675" customFormat="1" ht="15" customHeight="1">
      <c r="A91" s="1212"/>
      <c r="B91" s="1208"/>
      <c r="C91" s="1298"/>
      <c r="D91" s="1160"/>
      <c r="E91" s="1150"/>
      <c r="F91" s="1151"/>
      <c r="G91" s="2074" t="s">
        <v>292</v>
      </c>
      <c r="H91" s="2071" t="s">
        <v>106</v>
      </c>
      <c r="I91" s="2065" t="s">
        <v>107</v>
      </c>
      <c r="J91" s="2075" t="s">
        <v>101</v>
      </c>
      <c r="K91" s="2075">
        <v>15</v>
      </c>
      <c r="L91" s="2075">
        <v>123</v>
      </c>
      <c r="M91" s="2075">
        <v>100</v>
      </c>
      <c r="N91" s="2075" t="s">
        <v>248</v>
      </c>
      <c r="O91" s="678"/>
      <c r="P91" s="679"/>
      <c r="Q91" s="680"/>
    </row>
    <row r="92" spans="1:17" s="634" customFormat="1" ht="15" customHeight="1">
      <c r="A92" s="1212"/>
      <c r="B92" s="1208"/>
      <c r="C92" s="1298"/>
      <c r="D92" s="1160"/>
      <c r="E92" s="1150"/>
      <c r="F92" s="1151"/>
      <c r="G92" s="2074" t="s">
        <v>297</v>
      </c>
      <c r="H92" s="2071" t="s">
        <v>106</v>
      </c>
      <c r="I92" s="2065" t="s">
        <v>107</v>
      </c>
      <c r="J92" s="2075" t="s">
        <v>101</v>
      </c>
      <c r="K92" s="2075">
        <v>15</v>
      </c>
      <c r="L92" s="2075">
        <v>230</v>
      </c>
      <c r="M92" s="2075">
        <v>200</v>
      </c>
      <c r="N92" s="2075" t="s">
        <v>248</v>
      </c>
      <c r="O92" s="751"/>
      <c r="P92" s="752"/>
      <c r="Q92" s="753"/>
    </row>
    <row r="93" spans="1:17" s="182" customFormat="1" ht="15" customHeight="1">
      <c r="A93" s="1212"/>
      <c r="B93" s="1208"/>
      <c r="C93" s="1298"/>
      <c r="D93" s="1160"/>
      <c r="E93" s="1120"/>
      <c r="F93" s="781"/>
      <c r="G93" s="2074"/>
      <c r="H93" s="2071"/>
      <c r="I93" s="2065"/>
      <c r="J93" s="2075"/>
      <c r="K93" s="2075"/>
      <c r="L93" s="2075"/>
      <c r="M93" s="2075"/>
      <c r="N93" s="2075"/>
      <c r="O93" s="193"/>
      <c r="P93" s="199"/>
      <c r="Q93" s="185"/>
    </row>
    <row r="94" spans="1:17" ht="15" customHeight="1">
      <c r="A94" s="1212"/>
      <c r="B94" s="1208"/>
      <c r="C94" s="1298"/>
      <c r="D94" s="1160"/>
      <c r="E94" s="1150"/>
      <c r="F94" s="1151"/>
      <c r="G94" s="2076" t="s">
        <v>207</v>
      </c>
      <c r="H94" s="2069" t="s">
        <v>106</v>
      </c>
      <c r="I94" s="2065" t="s">
        <v>107</v>
      </c>
      <c r="J94" s="2070" t="s">
        <v>101</v>
      </c>
      <c r="K94" s="2077" t="s">
        <v>308</v>
      </c>
      <c r="L94" s="2070">
        <v>575</v>
      </c>
      <c r="M94" s="2069">
        <v>500</v>
      </c>
      <c r="N94" s="2065" t="s">
        <v>182</v>
      </c>
      <c r="O94" s="52"/>
      <c r="P94" s="51"/>
      <c r="Q94" s="38"/>
    </row>
    <row r="95" spans="1:17" s="634" customFormat="1" ht="15" customHeight="1">
      <c r="A95" s="1212"/>
      <c r="B95" s="1208"/>
      <c r="C95" s="1298"/>
      <c r="D95" s="1160"/>
      <c r="E95" s="1120"/>
      <c r="F95" s="1121"/>
      <c r="G95" s="2078" t="s">
        <v>300</v>
      </c>
      <c r="H95" s="2069" t="s">
        <v>106</v>
      </c>
      <c r="I95" s="2065" t="s">
        <v>107</v>
      </c>
      <c r="J95" s="2070" t="s">
        <v>101</v>
      </c>
      <c r="K95" s="2069">
        <v>51</v>
      </c>
      <c r="L95" s="2069">
        <v>574.7</v>
      </c>
      <c r="M95" s="2069">
        <v>500</v>
      </c>
      <c r="N95" s="2065"/>
      <c r="O95" s="751"/>
      <c r="P95" s="752"/>
      <c r="Q95" s="753"/>
    </row>
    <row r="96" spans="1:17" s="634" customFormat="1" ht="15" customHeight="1">
      <c r="A96" s="1212"/>
      <c r="B96" s="1208"/>
      <c r="C96" s="1298"/>
      <c r="D96" s="1160"/>
      <c r="E96" s="1120"/>
      <c r="F96" s="1121"/>
      <c r="G96" s="2068" t="s">
        <v>302</v>
      </c>
      <c r="H96" s="2069" t="s">
        <v>106</v>
      </c>
      <c r="I96" s="2065" t="s">
        <v>107</v>
      </c>
      <c r="J96" s="2070" t="s">
        <v>101</v>
      </c>
      <c r="K96" s="2069">
        <v>40</v>
      </c>
      <c r="L96" s="2069">
        <v>358</v>
      </c>
      <c r="M96" s="2069">
        <v>300</v>
      </c>
      <c r="N96" s="2065"/>
      <c r="O96" s="751"/>
      <c r="P96" s="752"/>
      <c r="Q96" s="753"/>
    </row>
    <row r="97" spans="1:17" s="182" customFormat="1" ht="15" customHeight="1">
      <c r="A97" s="1212"/>
      <c r="B97" s="1208"/>
      <c r="C97" s="1298"/>
      <c r="D97" s="1160"/>
      <c r="E97" s="1122"/>
      <c r="F97" s="1123"/>
      <c r="G97" s="2078"/>
      <c r="H97" s="2069"/>
      <c r="I97" s="2065"/>
      <c r="J97" s="2070"/>
      <c r="K97" s="2069"/>
      <c r="L97" s="2069"/>
      <c r="M97" s="2069"/>
      <c r="N97" s="2065"/>
      <c r="O97" s="193"/>
      <c r="P97" s="199"/>
      <c r="Q97" s="185"/>
    </row>
    <row r="98" spans="1:17" ht="15" customHeight="1">
      <c r="A98" s="1212"/>
      <c r="B98" s="1208"/>
      <c r="C98" s="1298"/>
      <c r="D98" s="1160"/>
      <c r="E98" s="1122"/>
      <c r="F98" s="1123"/>
      <c r="G98" s="2079" t="s">
        <v>330</v>
      </c>
      <c r="H98" s="2075" t="s">
        <v>106</v>
      </c>
      <c r="I98" s="2065" t="s">
        <v>107</v>
      </c>
      <c r="J98" s="2070" t="s">
        <v>101</v>
      </c>
      <c r="K98" s="2080">
        <v>60</v>
      </c>
      <c r="L98" s="2080">
        <v>546.7</v>
      </c>
      <c r="M98" s="2081">
        <v>500</v>
      </c>
      <c r="N98" s="2065" t="s">
        <v>228</v>
      </c>
      <c r="O98" s="52"/>
      <c r="P98" s="51"/>
      <c r="Q98" s="38"/>
    </row>
    <row r="99" spans="1:17" ht="15" customHeight="1">
      <c r="A99" s="1212"/>
      <c r="B99" s="1208"/>
      <c r="C99" s="1298"/>
      <c r="D99" s="1160"/>
      <c r="E99" s="1170"/>
      <c r="F99" s="1171"/>
      <c r="G99" s="2068" t="s">
        <v>282</v>
      </c>
      <c r="H99" s="2069" t="s">
        <v>106</v>
      </c>
      <c r="I99" s="2065" t="s">
        <v>107</v>
      </c>
      <c r="J99" s="2070" t="s">
        <v>101</v>
      </c>
      <c r="K99" s="2069">
        <v>30</v>
      </c>
      <c r="L99" s="2069">
        <v>59.3</v>
      </c>
      <c r="M99" s="2069">
        <v>50</v>
      </c>
      <c r="N99" s="2065" t="s">
        <v>182</v>
      </c>
      <c r="O99" s="52"/>
      <c r="P99" s="51"/>
      <c r="Q99" s="38"/>
    </row>
    <row r="100" spans="1:17" ht="15" customHeight="1">
      <c r="A100" s="1212"/>
      <c r="B100" s="1208"/>
      <c r="C100" s="1298"/>
      <c r="D100" s="1160"/>
      <c r="E100" s="1122"/>
      <c r="F100" s="1123"/>
      <c r="G100" s="2068"/>
      <c r="H100" s="2069"/>
      <c r="I100" s="2065"/>
      <c r="J100" s="2070"/>
      <c r="K100" s="2069"/>
      <c r="L100" s="2069"/>
      <c r="M100" s="2069"/>
      <c r="N100" s="2065"/>
      <c r="O100" s="52"/>
      <c r="P100" s="51"/>
      <c r="Q100" s="38"/>
    </row>
    <row r="101" spans="1:17" s="675" customFormat="1" ht="15" customHeight="1">
      <c r="A101" s="1212"/>
      <c r="B101" s="1208"/>
      <c r="C101" s="1298"/>
      <c r="D101" s="1160"/>
      <c r="E101" s="1170"/>
      <c r="F101" s="1171"/>
      <c r="G101" s="2068" t="s">
        <v>283</v>
      </c>
      <c r="H101" s="2069" t="s">
        <v>106</v>
      </c>
      <c r="I101" s="2065" t="s">
        <v>107</v>
      </c>
      <c r="J101" s="2070" t="s">
        <v>101</v>
      </c>
      <c r="K101" s="2069">
        <v>50</v>
      </c>
      <c r="L101" s="2069">
        <v>160</v>
      </c>
      <c r="M101" s="2069">
        <v>150</v>
      </c>
      <c r="N101" s="2065" t="s">
        <v>182</v>
      </c>
      <c r="O101" s="678"/>
      <c r="P101" s="679"/>
      <c r="Q101" s="680"/>
    </row>
    <row r="102" spans="1:17" s="675" customFormat="1" ht="15" customHeight="1">
      <c r="A102" s="1212"/>
      <c r="B102" s="1208"/>
      <c r="C102" s="1298"/>
      <c r="D102" s="1160"/>
      <c r="E102" s="1122"/>
      <c r="F102" s="1123"/>
      <c r="G102" s="2068" t="s">
        <v>295</v>
      </c>
      <c r="H102" s="2069" t="s">
        <v>106</v>
      </c>
      <c r="I102" s="2065" t="s">
        <v>107</v>
      </c>
      <c r="J102" s="2070" t="s">
        <v>101</v>
      </c>
      <c r="K102" s="2069">
        <v>40</v>
      </c>
      <c r="L102" s="2069">
        <v>127.3</v>
      </c>
      <c r="M102" s="2069">
        <v>100</v>
      </c>
      <c r="N102" s="2065" t="s">
        <v>182</v>
      </c>
      <c r="O102" s="678"/>
      <c r="P102" s="679"/>
      <c r="Q102" s="680"/>
    </row>
    <row r="103" spans="1:17" s="675" customFormat="1" ht="15" customHeight="1">
      <c r="A103" s="1212"/>
      <c r="B103" s="1208"/>
      <c r="C103" s="1298"/>
      <c r="D103" s="1160"/>
      <c r="E103" s="1122"/>
      <c r="F103" s="1123"/>
      <c r="G103" s="749"/>
      <c r="H103" s="716"/>
      <c r="I103" s="718"/>
      <c r="J103" s="738"/>
      <c r="K103" s="716"/>
      <c r="L103" s="716"/>
      <c r="M103" s="716"/>
      <c r="N103" s="718"/>
      <c r="O103" s="678"/>
      <c r="P103" s="679"/>
      <c r="Q103" s="680"/>
    </row>
    <row r="104" spans="1:17" ht="15" customHeight="1">
      <c r="A104" s="1212"/>
      <c r="B104" s="1208"/>
      <c r="C104" s="1298"/>
      <c r="D104" s="1160"/>
      <c r="E104" s="1170"/>
      <c r="F104" s="1171"/>
      <c r="G104" s="840" t="s">
        <v>223</v>
      </c>
      <c r="H104" s="721" t="s">
        <v>106</v>
      </c>
      <c r="I104" s="718" t="s">
        <v>107</v>
      </c>
      <c r="J104" s="738" t="s">
        <v>101</v>
      </c>
      <c r="K104" s="776">
        <v>15</v>
      </c>
      <c r="L104" s="776">
        <v>238.17</v>
      </c>
      <c r="M104" s="714">
        <v>200</v>
      </c>
      <c r="N104" s="718" t="s">
        <v>182</v>
      </c>
      <c r="O104" s="52"/>
      <c r="P104" s="51"/>
      <c r="Q104" s="38"/>
    </row>
    <row r="105" spans="1:17" s="182" customFormat="1" ht="15" customHeight="1">
      <c r="A105" s="1212"/>
      <c r="B105" s="1208"/>
      <c r="C105" s="1298"/>
      <c r="D105" s="1160"/>
      <c r="E105" s="1122"/>
      <c r="F105" s="1123"/>
      <c r="G105" s="840" t="s">
        <v>191</v>
      </c>
      <c r="H105" s="721" t="s">
        <v>106</v>
      </c>
      <c r="I105" s="718" t="s">
        <v>107</v>
      </c>
      <c r="J105" s="738" t="s">
        <v>101</v>
      </c>
      <c r="K105" s="776">
        <v>50</v>
      </c>
      <c r="L105" s="776">
        <v>131.82</v>
      </c>
      <c r="M105" s="714">
        <v>100</v>
      </c>
      <c r="N105" s="718" t="s">
        <v>182</v>
      </c>
      <c r="O105" s="193"/>
      <c r="P105" s="199"/>
      <c r="Q105" s="185"/>
    </row>
    <row r="106" spans="1:17" s="329" customFormat="1" ht="15" customHeight="1">
      <c r="A106" s="1212"/>
      <c r="B106" s="1208"/>
      <c r="C106" s="1298"/>
      <c r="D106" s="1160"/>
      <c r="E106" s="1120"/>
      <c r="F106" s="1121"/>
      <c r="G106" s="781"/>
      <c r="H106" s="716"/>
      <c r="I106" s="718"/>
      <c r="J106" s="738"/>
      <c r="K106" s="716"/>
      <c r="L106" s="716"/>
      <c r="M106" s="716"/>
      <c r="N106" s="718"/>
      <c r="O106" s="782"/>
      <c r="P106" s="783"/>
      <c r="Q106" s="328"/>
    </row>
    <row r="107" spans="1:17" ht="15" customHeight="1">
      <c r="A107" s="1212"/>
      <c r="B107" s="1208"/>
      <c r="C107" s="1298"/>
      <c r="D107" s="1160"/>
      <c r="E107" s="1170"/>
      <c r="F107" s="1171"/>
      <c r="G107" s="749" t="s">
        <v>114</v>
      </c>
      <c r="H107" s="716" t="s">
        <v>106</v>
      </c>
      <c r="I107" s="716" t="s">
        <v>110</v>
      </c>
      <c r="J107" s="738" t="s">
        <v>101</v>
      </c>
      <c r="K107" s="738">
        <v>132.16</v>
      </c>
      <c r="L107" s="738">
        <v>109.8</v>
      </c>
      <c r="M107" s="716">
        <v>100</v>
      </c>
      <c r="N107" s="718" t="s">
        <v>326</v>
      </c>
      <c r="O107" s="52"/>
      <c r="P107" s="51"/>
      <c r="Q107" s="38"/>
    </row>
    <row r="108" spans="1:17" ht="15" customHeight="1">
      <c r="A108" s="1212"/>
      <c r="B108" s="1208"/>
      <c r="C108" s="1298"/>
      <c r="D108" s="1160"/>
      <c r="E108" s="1166"/>
      <c r="F108" s="1167"/>
      <c r="G108" s="749" t="s">
        <v>115</v>
      </c>
      <c r="H108" s="716" t="s">
        <v>106</v>
      </c>
      <c r="I108" s="716" t="s">
        <v>110</v>
      </c>
      <c r="J108" s="738" t="s">
        <v>101</v>
      </c>
      <c r="K108" s="738">
        <v>128</v>
      </c>
      <c r="L108" s="738">
        <v>113.5</v>
      </c>
      <c r="M108" s="716">
        <v>100</v>
      </c>
      <c r="N108" s="718" t="s">
        <v>326</v>
      </c>
      <c r="O108" s="52"/>
      <c r="P108" s="51"/>
      <c r="Q108" s="38"/>
    </row>
    <row r="109" spans="1:17" ht="15" customHeight="1">
      <c r="A109" s="1212"/>
      <c r="B109" s="1208"/>
      <c r="C109" s="1298"/>
      <c r="D109" s="1160"/>
      <c r="E109" s="1166"/>
      <c r="F109" s="1167"/>
      <c r="G109" s="749" t="s">
        <v>188</v>
      </c>
      <c r="H109" s="716" t="s">
        <v>106</v>
      </c>
      <c r="I109" s="716" t="s">
        <v>110</v>
      </c>
      <c r="J109" s="738" t="s">
        <v>101</v>
      </c>
      <c r="K109" s="738">
        <v>130</v>
      </c>
      <c r="L109" s="738">
        <v>108.4</v>
      </c>
      <c r="M109" s="716">
        <v>100</v>
      </c>
      <c r="N109" s="718" t="s">
        <v>326</v>
      </c>
      <c r="O109" s="52"/>
      <c r="P109" s="51"/>
      <c r="Q109" s="38"/>
    </row>
    <row r="110" spans="1:17" ht="15" customHeight="1">
      <c r="A110" s="1212"/>
      <c r="B110" s="1208"/>
      <c r="C110" s="1298"/>
      <c r="D110" s="1160"/>
      <c r="E110" s="1166"/>
      <c r="F110" s="1167"/>
      <c r="G110" s="749" t="s">
        <v>116</v>
      </c>
      <c r="H110" s="716" t="s">
        <v>106</v>
      </c>
      <c r="I110" s="716" t="s">
        <v>110</v>
      </c>
      <c r="J110" s="738" t="s">
        <v>101</v>
      </c>
      <c r="K110" s="738">
        <v>131.2</v>
      </c>
      <c r="L110" s="738">
        <v>114.4</v>
      </c>
      <c r="M110" s="716">
        <v>100</v>
      </c>
      <c r="N110" s="718" t="s">
        <v>326</v>
      </c>
      <c r="O110" s="52"/>
      <c r="P110" s="51"/>
      <c r="Q110" s="38"/>
    </row>
    <row r="111" spans="1:17" ht="15" customHeight="1">
      <c r="A111" s="1212"/>
      <c r="B111" s="1208"/>
      <c r="C111" s="1298"/>
      <c r="D111" s="1160"/>
      <c r="E111" s="1166"/>
      <c r="F111" s="1167"/>
      <c r="G111" s="749" t="s">
        <v>117</v>
      </c>
      <c r="H111" s="716" t="s">
        <v>106</v>
      </c>
      <c r="I111" s="716" t="s">
        <v>110</v>
      </c>
      <c r="J111" s="738" t="s">
        <v>101</v>
      </c>
      <c r="K111" s="738">
        <v>132.2</v>
      </c>
      <c r="L111" s="738">
        <v>109.5</v>
      </c>
      <c r="M111" s="716">
        <v>100</v>
      </c>
      <c r="N111" s="718" t="s">
        <v>326</v>
      </c>
      <c r="O111" s="52"/>
      <c r="P111" s="51"/>
      <c r="Q111" s="38"/>
    </row>
    <row r="112" spans="1:17" ht="33.75" customHeight="1">
      <c r="A112" s="1212"/>
      <c r="B112" s="1208"/>
      <c r="C112" s="1298"/>
      <c r="D112" s="1160"/>
      <c r="E112" s="1166"/>
      <c r="F112" s="1167"/>
      <c r="G112" s="749" t="s">
        <v>189</v>
      </c>
      <c r="H112" s="737" t="s">
        <v>106</v>
      </c>
      <c r="I112" s="716" t="s">
        <v>110</v>
      </c>
      <c r="J112" s="738" t="s">
        <v>101</v>
      </c>
      <c r="K112" s="733">
        <v>124.2</v>
      </c>
      <c r="L112" s="733">
        <v>109.2</v>
      </c>
      <c r="M112" s="737">
        <v>100</v>
      </c>
      <c r="N112" s="718" t="s">
        <v>326</v>
      </c>
      <c r="O112" s="54"/>
      <c r="P112" s="51"/>
      <c r="Q112" s="38"/>
    </row>
    <row r="113" spans="1:17" ht="15" customHeight="1">
      <c r="A113" s="1212"/>
      <c r="B113" s="1208"/>
      <c r="C113" s="1298"/>
      <c r="D113" s="1160"/>
      <c r="E113" s="1166"/>
      <c r="F113" s="1167"/>
      <c r="G113" s="749" t="s">
        <v>190</v>
      </c>
      <c r="H113" s="716" t="s">
        <v>106</v>
      </c>
      <c r="I113" s="716" t="s">
        <v>110</v>
      </c>
      <c r="J113" s="738" t="s">
        <v>101</v>
      </c>
      <c r="K113" s="738">
        <v>125.1</v>
      </c>
      <c r="L113" s="738">
        <v>120.2</v>
      </c>
      <c r="M113" s="716">
        <v>100</v>
      </c>
      <c r="N113" s="718" t="s">
        <v>326</v>
      </c>
      <c r="O113" s="52"/>
      <c r="P113" s="51"/>
      <c r="Q113" s="38"/>
    </row>
    <row r="114" spans="1:17" ht="15" customHeight="1">
      <c r="A114" s="1212"/>
      <c r="B114" s="1208"/>
      <c r="C114" s="1298"/>
      <c r="D114" s="1160"/>
      <c r="E114" s="1166"/>
      <c r="F114" s="1167"/>
      <c r="G114" s="749" t="s">
        <v>118</v>
      </c>
      <c r="H114" s="716" t="s">
        <v>106</v>
      </c>
      <c r="I114" s="716" t="s">
        <v>110</v>
      </c>
      <c r="J114" s="738" t="s">
        <v>101</v>
      </c>
      <c r="K114" s="738">
        <v>127.6</v>
      </c>
      <c r="L114" s="738">
        <v>112.9</v>
      </c>
      <c r="M114" s="716">
        <v>100</v>
      </c>
      <c r="N114" s="718" t="s">
        <v>326</v>
      </c>
      <c r="O114" s="52"/>
      <c r="P114" s="51"/>
      <c r="Q114" s="38"/>
    </row>
    <row r="115" spans="1:17" ht="15" customHeight="1">
      <c r="A115" s="1212"/>
      <c r="B115" s="1208"/>
      <c r="C115" s="1298"/>
      <c r="D115" s="1160"/>
      <c r="E115" s="1339"/>
      <c r="F115" s="1340"/>
      <c r="G115" s="839" t="s">
        <v>119</v>
      </c>
      <c r="H115" s="716" t="s">
        <v>106</v>
      </c>
      <c r="I115" s="716" t="s">
        <v>110</v>
      </c>
      <c r="J115" s="738" t="s">
        <v>101</v>
      </c>
      <c r="K115" s="738">
        <v>131</v>
      </c>
      <c r="L115" s="738">
        <v>113.9</v>
      </c>
      <c r="M115" s="716">
        <v>100</v>
      </c>
      <c r="N115" s="718" t="s">
        <v>326</v>
      </c>
      <c r="O115" s="52"/>
      <c r="P115" s="51"/>
      <c r="Q115" s="38"/>
    </row>
    <row r="116" spans="1:17" ht="15" customHeight="1">
      <c r="A116" s="1212"/>
      <c r="B116" s="1208"/>
      <c r="C116" s="1298"/>
      <c r="D116" s="1160"/>
      <c r="E116" s="1339"/>
      <c r="F116" s="1340"/>
      <c r="G116" s="841"/>
      <c r="H116" s="858"/>
      <c r="I116" s="858"/>
      <c r="J116" s="842"/>
      <c r="K116" s="842"/>
      <c r="L116" s="842"/>
      <c r="M116" s="858"/>
      <c r="N116" s="718"/>
      <c r="O116" s="52"/>
      <c r="P116" s="51"/>
      <c r="Q116" s="38"/>
    </row>
    <row r="117" spans="1:17" ht="15" customHeight="1" thickBot="1">
      <c r="A117" s="1212"/>
      <c r="B117" s="1208"/>
      <c r="C117" s="1298"/>
      <c r="D117" s="1160"/>
      <c r="E117" s="1346"/>
      <c r="F117" s="1347"/>
      <c r="G117" s="981"/>
      <c r="H117" s="981"/>
      <c r="I117" s="981"/>
      <c r="J117" s="981"/>
      <c r="K117" s="981"/>
      <c r="L117" s="981"/>
      <c r="M117" s="981"/>
      <c r="N117" s="981"/>
      <c r="O117" s="52"/>
      <c r="P117" s="51"/>
      <c r="Q117" s="38"/>
    </row>
    <row r="118" spans="1:33" ht="15" customHeight="1" thickBot="1">
      <c r="A118" s="1214" t="s">
        <v>9</v>
      </c>
      <c r="B118" s="1215"/>
      <c r="C118" s="253">
        <f>(C13*0.15%)*0.5</f>
        <v>345.411</v>
      </c>
      <c r="D118" s="254">
        <f>D119+D127+D131+D135+D140+D145+D150</f>
        <v>345</v>
      </c>
      <c r="E118" s="1294"/>
      <c r="F118" s="1295"/>
      <c r="G118" s="982"/>
      <c r="H118" s="982"/>
      <c r="I118" s="982"/>
      <c r="J118" s="983"/>
      <c r="K118" s="983"/>
      <c r="L118" s="983"/>
      <c r="M118" s="982"/>
      <c r="N118" s="982"/>
      <c r="O118" s="185"/>
      <c r="P118" s="185"/>
      <c r="Q118" s="185"/>
      <c r="R118" s="182"/>
      <c r="S118" s="182"/>
      <c r="T118" s="182"/>
      <c r="U118" s="182"/>
      <c r="V118" s="182"/>
      <c r="W118" s="182"/>
      <c r="X118" s="182"/>
      <c r="Y118" s="182"/>
      <c r="Z118" s="182"/>
      <c r="AA118" s="182"/>
      <c r="AB118" s="182"/>
      <c r="AC118" s="182"/>
      <c r="AD118" s="182"/>
      <c r="AE118" s="182"/>
      <c r="AF118" s="182"/>
      <c r="AG118" s="182"/>
    </row>
    <row r="119" spans="1:33" ht="15" customHeight="1">
      <c r="A119" s="1194" t="s">
        <v>10</v>
      </c>
      <c r="B119" s="1211" t="s">
        <v>69</v>
      </c>
      <c r="C119" s="1216"/>
      <c r="D119" s="1186">
        <v>80</v>
      </c>
      <c r="E119" s="1307"/>
      <c r="F119" s="1308"/>
      <c r="G119" s="939" t="s">
        <v>120</v>
      </c>
      <c r="H119" s="984" t="s">
        <v>106</v>
      </c>
      <c r="I119" s="718"/>
      <c r="J119" s="738" t="s">
        <v>101</v>
      </c>
      <c r="K119" s="985"/>
      <c r="L119" s="985">
        <v>114.93</v>
      </c>
      <c r="M119" s="984">
        <v>100</v>
      </c>
      <c r="N119" s="718" t="s">
        <v>228</v>
      </c>
      <c r="O119" s="185"/>
      <c r="P119" s="185"/>
      <c r="Q119" s="185"/>
      <c r="R119" s="182"/>
      <c r="S119" s="182"/>
      <c r="T119" s="182"/>
      <c r="U119" s="182"/>
      <c r="V119" s="182"/>
      <c r="W119" s="182"/>
      <c r="X119" s="182"/>
      <c r="Y119" s="182"/>
      <c r="Z119" s="182"/>
      <c r="AA119" s="182"/>
      <c r="AB119" s="182"/>
      <c r="AC119" s="182"/>
      <c r="AD119" s="182"/>
      <c r="AE119" s="182"/>
      <c r="AF119" s="182"/>
      <c r="AG119" s="182"/>
    </row>
    <row r="120" spans="1:33" ht="15" customHeight="1">
      <c r="A120" s="1195"/>
      <c r="B120" s="1212"/>
      <c r="C120" s="1185"/>
      <c r="D120" s="1186"/>
      <c r="E120" s="1341"/>
      <c r="F120" s="1342"/>
      <c r="G120" s="986" t="s">
        <v>192</v>
      </c>
      <c r="H120" s="984" t="s">
        <v>106</v>
      </c>
      <c r="I120" s="718"/>
      <c r="J120" s="738" t="s">
        <v>101</v>
      </c>
      <c r="K120" s="738"/>
      <c r="L120" s="980">
        <v>56.82</v>
      </c>
      <c r="M120" s="716">
        <v>50</v>
      </c>
      <c r="N120" s="718" t="s">
        <v>228</v>
      </c>
      <c r="O120" s="185"/>
      <c r="P120" s="185"/>
      <c r="Q120" s="185"/>
      <c r="R120" s="182"/>
      <c r="S120" s="182"/>
      <c r="T120" s="182"/>
      <c r="U120" s="182"/>
      <c r="V120" s="182"/>
      <c r="W120" s="182"/>
      <c r="X120" s="182"/>
      <c r="Y120" s="182"/>
      <c r="Z120" s="182"/>
      <c r="AA120" s="182"/>
      <c r="AB120" s="182"/>
      <c r="AC120" s="182"/>
      <c r="AD120" s="182"/>
      <c r="AE120" s="182"/>
      <c r="AF120" s="182"/>
      <c r="AG120" s="182"/>
    </row>
    <row r="121" spans="1:33" ht="15" customHeight="1">
      <c r="A121" s="1195"/>
      <c r="B121" s="1212"/>
      <c r="C121" s="1185"/>
      <c r="D121" s="1186"/>
      <c r="E121" s="1305"/>
      <c r="F121" s="1306"/>
      <c r="G121" s="840" t="s">
        <v>216</v>
      </c>
      <c r="H121" s="714" t="s">
        <v>201</v>
      </c>
      <c r="I121" s="718"/>
      <c r="J121" s="737" t="s">
        <v>101</v>
      </c>
      <c r="K121" s="738"/>
      <c r="L121" s="738">
        <v>11.28</v>
      </c>
      <c r="M121" s="716">
        <v>10</v>
      </c>
      <c r="N121" s="718" t="s">
        <v>182</v>
      </c>
      <c r="O121" s="185"/>
      <c r="P121" s="185"/>
      <c r="Q121" s="185"/>
      <c r="R121" s="182"/>
      <c r="S121" s="182"/>
      <c r="T121" s="182"/>
      <c r="U121" s="182"/>
      <c r="V121" s="182"/>
      <c r="W121" s="182"/>
      <c r="X121" s="182"/>
      <c r="Y121" s="182"/>
      <c r="Z121" s="182"/>
      <c r="AA121" s="182"/>
      <c r="AB121" s="182"/>
      <c r="AC121" s="182"/>
      <c r="AD121" s="182"/>
      <c r="AE121" s="182"/>
      <c r="AF121" s="182"/>
      <c r="AG121" s="182"/>
    </row>
    <row r="122" spans="1:33" ht="15" customHeight="1">
      <c r="A122" s="1195"/>
      <c r="B122" s="1212"/>
      <c r="C122" s="1185"/>
      <c r="D122" s="1186"/>
      <c r="E122" s="1305"/>
      <c r="F122" s="1306"/>
      <c r="G122" s="840"/>
      <c r="H122" s="714"/>
      <c r="I122" s="714"/>
      <c r="J122" s="737"/>
      <c r="K122" s="738"/>
      <c r="L122" s="738"/>
      <c r="M122" s="716"/>
      <c r="N122" s="718"/>
      <c r="O122" s="185"/>
      <c r="P122" s="185"/>
      <c r="Q122" s="185"/>
      <c r="R122" s="182"/>
      <c r="S122" s="182"/>
      <c r="T122" s="182"/>
      <c r="U122" s="182"/>
      <c r="V122" s="182"/>
      <c r="W122" s="182"/>
      <c r="X122" s="182"/>
      <c r="Y122" s="182"/>
      <c r="Z122" s="182"/>
      <c r="AA122" s="182"/>
      <c r="AB122" s="182"/>
      <c r="AC122" s="182"/>
      <c r="AD122" s="182"/>
      <c r="AE122" s="182"/>
      <c r="AF122" s="182"/>
      <c r="AG122" s="182"/>
    </row>
    <row r="123" spans="1:33" ht="15" customHeight="1">
      <c r="A123" s="1195"/>
      <c r="B123" s="1212"/>
      <c r="C123" s="1185"/>
      <c r="D123" s="1186"/>
      <c r="E123" s="1161"/>
      <c r="F123" s="1162"/>
      <c r="G123" s="838" t="s">
        <v>121</v>
      </c>
      <c r="H123" s="716" t="s">
        <v>100</v>
      </c>
      <c r="I123" s="718"/>
      <c r="J123" s="716" t="s">
        <v>101</v>
      </c>
      <c r="K123" s="716"/>
      <c r="L123" s="987">
        <v>114.71</v>
      </c>
      <c r="M123" s="716">
        <v>100</v>
      </c>
      <c r="N123" s="718" t="s">
        <v>228</v>
      </c>
      <c r="O123" s="185"/>
      <c r="P123" s="185"/>
      <c r="Q123" s="185"/>
      <c r="R123" s="182"/>
      <c r="S123" s="182"/>
      <c r="T123" s="182"/>
      <c r="U123" s="182"/>
      <c r="V123" s="182"/>
      <c r="W123" s="182"/>
      <c r="X123" s="182"/>
      <c r="Y123" s="182"/>
      <c r="Z123" s="182"/>
      <c r="AA123" s="182"/>
      <c r="AB123" s="182"/>
      <c r="AC123" s="182"/>
      <c r="AD123" s="182"/>
      <c r="AE123" s="182"/>
      <c r="AF123" s="182"/>
      <c r="AG123" s="182"/>
    </row>
    <row r="124" spans="1:17" ht="15" customHeight="1">
      <c r="A124" s="1195"/>
      <c r="B124" s="1212"/>
      <c r="C124" s="1185"/>
      <c r="D124" s="1186"/>
      <c r="E124" s="1161"/>
      <c r="F124" s="1162"/>
      <c r="G124" s="712" t="s">
        <v>231</v>
      </c>
      <c r="H124" s="714" t="s">
        <v>100</v>
      </c>
      <c r="I124" s="718"/>
      <c r="J124" s="958" t="s">
        <v>101</v>
      </c>
      <c r="K124" s="714"/>
      <c r="L124" s="714">
        <v>24.19</v>
      </c>
      <c r="M124" s="714">
        <v>20</v>
      </c>
      <c r="N124" s="714" t="s">
        <v>182</v>
      </c>
      <c r="O124" s="38"/>
      <c r="P124" s="38"/>
      <c r="Q124" s="38"/>
    </row>
    <row r="125" spans="1:33" ht="15" customHeight="1">
      <c r="A125" s="1195"/>
      <c r="B125" s="1212"/>
      <c r="C125" s="1185"/>
      <c r="D125" s="1186"/>
      <c r="E125" s="1305"/>
      <c r="F125" s="1306"/>
      <c r="G125" s="838"/>
      <c r="H125" s="716"/>
      <c r="I125" s="716"/>
      <c r="J125" s="716"/>
      <c r="K125" s="716"/>
      <c r="L125" s="716"/>
      <c r="M125" s="716"/>
      <c r="N125" s="718"/>
      <c r="O125" s="185"/>
      <c r="P125" s="185"/>
      <c r="Q125" s="185"/>
      <c r="R125" s="182"/>
      <c r="S125" s="182"/>
      <c r="T125" s="182"/>
      <c r="U125" s="182"/>
      <c r="V125" s="182"/>
      <c r="W125" s="182"/>
      <c r="X125" s="182"/>
      <c r="Y125" s="182"/>
      <c r="Z125" s="182"/>
      <c r="AA125" s="182"/>
      <c r="AB125" s="182"/>
      <c r="AC125" s="182"/>
      <c r="AD125" s="182"/>
      <c r="AE125" s="182"/>
      <c r="AF125" s="182"/>
      <c r="AG125" s="182"/>
    </row>
    <row r="126" spans="1:17" ht="15" customHeight="1">
      <c r="A126" s="1196"/>
      <c r="B126" s="1213"/>
      <c r="C126" s="1185"/>
      <c r="D126" s="1186"/>
      <c r="E126" s="1172"/>
      <c r="F126" s="1173"/>
      <c r="G126" s="961"/>
      <c r="H126" s="961"/>
      <c r="I126" s="961"/>
      <c r="J126" s="961"/>
      <c r="K126" s="961"/>
      <c r="L126" s="961"/>
      <c r="M126" s="961"/>
      <c r="N126" s="961"/>
      <c r="O126" s="38"/>
      <c r="P126" s="38"/>
      <c r="Q126" s="38"/>
    </row>
    <row r="127" spans="1:17" ht="15" customHeight="1">
      <c r="A127" s="1195" t="s">
        <v>202</v>
      </c>
      <c r="B127" s="1208" t="s">
        <v>70</v>
      </c>
      <c r="C127" s="1185"/>
      <c r="D127" s="1186">
        <v>70</v>
      </c>
      <c r="E127" s="1286"/>
      <c r="F127" s="1287"/>
      <c r="G127" s="840" t="s">
        <v>193</v>
      </c>
      <c r="H127" s="776" t="s">
        <v>106</v>
      </c>
      <c r="I127" s="718"/>
      <c r="J127" s="716" t="s">
        <v>101</v>
      </c>
      <c r="K127" s="776"/>
      <c r="L127" s="776">
        <v>5.87</v>
      </c>
      <c r="M127" s="776">
        <v>5</v>
      </c>
      <c r="N127" s="714" t="s">
        <v>183</v>
      </c>
      <c r="O127" s="38"/>
      <c r="P127" s="38"/>
      <c r="Q127" s="38"/>
    </row>
    <row r="128" spans="1:17" ht="15" customHeight="1">
      <c r="A128" s="1195"/>
      <c r="B128" s="1208"/>
      <c r="C128" s="1185"/>
      <c r="D128" s="1186"/>
      <c r="E128" s="1161"/>
      <c r="F128" s="1162"/>
      <c r="G128" s="714"/>
      <c r="H128" s="714"/>
      <c r="I128" s="714"/>
      <c r="J128" s="714"/>
      <c r="K128" s="714"/>
      <c r="L128" s="714"/>
      <c r="M128" s="714"/>
      <c r="N128" s="714"/>
      <c r="O128" s="38"/>
      <c r="P128" s="38"/>
      <c r="Q128" s="38"/>
    </row>
    <row r="129" spans="1:17" ht="15" customHeight="1">
      <c r="A129" s="1195"/>
      <c r="B129" s="1208"/>
      <c r="C129" s="1185"/>
      <c r="D129" s="1186"/>
      <c r="E129" s="1161"/>
      <c r="F129" s="1162"/>
      <c r="G129" s="714"/>
      <c r="H129" s="714"/>
      <c r="I129" s="714"/>
      <c r="J129" s="714"/>
      <c r="K129" s="714"/>
      <c r="L129" s="714"/>
      <c r="M129" s="714"/>
      <c r="N129" s="714"/>
      <c r="O129" s="38"/>
      <c r="P129" s="38"/>
      <c r="Q129" s="38"/>
    </row>
    <row r="130" spans="1:17" ht="15" customHeight="1">
      <c r="A130" s="1196"/>
      <c r="B130" s="1213"/>
      <c r="C130" s="1185"/>
      <c r="D130" s="1186"/>
      <c r="E130" s="1172"/>
      <c r="F130" s="1173"/>
      <c r="G130" s="961"/>
      <c r="H130" s="961"/>
      <c r="I130" s="961"/>
      <c r="J130" s="961"/>
      <c r="K130" s="961"/>
      <c r="L130" s="961"/>
      <c r="M130" s="961"/>
      <c r="N130" s="961"/>
      <c r="O130" s="38"/>
      <c r="P130" s="38"/>
      <c r="Q130" s="38"/>
    </row>
    <row r="131" spans="1:17" ht="14.25" customHeight="1">
      <c r="A131" s="1194" t="s">
        <v>12</v>
      </c>
      <c r="B131" s="1211" t="s">
        <v>71</v>
      </c>
      <c r="C131" s="1185"/>
      <c r="D131" s="1186">
        <v>65</v>
      </c>
      <c r="E131" s="1286"/>
      <c r="F131" s="1287"/>
      <c r="G131" s="824"/>
      <c r="H131" s="825"/>
      <c r="I131" s="825"/>
      <c r="J131" s="717"/>
      <c r="K131" s="825"/>
      <c r="L131" s="825"/>
      <c r="M131" s="731"/>
      <c r="N131" s="717"/>
      <c r="O131" s="38"/>
      <c r="P131" s="38"/>
      <c r="Q131" s="38"/>
    </row>
    <row r="132" spans="1:17" ht="15" customHeight="1">
      <c r="A132" s="1195"/>
      <c r="B132" s="1212"/>
      <c r="C132" s="1185"/>
      <c r="D132" s="1186"/>
      <c r="E132" s="1161"/>
      <c r="F132" s="1162"/>
      <c r="G132" s="838" t="s">
        <v>278</v>
      </c>
      <c r="H132" s="813" t="s">
        <v>106</v>
      </c>
      <c r="I132" s="813"/>
      <c r="J132" s="718" t="s">
        <v>99</v>
      </c>
      <c r="K132" s="813"/>
      <c r="L132" s="813">
        <v>10</v>
      </c>
      <c r="M132" s="734" t="s">
        <v>128</v>
      </c>
      <c r="N132" s="718" t="s">
        <v>182</v>
      </c>
      <c r="O132" s="38"/>
      <c r="P132" s="38"/>
      <c r="Q132" s="38"/>
    </row>
    <row r="133" spans="1:17" ht="15" customHeight="1">
      <c r="A133" s="1195"/>
      <c r="B133" s="1212"/>
      <c r="C133" s="1185"/>
      <c r="D133" s="1186"/>
      <c r="E133" s="1161"/>
      <c r="F133" s="1162"/>
      <c r="G133" s="714"/>
      <c r="H133" s="714"/>
      <c r="I133" s="714"/>
      <c r="J133" s="714"/>
      <c r="K133" s="714"/>
      <c r="L133" s="714"/>
      <c r="M133" s="714"/>
      <c r="N133" s="714"/>
      <c r="O133" s="38"/>
      <c r="P133" s="38"/>
      <c r="Q133" s="38"/>
    </row>
    <row r="134" spans="1:17" ht="15" customHeight="1">
      <c r="A134" s="1195"/>
      <c r="B134" s="1213"/>
      <c r="C134" s="1185"/>
      <c r="D134" s="1186"/>
      <c r="E134" s="1172"/>
      <c r="F134" s="1173"/>
      <c r="G134" s="961"/>
      <c r="H134" s="961"/>
      <c r="I134" s="961"/>
      <c r="J134" s="961"/>
      <c r="K134" s="961"/>
      <c r="L134" s="961"/>
      <c r="M134" s="961"/>
      <c r="N134" s="961"/>
      <c r="O134" s="38"/>
      <c r="P134" s="38"/>
      <c r="Q134" s="38"/>
    </row>
    <row r="135" spans="1:17" ht="15" customHeight="1">
      <c r="A135" s="1195"/>
      <c r="B135" s="1211" t="s">
        <v>72</v>
      </c>
      <c r="C135" s="1185"/>
      <c r="D135" s="1186">
        <v>70</v>
      </c>
      <c r="E135" s="1299"/>
      <c r="F135" s="1300"/>
      <c r="G135" s="329" t="s">
        <v>124</v>
      </c>
      <c r="H135" s="988" t="s">
        <v>106</v>
      </c>
      <c r="I135" s="989" t="s">
        <v>187</v>
      </c>
      <c r="J135" s="989" t="s">
        <v>99</v>
      </c>
      <c r="K135" s="989">
        <v>10</v>
      </c>
      <c r="L135" s="989">
        <v>10</v>
      </c>
      <c r="M135" s="901">
        <v>10</v>
      </c>
      <c r="N135" s="717" t="s">
        <v>326</v>
      </c>
      <c r="O135" s="38"/>
      <c r="P135" s="38"/>
      <c r="Q135" s="38"/>
    </row>
    <row r="136" spans="1:17" ht="15" customHeight="1">
      <c r="A136" s="1195"/>
      <c r="B136" s="1212"/>
      <c r="C136" s="1185"/>
      <c r="D136" s="1186"/>
      <c r="E136" s="1161"/>
      <c r="F136" s="1162"/>
      <c r="G136" s="840" t="s">
        <v>194</v>
      </c>
      <c r="H136" s="716" t="s">
        <v>106</v>
      </c>
      <c r="I136" s="737" t="s">
        <v>187</v>
      </c>
      <c r="J136" s="737" t="s">
        <v>99</v>
      </c>
      <c r="K136" s="737">
        <v>10</v>
      </c>
      <c r="L136" s="737">
        <v>10</v>
      </c>
      <c r="M136" s="716">
        <v>20</v>
      </c>
      <c r="N136" s="717" t="s">
        <v>326</v>
      </c>
      <c r="O136" s="38"/>
      <c r="P136" s="38"/>
      <c r="Q136" s="38"/>
    </row>
    <row r="137" spans="1:17" ht="15" customHeight="1">
      <c r="A137" s="1195"/>
      <c r="B137" s="1212"/>
      <c r="C137" s="1185"/>
      <c r="D137" s="1186"/>
      <c r="E137" s="1161"/>
      <c r="F137" s="1162"/>
      <c r="G137" s="714"/>
      <c r="H137" s="714"/>
      <c r="I137" s="714"/>
      <c r="J137" s="714"/>
      <c r="K137" s="714"/>
      <c r="L137" s="714"/>
      <c r="M137" s="714"/>
      <c r="N137" s="714"/>
      <c r="O137" s="38"/>
      <c r="P137" s="38"/>
      <c r="Q137" s="38"/>
    </row>
    <row r="138" spans="1:17" ht="15" customHeight="1">
      <c r="A138" s="1195"/>
      <c r="B138" s="1212"/>
      <c r="C138" s="1185"/>
      <c r="D138" s="1186"/>
      <c r="E138" s="1161"/>
      <c r="F138" s="1162"/>
      <c r="G138" s="714"/>
      <c r="H138" s="714"/>
      <c r="I138" s="714"/>
      <c r="J138" s="714"/>
      <c r="K138" s="714"/>
      <c r="L138" s="714"/>
      <c r="M138" s="714"/>
      <c r="N138" s="714"/>
      <c r="O138" s="38"/>
      <c r="P138" s="38"/>
      <c r="Q138" s="38"/>
    </row>
    <row r="139" spans="1:17" ht="15" customHeight="1">
      <c r="A139" s="1196"/>
      <c r="B139" s="1213"/>
      <c r="C139" s="1185"/>
      <c r="D139" s="1186"/>
      <c r="E139" s="1172"/>
      <c r="F139" s="1173"/>
      <c r="G139" s="961"/>
      <c r="H139" s="961"/>
      <c r="I139" s="961"/>
      <c r="J139" s="961"/>
      <c r="K139" s="961"/>
      <c r="L139" s="961"/>
      <c r="M139" s="961"/>
      <c r="N139" s="961"/>
      <c r="O139" s="38"/>
      <c r="P139" s="38"/>
      <c r="Q139" s="38"/>
    </row>
    <row r="140" spans="1:17" ht="15" customHeight="1">
      <c r="A140" s="1194" t="s">
        <v>13</v>
      </c>
      <c r="B140" s="1211" t="s">
        <v>92</v>
      </c>
      <c r="C140" s="1185"/>
      <c r="D140" s="1186">
        <v>30</v>
      </c>
      <c r="E140" s="1348"/>
      <c r="F140" s="1349"/>
      <c r="G140" s="902" t="s">
        <v>211</v>
      </c>
      <c r="H140" s="890" t="s">
        <v>130</v>
      </c>
      <c r="I140" s="718"/>
      <c r="J140" s="903" t="s">
        <v>101</v>
      </c>
      <c r="K140" s="890"/>
      <c r="L140" s="903">
        <v>3.96</v>
      </c>
      <c r="M140" s="739" t="s">
        <v>128</v>
      </c>
      <c r="N140" s="734" t="s">
        <v>183</v>
      </c>
      <c r="O140" s="38"/>
      <c r="P140" s="38"/>
      <c r="Q140" s="38"/>
    </row>
    <row r="141" spans="1:17" ht="15" customHeight="1">
      <c r="A141" s="1195"/>
      <c r="B141" s="1212"/>
      <c r="C141" s="1185"/>
      <c r="D141" s="1186"/>
      <c r="E141" s="1161"/>
      <c r="F141" s="1162"/>
      <c r="G141" s="840" t="s">
        <v>210</v>
      </c>
      <c r="H141" s="738" t="s">
        <v>130</v>
      </c>
      <c r="I141" s="718"/>
      <c r="J141" s="738" t="s">
        <v>101</v>
      </c>
      <c r="K141" s="985"/>
      <c r="L141" s="738">
        <v>3.77</v>
      </c>
      <c r="M141" s="739" t="s">
        <v>128</v>
      </c>
      <c r="N141" s="734" t="s">
        <v>182</v>
      </c>
      <c r="O141" s="38"/>
      <c r="P141" s="38"/>
      <c r="Q141" s="38"/>
    </row>
    <row r="142" spans="1:17" ht="15" customHeight="1">
      <c r="A142" s="1195"/>
      <c r="B142" s="1212"/>
      <c r="C142" s="1185"/>
      <c r="D142" s="1186"/>
      <c r="E142" s="1161"/>
      <c r="F142" s="1162"/>
      <c r="G142" s="840"/>
      <c r="H142" s="738"/>
      <c r="I142" s="776"/>
      <c r="J142" s="738"/>
      <c r="K142" s="776"/>
      <c r="L142" s="738"/>
      <c r="M142" s="739"/>
      <c r="N142" s="734"/>
      <c r="O142" s="38"/>
      <c r="P142" s="38"/>
      <c r="Q142" s="38"/>
    </row>
    <row r="143" spans="1:17" ht="15" customHeight="1">
      <c r="A143" s="1195"/>
      <c r="B143" s="1212"/>
      <c r="C143" s="1185"/>
      <c r="D143" s="1186"/>
      <c r="E143" s="1161"/>
      <c r="F143" s="1162"/>
      <c r="G143" s="840"/>
      <c r="H143" s="776"/>
      <c r="I143" s="776"/>
      <c r="J143" s="776"/>
      <c r="K143" s="776"/>
      <c r="L143" s="776"/>
      <c r="M143" s="776"/>
      <c r="N143" s="776"/>
      <c r="O143" s="38"/>
      <c r="P143" s="38"/>
      <c r="Q143" s="38"/>
    </row>
    <row r="144" spans="1:17" ht="15" customHeight="1">
      <c r="A144" s="1196"/>
      <c r="B144" s="1213"/>
      <c r="C144" s="1185"/>
      <c r="D144" s="1186"/>
      <c r="E144" s="1172"/>
      <c r="F144" s="1173"/>
      <c r="G144" s="399"/>
      <c r="H144" s="401"/>
      <c r="I144" s="401"/>
      <c r="J144" s="401"/>
      <c r="K144" s="401"/>
      <c r="L144" s="401"/>
      <c r="M144" s="401"/>
      <c r="N144" s="401"/>
      <c r="O144" s="38"/>
      <c r="P144" s="38"/>
      <c r="Q144" s="38"/>
    </row>
    <row r="145" spans="1:17" ht="15" customHeight="1">
      <c r="A145" s="1219" t="s">
        <v>14</v>
      </c>
      <c r="B145" s="1221" t="s">
        <v>224</v>
      </c>
      <c r="C145" s="1224"/>
      <c r="D145" s="1186">
        <v>30</v>
      </c>
      <c r="E145" s="1311"/>
      <c r="F145" s="1312"/>
      <c r="G145" s="205" t="s">
        <v>125</v>
      </c>
      <c r="H145" s="211" t="s">
        <v>106</v>
      </c>
      <c r="I145" s="166"/>
      <c r="J145" s="211" t="s">
        <v>101</v>
      </c>
      <c r="K145" s="211"/>
      <c r="L145" s="211">
        <v>7.25</v>
      </c>
      <c r="M145" s="72" t="s">
        <v>128</v>
      </c>
      <c r="N145" s="72" t="s">
        <v>183</v>
      </c>
      <c r="O145" s="38"/>
      <c r="P145" s="38"/>
      <c r="Q145" s="38"/>
    </row>
    <row r="146" spans="1:17" ht="15" customHeight="1">
      <c r="A146" s="1220"/>
      <c r="B146" s="1222"/>
      <c r="C146" s="1224"/>
      <c r="D146" s="1186"/>
      <c r="E146" s="1161"/>
      <c r="F146" s="1162"/>
      <c r="G146" s="186" t="s">
        <v>214</v>
      </c>
      <c r="H146" s="340" t="s">
        <v>106</v>
      </c>
      <c r="I146" s="198"/>
      <c r="J146" s="340" t="s">
        <v>101</v>
      </c>
      <c r="K146" s="340"/>
      <c r="L146" s="340">
        <v>23.38</v>
      </c>
      <c r="M146" s="373">
        <v>20</v>
      </c>
      <c r="N146" s="332" t="s">
        <v>182</v>
      </c>
      <c r="O146" s="38"/>
      <c r="P146" s="38"/>
      <c r="Q146" s="38"/>
    </row>
    <row r="147" spans="1:17" ht="15" customHeight="1">
      <c r="A147" s="1220"/>
      <c r="B147" s="1222"/>
      <c r="C147" s="1224"/>
      <c r="D147" s="1186"/>
      <c r="E147" s="1161"/>
      <c r="F147" s="1162"/>
      <c r="G147" s="203"/>
      <c r="H147" s="203"/>
      <c r="I147" s="203"/>
      <c r="J147" s="203"/>
      <c r="K147" s="203"/>
      <c r="L147" s="203"/>
      <c r="M147" s="203"/>
      <c r="N147" s="203"/>
      <c r="O147" s="38"/>
      <c r="P147" s="38"/>
      <c r="Q147" s="38"/>
    </row>
    <row r="148" spans="1:17" ht="15" customHeight="1">
      <c r="A148" s="1220"/>
      <c r="B148" s="1222"/>
      <c r="C148" s="1224"/>
      <c r="D148" s="1186"/>
      <c r="E148" s="1161"/>
      <c r="F148" s="1162"/>
      <c r="G148" s="203"/>
      <c r="H148" s="203"/>
      <c r="I148" s="203"/>
      <c r="J148" s="203"/>
      <c r="K148" s="203"/>
      <c r="L148" s="203"/>
      <c r="M148" s="203"/>
      <c r="N148" s="203"/>
      <c r="O148" s="38"/>
      <c r="P148" s="38"/>
      <c r="Q148" s="38"/>
    </row>
    <row r="149" spans="1:17" ht="15" customHeight="1">
      <c r="A149" s="1220"/>
      <c r="B149" s="1223"/>
      <c r="C149" s="1224"/>
      <c r="D149" s="1186"/>
      <c r="E149" s="1172"/>
      <c r="F149" s="1173"/>
      <c r="G149" s="201"/>
      <c r="H149" s="201"/>
      <c r="I149" s="201"/>
      <c r="J149" s="201"/>
      <c r="K149" s="201"/>
      <c r="L149" s="201"/>
      <c r="M149" s="201"/>
      <c r="N149" s="201"/>
      <c r="O149" s="38"/>
      <c r="P149" s="38"/>
      <c r="Q149" s="38"/>
    </row>
    <row r="150" spans="1:17" ht="15" customHeight="1">
      <c r="A150" s="1219" t="s">
        <v>15</v>
      </c>
      <c r="B150" s="1229" t="s">
        <v>73</v>
      </c>
      <c r="C150" s="1224"/>
      <c r="D150" s="1186"/>
      <c r="E150" s="1286"/>
      <c r="F150" s="1287"/>
      <c r="G150" s="182"/>
      <c r="H150" s="60"/>
      <c r="I150" s="208"/>
      <c r="J150" s="60"/>
      <c r="K150" s="210"/>
      <c r="L150" s="209"/>
      <c r="M150" s="60"/>
      <c r="N150" s="60"/>
      <c r="O150" s="38"/>
      <c r="P150" s="38"/>
      <c r="Q150" s="38"/>
    </row>
    <row r="151" spans="1:17" ht="15" customHeight="1">
      <c r="A151" s="1220"/>
      <c r="B151" s="1230"/>
      <c r="C151" s="1224"/>
      <c r="D151" s="1186"/>
      <c r="E151" s="1161"/>
      <c r="F151" s="1162"/>
      <c r="G151" s="203"/>
      <c r="H151" s="203"/>
      <c r="I151" s="203"/>
      <c r="J151" s="203"/>
      <c r="K151" s="203"/>
      <c r="L151" s="203"/>
      <c r="M151" s="203"/>
      <c r="N151" s="203"/>
      <c r="O151" s="38"/>
      <c r="P151" s="38"/>
      <c r="Q151" s="38"/>
    </row>
    <row r="152" spans="1:17" ht="15" customHeight="1">
      <c r="A152" s="1232"/>
      <c r="B152" s="1231"/>
      <c r="C152" s="1224"/>
      <c r="D152" s="1186"/>
      <c r="E152" s="1172"/>
      <c r="F152" s="1173"/>
      <c r="G152" s="201"/>
      <c r="H152" s="201"/>
      <c r="I152" s="201"/>
      <c r="J152" s="201"/>
      <c r="K152" s="201"/>
      <c r="L152" s="201"/>
      <c r="M152" s="201"/>
      <c r="N152" s="201"/>
      <c r="O152" s="38"/>
      <c r="P152" s="38"/>
      <c r="Q152" s="38"/>
    </row>
    <row r="153" spans="1:17" ht="35.25" customHeight="1">
      <c r="A153" s="1190" t="s">
        <v>34</v>
      </c>
      <c r="B153" s="1191"/>
      <c r="C153" s="1225" t="s">
        <v>41</v>
      </c>
      <c r="D153" s="1225"/>
      <c r="E153" s="1204"/>
      <c r="F153" s="1205"/>
      <c r="G153" s="1281" t="s">
        <v>38</v>
      </c>
      <c r="H153" s="1291" t="s">
        <v>49</v>
      </c>
      <c r="I153" s="1281" t="s">
        <v>46</v>
      </c>
      <c r="J153" s="1281" t="s">
        <v>39</v>
      </c>
      <c r="K153" s="1281" t="s">
        <v>93</v>
      </c>
      <c r="L153" s="1281" t="s">
        <v>96</v>
      </c>
      <c r="M153" s="1281" t="s">
        <v>95</v>
      </c>
      <c r="N153" s="1152" t="s">
        <v>40</v>
      </c>
      <c r="O153" s="38"/>
      <c r="P153" s="38"/>
      <c r="Q153" s="38"/>
    </row>
    <row r="154" spans="1:17" ht="21" customHeight="1">
      <c r="A154" s="1208"/>
      <c r="B154" s="1228"/>
      <c r="C154" s="1225" t="s">
        <v>31</v>
      </c>
      <c r="D154" s="1225" t="s">
        <v>52</v>
      </c>
      <c r="E154" s="1333"/>
      <c r="F154" s="1334"/>
      <c r="G154" s="1282"/>
      <c r="H154" s="1292"/>
      <c r="I154" s="1282"/>
      <c r="J154" s="1282"/>
      <c r="K154" s="1282"/>
      <c r="L154" s="1282"/>
      <c r="M154" s="1282"/>
      <c r="N154" s="1153"/>
      <c r="O154" s="38"/>
      <c r="P154" s="38"/>
      <c r="Q154" s="38"/>
    </row>
    <row r="155" spans="1:17" ht="15.75" customHeight="1">
      <c r="A155" s="1192"/>
      <c r="B155" s="1193"/>
      <c r="C155" s="1225"/>
      <c r="D155" s="1225"/>
      <c r="E155" s="1206"/>
      <c r="F155" s="1207"/>
      <c r="G155" s="1283"/>
      <c r="H155" s="1293"/>
      <c r="I155" s="1283"/>
      <c r="J155" s="1283"/>
      <c r="K155" s="1283"/>
      <c r="L155" s="1283"/>
      <c r="M155" s="1283"/>
      <c r="N155" s="1154"/>
      <c r="O155" s="38"/>
      <c r="P155" s="38"/>
      <c r="Q155" s="38"/>
    </row>
    <row r="156" spans="1:17" ht="15" customHeight="1">
      <c r="A156" s="1226" t="s">
        <v>16</v>
      </c>
      <c r="B156" s="1227"/>
      <c r="C156" s="405">
        <f>(C13*0.15%)*0.1</f>
        <v>69.0822</v>
      </c>
      <c r="D156" s="250">
        <f>D157+D172+D178+D185</f>
        <v>69</v>
      </c>
      <c r="E156" s="1331"/>
      <c r="F156" s="1332"/>
      <c r="G156" s="600"/>
      <c r="H156" s="600"/>
      <c r="I156" s="600"/>
      <c r="J156" s="600"/>
      <c r="K156" s="600"/>
      <c r="L156" s="600"/>
      <c r="M156" s="600"/>
      <c r="N156" s="600"/>
      <c r="O156" s="38"/>
      <c r="P156" s="38"/>
      <c r="Q156" s="38"/>
    </row>
    <row r="157" spans="1:17" s="182" customFormat="1" ht="15" customHeight="1">
      <c r="A157" s="1194" t="s">
        <v>17</v>
      </c>
      <c r="B157" s="1211" t="s">
        <v>74</v>
      </c>
      <c r="C157" s="1185"/>
      <c r="D157" s="1186">
        <v>17</v>
      </c>
      <c r="E157" s="1301"/>
      <c r="F157" s="1302"/>
      <c r="G157" s="711" t="s">
        <v>127</v>
      </c>
      <c r="H157" s="163" t="s">
        <v>106</v>
      </c>
      <c r="I157" s="204" t="s">
        <v>187</v>
      </c>
      <c r="J157" s="71" t="s">
        <v>126</v>
      </c>
      <c r="K157" s="48">
        <v>1</v>
      </c>
      <c r="L157" s="48">
        <v>1</v>
      </c>
      <c r="M157" s="163">
        <v>100</v>
      </c>
      <c r="N157" s="166" t="s">
        <v>326</v>
      </c>
      <c r="O157" s="185"/>
      <c r="P157" s="185"/>
      <c r="Q157" s="185"/>
    </row>
    <row r="158" spans="1:17" ht="15" customHeight="1">
      <c r="A158" s="1195"/>
      <c r="B158" s="1212"/>
      <c r="C158" s="1185"/>
      <c r="D158" s="1186"/>
      <c r="E158" s="1233"/>
      <c r="F158" s="1234"/>
      <c r="G158" s="712" t="s">
        <v>263</v>
      </c>
      <c r="H158" s="203" t="s">
        <v>106</v>
      </c>
      <c r="I158" s="161" t="s">
        <v>187</v>
      </c>
      <c r="J158" s="203" t="s">
        <v>126</v>
      </c>
      <c r="K158" s="203">
        <v>1</v>
      </c>
      <c r="L158" s="203">
        <v>1</v>
      </c>
      <c r="M158" s="714">
        <v>100</v>
      </c>
      <c r="N158" s="60" t="s">
        <v>326</v>
      </c>
      <c r="O158" s="38"/>
      <c r="P158" s="38"/>
      <c r="Q158" s="38"/>
    </row>
    <row r="159" spans="1:17" ht="15" customHeight="1">
      <c r="A159" s="1195"/>
      <c r="B159" s="1212"/>
      <c r="C159" s="1185"/>
      <c r="D159" s="1186"/>
      <c r="E159" s="1239"/>
      <c r="F159" s="1240"/>
      <c r="G159" s="713" t="s">
        <v>264</v>
      </c>
      <c r="H159" s="162" t="s">
        <v>106</v>
      </c>
      <c r="I159" s="161" t="s">
        <v>187</v>
      </c>
      <c r="J159" s="161" t="s">
        <v>126</v>
      </c>
      <c r="K159" s="143">
        <v>1</v>
      </c>
      <c r="L159" s="143">
        <v>1</v>
      </c>
      <c r="M159" s="715">
        <v>100</v>
      </c>
      <c r="N159" s="60" t="s">
        <v>326</v>
      </c>
      <c r="O159" s="38"/>
      <c r="P159" s="38"/>
      <c r="Q159" s="38"/>
    </row>
    <row r="160" spans="1:17" ht="15" customHeight="1">
      <c r="A160" s="1195"/>
      <c r="B160" s="1212"/>
      <c r="C160" s="1185"/>
      <c r="D160" s="1186"/>
      <c r="E160" s="1239"/>
      <c r="F160" s="1240"/>
      <c r="G160" s="712" t="s">
        <v>265</v>
      </c>
      <c r="H160" s="162" t="s">
        <v>106</v>
      </c>
      <c r="I160" s="161" t="s">
        <v>187</v>
      </c>
      <c r="J160" s="161" t="s">
        <v>126</v>
      </c>
      <c r="K160" s="143">
        <v>1</v>
      </c>
      <c r="L160" s="143">
        <v>1</v>
      </c>
      <c r="M160" s="716">
        <v>100</v>
      </c>
      <c r="N160" s="60" t="s">
        <v>326</v>
      </c>
      <c r="O160" s="38"/>
      <c r="P160" s="38"/>
      <c r="Q160" s="38"/>
    </row>
    <row r="161" spans="1:17" ht="15" customHeight="1">
      <c r="A161" s="1195"/>
      <c r="B161" s="1212"/>
      <c r="C161" s="1185"/>
      <c r="D161" s="1186"/>
      <c r="E161" s="1239"/>
      <c r="F161" s="1240"/>
      <c r="G161" s="712" t="s">
        <v>266</v>
      </c>
      <c r="H161" s="162" t="s">
        <v>106</v>
      </c>
      <c r="I161" s="161" t="s">
        <v>187</v>
      </c>
      <c r="J161" s="161" t="s">
        <v>126</v>
      </c>
      <c r="K161" s="143">
        <v>1</v>
      </c>
      <c r="L161" s="143">
        <v>1</v>
      </c>
      <c r="M161" s="716">
        <v>100</v>
      </c>
      <c r="N161" s="60" t="s">
        <v>326</v>
      </c>
      <c r="O161" s="38"/>
      <c r="P161" s="38"/>
      <c r="Q161" s="38"/>
    </row>
    <row r="162" spans="1:17" ht="15" customHeight="1">
      <c r="A162" s="1195"/>
      <c r="B162" s="1212"/>
      <c r="C162" s="1185"/>
      <c r="D162" s="1186"/>
      <c r="E162" s="1239"/>
      <c r="F162" s="1240"/>
      <c r="G162" s="712" t="s">
        <v>267</v>
      </c>
      <c r="H162" s="162" t="s">
        <v>106</v>
      </c>
      <c r="I162" s="161" t="s">
        <v>187</v>
      </c>
      <c r="J162" s="161" t="s">
        <v>126</v>
      </c>
      <c r="K162" s="143">
        <v>1</v>
      </c>
      <c r="L162" s="143">
        <v>1</v>
      </c>
      <c r="M162" s="716">
        <v>100</v>
      </c>
      <c r="N162" s="60" t="s">
        <v>326</v>
      </c>
      <c r="O162" s="38"/>
      <c r="P162" s="38"/>
      <c r="Q162" s="38"/>
    </row>
    <row r="163" spans="1:17" ht="15" customHeight="1">
      <c r="A163" s="1195"/>
      <c r="B163" s="1208"/>
      <c r="C163" s="1185"/>
      <c r="D163" s="1186"/>
      <c r="E163" s="1239"/>
      <c r="F163" s="1240"/>
      <c r="G163" s="712" t="s">
        <v>268</v>
      </c>
      <c r="H163" s="162" t="s">
        <v>106</v>
      </c>
      <c r="I163" s="161" t="s">
        <v>187</v>
      </c>
      <c r="J163" s="161" t="s">
        <v>126</v>
      </c>
      <c r="K163" s="143">
        <v>1</v>
      </c>
      <c r="L163" s="143">
        <v>1</v>
      </c>
      <c r="M163" s="716" t="s">
        <v>128</v>
      </c>
      <c r="N163" s="60" t="s">
        <v>326</v>
      </c>
      <c r="O163" s="38"/>
      <c r="P163" s="38"/>
      <c r="Q163" s="38"/>
    </row>
    <row r="164" spans="1:17" ht="15" customHeight="1">
      <c r="A164" s="1195"/>
      <c r="B164" s="1208"/>
      <c r="C164" s="1185"/>
      <c r="D164" s="1186"/>
      <c r="E164" s="1239"/>
      <c r="F164" s="1240"/>
      <c r="G164" s="712" t="s">
        <v>269</v>
      </c>
      <c r="H164" s="162" t="s">
        <v>106</v>
      </c>
      <c r="I164" s="161" t="s">
        <v>187</v>
      </c>
      <c r="J164" s="161" t="s">
        <v>126</v>
      </c>
      <c r="K164" s="143">
        <v>1</v>
      </c>
      <c r="L164" s="143">
        <v>1</v>
      </c>
      <c r="M164" s="716" t="s">
        <v>128</v>
      </c>
      <c r="N164" s="60" t="s">
        <v>326</v>
      </c>
      <c r="O164" s="38"/>
      <c r="P164" s="38"/>
      <c r="Q164" s="38"/>
    </row>
    <row r="165" spans="1:17" ht="15" customHeight="1">
      <c r="A165" s="1195"/>
      <c r="B165" s="1208"/>
      <c r="C165" s="1185"/>
      <c r="D165" s="1186"/>
      <c r="E165" s="1239"/>
      <c r="F165" s="1240"/>
      <c r="G165" s="712" t="s">
        <v>270</v>
      </c>
      <c r="H165" s="162" t="s">
        <v>106</v>
      </c>
      <c r="I165" s="161" t="s">
        <v>187</v>
      </c>
      <c r="J165" s="161" t="s">
        <v>126</v>
      </c>
      <c r="K165" s="143">
        <v>1</v>
      </c>
      <c r="L165" s="143">
        <v>1</v>
      </c>
      <c r="M165" s="716" t="s">
        <v>128</v>
      </c>
      <c r="N165" s="60" t="s">
        <v>326</v>
      </c>
      <c r="O165" s="38"/>
      <c r="P165" s="38"/>
      <c r="Q165" s="38"/>
    </row>
    <row r="166" spans="1:17" ht="15" customHeight="1">
      <c r="A166" s="1195"/>
      <c r="B166" s="1208"/>
      <c r="C166" s="1185"/>
      <c r="D166" s="1186"/>
      <c r="E166" s="1239"/>
      <c r="F166" s="1240"/>
      <c r="G166" s="712" t="s">
        <v>271</v>
      </c>
      <c r="H166" s="162" t="s">
        <v>106</v>
      </c>
      <c r="I166" s="161" t="s">
        <v>187</v>
      </c>
      <c r="J166" s="161" t="s">
        <v>126</v>
      </c>
      <c r="K166" s="143">
        <v>1</v>
      </c>
      <c r="L166" s="143">
        <v>1</v>
      </c>
      <c r="M166" s="716" t="s">
        <v>128</v>
      </c>
      <c r="N166" s="60" t="s">
        <v>326</v>
      </c>
      <c r="O166" s="38"/>
      <c r="P166" s="38"/>
      <c r="Q166" s="38"/>
    </row>
    <row r="167" spans="1:17" ht="15" customHeight="1">
      <c r="A167" s="1195"/>
      <c r="B167" s="1208"/>
      <c r="C167" s="1185"/>
      <c r="D167" s="1186"/>
      <c r="E167" s="1239"/>
      <c r="F167" s="1240"/>
      <c r="G167" s="712" t="s">
        <v>272</v>
      </c>
      <c r="H167" s="162" t="s">
        <v>106</v>
      </c>
      <c r="I167" s="161" t="s">
        <v>187</v>
      </c>
      <c r="J167" s="161" t="s">
        <v>126</v>
      </c>
      <c r="K167" s="143">
        <v>1</v>
      </c>
      <c r="L167" s="143">
        <v>1</v>
      </c>
      <c r="M167" s="716" t="s">
        <v>128</v>
      </c>
      <c r="N167" s="60" t="s">
        <v>326</v>
      </c>
      <c r="O167" s="38"/>
      <c r="P167" s="38"/>
      <c r="Q167" s="38"/>
    </row>
    <row r="168" spans="1:17" ht="15" customHeight="1">
      <c r="A168" s="1195"/>
      <c r="B168" s="1208"/>
      <c r="C168" s="1185"/>
      <c r="D168" s="1186"/>
      <c r="E168" s="1239"/>
      <c r="F168" s="1240"/>
      <c r="G168" s="712" t="s">
        <v>273</v>
      </c>
      <c r="H168" s="162" t="s">
        <v>106</v>
      </c>
      <c r="I168" s="161" t="s">
        <v>187</v>
      </c>
      <c r="J168" s="161" t="s">
        <v>126</v>
      </c>
      <c r="K168" s="143">
        <v>1</v>
      </c>
      <c r="L168" s="143">
        <v>1</v>
      </c>
      <c r="M168" s="716" t="s">
        <v>128</v>
      </c>
      <c r="N168" s="60" t="s">
        <v>326</v>
      </c>
      <c r="O168" s="38"/>
      <c r="P168" s="38"/>
      <c r="Q168" s="38"/>
    </row>
    <row r="169" spans="1:17" ht="15" customHeight="1">
      <c r="A169" s="1195"/>
      <c r="B169" s="1208"/>
      <c r="C169" s="1185"/>
      <c r="D169" s="1186"/>
      <c r="E169" s="1233"/>
      <c r="F169" s="1234"/>
      <c r="G169" s="203"/>
      <c r="H169" s="203"/>
      <c r="I169" s="203"/>
      <c r="J169" s="203"/>
      <c r="K169" s="203"/>
      <c r="L169" s="203"/>
      <c r="M169" s="203"/>
      <c r="N169" s="203"/>
      <c r="O169" s="38"/>
      <c r="P169" s="38"/>
      <c r="Q169" s="38"/>
    </row>
    <row r="170" spans="1:17" ht="15" customHeight="1">
      <c r="A170" s="1195"/>
      <c r="B170" s="1212"/>
      <c r="C170" s="1185"/>
      <c r="D170" s="1186"/>
      <c r="E170" s="1233"/>
      <c r="F170" s="1234"/>
      <c r="G170" s="203"/>
      <c r="H170" s="203"/>
      <c r="I170" s="203"/>
      <c r="J170" s="203"/>
      <c r="K170" s="203"/>
      <c r="L170" s="203"/>
      <c r="M170" s="203"/>
      <c r="N170" s="203"/>
      <c r="O170" s="38"/>
      <c r="P170" s="38"/>
      <c r="Q170" s="38"/>
    </row>
    <row r="171" spans="1:17" ht="15" customHeight="1">
      <c r="A171" s="1196"/>
      <c r="B171" s="1213"/>
      <c r="C171" s="1185"/>
      <c r="D171" s="1186"/>
      <c r="E171" s="1237"/>
      <c r="F171" s="1238"/>
      <c r="G171" s="201"/>
      <c r="H171" s="201"/>
      <c r="I171" s="201"/>
      <c r="J171" s="201"/>
      <c r="K171" s="201"/>
      <c r="L171" s="201"/>
      <c r="M171" s="201"/>
      <c r="N171" s="201"/>
      <c r="O171" s="38"/>
      <c r="P171" s="38"/>
      <c r="Q171" s="38"/>
    </row>
    <row r="172" spans="1:17" ht="15" customHeight="1">
      <c r="A172" s="1194" t="s">
        <v>18</v>
      </c>
      <c r="B172" s="1211" t="s">
        <v>87</v>
      </c>
      <c r="C172" s="1185"/>
      <c r="D172" s="1186">
        <v>17</v>
      </c>
      <c r="E172" s="1337"/>
      <c r="F172" s="1338"/>
      <c r="G172" s="207" t="s">
        <v>274</v>
      </c>
      <c r="H172" s="163" t="s">
        <v>106</v>
      </c>
      <c r="I172" s="71" t="s">
        <v>187</v>
      </c>
      <c r="J172" s="71" t="s">
        <v>126</v>
      </c>
      <c r="K172" s="71">
        <v>10</v>
      </c>
      <c r="L172" s="71">
        <v>10</v>
      </c>
      <c r="M172" s="147" t="s">
        <v>128</v>
      </c>
      <c r="N172" s="166" t="s">
        <v>326</v>
      </c>
      <c r="O172" s="38"/>
      <c r="P172" s="38"/>
      <c r="Q172" s="38"/>
    </row>
    <row r="173" spans="1:17" ht="15" customHeight="1">
      <c r="A173" s="1195"/>
      <c r="B173" s="1212"/>
      <c r="C173" s="1185"/>
      <c r="D173" s="1186"/>
      <c r="E173" s="1235"/>
      <c r="F173" s="1236"/>
      <c r="G173" s="206" t="s">
        <v>276</v>
      </c>
      <c r="H173" s="162" t="s">
        <v>106</v>
      </c>
      <c r="I173" s="161" t="s">
        <v>187</v>
      </c>
      <c r="J173" s="161" t="s">
        <v>126</v>
      </c>
      <c r="K173" s="161">
        <v>10</v>
      </c>
      <c r="L173" s="161">
        <v>10</v>
      </c>
      <c r="M173" s="148" t="s">
        <v>128</v>
      </c>
      <c r="N173" s="60" t="s">
        <v>326</v>
      </c>
      <c r="O173" s="38"/>
      <c r="P173" s="38"/>
      <c r="Q173" s="38"/>
    </row>
    <row r="174" spans="1:17" ht="15" customHeight="1">
      <c r="A174" s="1195"/>
      <c r="B174" s="1212"/>
      <c r="C174" s="1185"/>
      <c r="D174" s="1186"/>
      <c r="E174" s="1235"/>
      <c r="F174" s="1236"/>
      <c r="G174" s="206" t="s">
        <v>275</v>
      </c>
      <c r="H174" s="162" t="s">
        <v>106</v>
      </c>
      <c r="I174" s="161" t="s">
        <v>187</v>
      </c>
      <c r="J174" s="161" t="s">
        <v>126</v>
      </c>
      <c r="K174" s="161">
        <v>10</v>
      </c>
      <c r="L174" s="161">
        <v>10</v>
      </c>
      <c r="M174" s="148" t="s">
        <v>128</v>
      </c>
      <c r="N174" s="60" t="s">
        <v>326</v>
      </c>
      <c r="O174" s="38"/>
      <c r="P174" s="38"/>
      <c r="Q174" s="38"/>
    </row>
    <row r="175" spans="1:17" ht="15" customHeight="1">
      <c r="A175" s="1195"/>
      <c r="B175" s="1212"/>
      <c r="C175" s="1185"/>
      <c r="D175" s="1186"/>
      <c r="E175" s="1233"/>
      <c r="F175" s="1234"/>
      <c r="G175" s="203"/>
      <c r="H175" s="203"/>
      <c r="I175" s="203"/>
      <c r="J175" s="203"/>
      <c r="K175" s="203"/>
      <c r="L175" s="203"/>
      <c r="M175" s="203"/>
      <c r="N175" s="203"/>
      <c r="O175" s="38"/>
      <c r="P175" s="38"/>
      <c r="Q175" s="38"/>
    </row>
    <row r="176" spans="1:17" ht="15" customHeight="1">
      <c r="A176" s="1195"/>
      <c r="B176" s="1212"/>
      <c r="C176" s="1185"/>
      <c r="D176" s="1186"/>
      <c r="E176" s="1233"/>
      <c r="F176" s="1234"/>
      <c r="G176" s="203"/>
      <c r="H176" s="203"/>
      <c r="I176" s="203"/>
      <c r="J176" s="203"/>
      <c r="K176" s="203"/>
      <c r="L176" s="203"/>
      <c r="M176" s="203"/>
      <c r="N176" s="203"/>
      <c r="O176" s="38"/>
      <c r="P176" s="38"/>
      <c r="Q176" s="38"/>
    </row>
    <row r="177" spans="1:17" ht="15" customHeight="1">
      <c r="A177" s="1196"/>
      <c r="B177" s="1213"/>
      <c r="C177" s="1185"/>
      <c r="D177" s="1186"/>
      <c r="E177" s="1237"/>
      <c r="F177" s="1238"/>
      <c r="G177" s="201"/>
      <c r="H177" s="201"/>
      <c r="I177" s="201"/>
      <c r="J177" s="201"/>
      <c r="K177" s="201"/>
      <c r="L177" s="201"/>
      <c r="M177" s="201"/>
      <c r="N177" s="201"/>
      <c r="O177" s="38"/>
      <c r="P177" s="38"/>
      <c r="Q177" s="38"/>
    </row>
    <row r="178" spans="1:17" ht="15" customHeight="1">
      <c r="A178" s="1194" t="s">
        <v>19</v>
      </c>
      <c r="B178" s="1211" t="s">
        <v>75</v>
      </c>
      <c r="C178" s="1185"/>
      <c r="D178" s="1186">
        <v>16</v>
      </c>
      <c r="E178" s="1335"/>
      <c r="F178" s="1336"/>
      <c r="G178" s="207" t="s">
        <v>131</v>
      </c>
      <c r="H178" s="163" t="s">
        <v>106</v>
      </c>
      <c r="I178" s="162"/>
      <c r="J178" s="163" t="s">
        <v>129</v>
      </c>
      <c r="K178" s="163"/>
      <c r="L178" s="163">
        <v>10</v>
      </c>
      <c r="M178" s="163">
        <v>100</v>
      </c>
      <c r="N178" s="166" t="s">
        <v>326</v>
      </c>
      <c r="O178" s="38"/>
      <c r="P178" s="38"/>
      <c r="Q178" s="38"/>
    </row>
    <row r="179" spans="1:17" ht="15" customHeight="1">
      <c r="A179" s="1195"/>
      <c r="B179" s="1212"/>
      <c r="C179" s="1185"/>
      <c r="D179" s="1186"/>
      <c r="E179" s="1239"/>
      <c r="F179" s="1240"/>
      <c r="G179" s="206" t="s">
        <v>131</v>
      </c>
      <c r="H179" s="162" t="s">
        <v>130</v>
      </c>
      <c r="I179" s="162"/>
      <c r="J179" s="162" t="s">
        <v>129</v>
      </c>
      <c r="K179" s="162"/>
      <c r="L179" s="162">
        <v>10</v>
      </c>
      <c r="M179" s="162">
        <v>500</v>
      </c>
      <c r="N179" s="60" t="s">
        <v>326</v>
      </c>
      <c r="O179" s="38"/>
      <c r="P179" s="38"/>
      <c r="Q179" s="38"/>
    </row>
    <row r="180" spans="1:17" ht="15" customHeight="1">
      <c r="A180" s="1195"/>
      <c r="B180" s="1212"/>
      <c r="C180" s="1185"/>
      <c r="D180" s="1186"/>
      <c r="E180" s="1239"/>
      <c r="F180" s="1240"/>
      <c r="G180" s="206" t="s">
        <v>132</v>
      </c>
      <c r="H180" s="162" t="s">
        <v>106</v>
      </c>
      <c r="I180" s="162"/>
      <c r="J180" s="162" t="s">
        <v>129</v>
      </c>
      <c r="K180" s="162"/>
      <c r="L180" s="162">
        <v>5</v>
      </c>
      <c r="M180" s="162">
        <v>50</v>
      </c>
      <c r="N180" s="60" t="s">
        <v>326</v>
      </c>
      <c r="O180" s="38"/>
      <c r="P180" s="38"/>
      <c r="Q180" s="38"/>
    </row>
    <row r="181" spans="1:17" ht="15" customHeight="1">
      <c r="A181" s="1195"/>
      <c r="B181" s="1212"/>
      <c r="C181" s="1185"/>
      <c r="D181" s="1186"/>
      <c r="E181" s="1239"/>
      <c r="F181" s="1240"/>
      <c r="G181" s="206" t="s">
        <v>132</v>
      </c>
      <c r="H181" s="162" t="s">
        <v>130</v>
      </c>
      <c r="I181" s="162"/>
      <c r="J181" s="162" t="s">
        <v>129</v>
      </c>
      <c r="K181" s="162"/>
      <c r="L181" s="162">
        <v>5</v>
      </c>
      <c r="M181" s="162">
        <v>1000</v>
      </c>
      <c r="N181" s="60" t="s">
        <v>326</v>
      </c>
      <c r="O181" s="38"/>
      <c r="P181" s="38"/>
      <c r="Q181" s="38"/>
    </row>
    <row r="182" spans="1:17" ht="15" customHeight="1">
      <c r="A182" s="1195"/>
      <c r="B182" s="1212"/>
      <c r="C182" s="1185"/>
      <c r="D182" s="1186"/>
      <c r="E182" s="1239"/>
      <c r="F182" s="1240"/>
      <c r="G182" s="206"/>
      <c r="H182" s="162"/>
      <c r="I182" s="162"/>
      <c r="J182" s="162"/>
      <c r="K182" s="162"/>
      <c r="L182" s="162"/>
      <c r="M182" s="162"/>
      <c r="N182" s="60"/>
      <c r="O182" s="38"/>
      <c r="P182" s="38"/>
      <c r="Q182" s="38"/>
    </row>
    <row r="183" spans="1:17" ht="15" customHeight="1">
      <c r="A183" s="1195"/>
      <c r="B183" s="1212"/>
      <c r="C183" s="1185"/>
      <c r="D183" s="1186"/>
      <c r="E183" s="1239"/>
      <c r="F183" s="1240"/>
      <c r="G183" s="206" t="s">
        <v>133</v>
      </c>
      <c r="H183" s="162" t="s">
        <v>106</v>
      </c>
      <c r="I183" s="162"/>
      <c r="J183" s="162" t="s">
        <v>220</v>
      </c>
      <c r="K183" s="162"/>
      <c r="L183" s="162">
        <v>5</v>
      </c>
      <c r="M183" s="162">
        <v>10</v>
      </c>
      <c r="N183" s="60" t="s">
        <v>326</v>
      </c>
      <c r="O183" s="38"/>
      <c r="P183" s="38"/>
      <c r="Q183" s="38"/>
    </row>
    <row r="184" spans="1:17" ht="15" customHeight="1">
      <c r="A184" s="1196"/>
      <c r="B184" s="1213"/>
      <c r="C184" s="1185"/>
      <c r="D184" s="1186"/>
      <c r="E184" s="1237"/>
      <c r="F184" s="1238"/>
      <c r="G184" s="585"/>
      <c r="H184" s="201"/>
      <c r="I184" s="201"/>
      <c r="J184" s="201"/>
      <c r="K184" s="201"/>
      <c r="L184" s="201"/>
      <c r="M184" s="201"/>
      <c r="N184" s="201"/>
      <c r="O184" s="38"/>
      <c r="P184" s="38"/>
      <c r="Q184" s="38"/>
    </row>
    <row r="185" spans="1:17" ht="15" customHeight="1">
      <c r="A185" s="1194" t="s">
        <v>20</v>
      </c>
      <c r="B185" s="1211" t="s">
        <v>76</v>
      </c>
      <c r="C185" s="1185"/>
      <c r="D185" s="1186">
        <v>19</v>
      </c>
      <c r="E185" s="1327"/>
      <c r="F185" s="1328"/>
      <c r="G185" s="207" t="s">
        <v>217</v>
      </c>
      <c r="H185" s="163" t="s">
        <v>106</v>
      </c>
      <c r="I185" s="163"/>
      <c r="J185" s="163" t="s">
        <v>110</v>
      </c>
      <c r="K185" s="163"/>
      <c r="L185" s="372">
        <v>5.3</v>
      </c>
      <c r="M185" s="163">
        <v>5</v>
      </c>
      <c r="N185" s="166" t="s">
        <v>326</v>
      </c>
      <c r="O185" s="38"/>
      <c r="P185" s="38"/>
      <c r="Q185" s="38"/>
    </row>
    <row r="186" spans="1:17" ht="15" customHeight="1">
      <c r="A186" s="1195"/>
      <c r="B186" s="1212"/>
      <c r="C186" s="1185"/>
      <c r="D186" s="1186"/>
      <c r="E186" s="1233"/>
      <c r="F186" s="1234"/>
      <c r="G186" s="206"/>
      <c r="H186" s="203"/>
      <c r="I186" s="203"/>
      <c r="J186" s="203"/>
      <c r="K186" s="203"/>
      <c r="L186" s="203"/>
      <c r="M186" s="203"/>
      <c r="N186" s="203"/>
      <c r="O186" s="38"/>
      <c r="P186" s="38"/>
      <c r="Q186" s="38"/>
    </row>
    <row r="187" spans="1:17" ht="15" customHeight="1">
      <c r="A187" s="1195"/>
      <c r="B187" s="1212"/>
      <c r="C187" s="1185"/>
      <c r="D187" s="1186"/>
      <c r="E187" s="1233"/>
      <c r="F187" s="1234"/>
      <c r="G187" s="206"/>
      <c r="H187" s="203"/>
      <c r="I187" s="203"/>
      <c r="J187" s="203"/>
      <c r="K187" s="203"/>
      <c r="L187" s="203"/>
      <c r="M187" s="203"/>
      <c r="N187" s="203"/>
      <c r="O187" s="38"/>
      <c r="P187" s="38"/>
      <c r="Q187" s="38"/>
    </row>
    <row r="188" spans="1:17" ht="15" customHeight="1">
      <c r="A188" s="1196"/>
      <c r="B188" s="1213"/>
      <c r="C188" s="1185"/>
      <c r="D188" s="1186"/>
      <c r="E188" s="1237"/>
      <c r="F188" s="1238"/>
      <c r="G188" s="599"/>
      <c r="H188" s="223"/>
      <c r="I188" s="223"/>
      <c r="J188" s="223"/>
      <c r="K188" s="223"/>
      <c r="L188" s="223"/>
      <c r="M188" s="223"/>
      <c r="N188" s="223"/>
      <c r="O188" s="38"/>
      <c r="P188" s="38"/>
      <c r="Q188" s="38"/>
    </row>
    <row r="189" spans="1:17" ht="15" customHeight="1">
      <c r="A189" s="1324" t="s">
        <v>77</v>
      </c>
      <c r="B189" s="1322" t="s">
        <v>78</v>
      </c>
      <c r="C189" s="1319"/>
      <c r="D189" s="1315">
        <v>20</v>
      </c>
      <c r="E189" s="1329"/>
      <c r="F189" s="1330"/>
      <c r="G189" s="207" t="s">
        <v>137</v>
      </c>
      <c r="H189" s="163" t="s">
        <v>106</v>
      </c>
      <c r="I189" s="163"/>
      <c r="J189" s="163" t="s">
        <v>135</v>
      </c>
      <c r="K189" s="163"/>
      <c r="L189" s="163">
        <v>3</v>
      </c>
      <c r="M189" s="163">
        <v>100</v>
      </c>
      <c r="N189" s="166" t="s">
        <v>326</v>
      </c>
      <c r="O189" s="38"/>
      <c r="P189" s="38"/>
      <c r="Q189" s="38"/>
    </row>
    <row r="190" spans="1:17" ht="15" customHeight="1">
      <c r="A190" s="1325"/>
      <c r="B190" s="1323"/>
      <c r="C190" s="1319"/>
      <c r="D190" s="1315"/>
      <c r="E190" s="1317"/>
      <c r="F190" s="1318"/>
      <c r="G190" s="601" t="s">
        <v>138</v>
      </c>
      <c r="H190" s="346" t="s">
        <v>106</v>
      </c>
      <c r="I190" s="346"/>
      <c r="J190" s="346" t="s">
        <v>135</v>
      </c>
      <c r="K190" s="346"/>
      <c r="L190" s="346" t="s">
        <v>136</v>
      </c>
      <c r="M190" s="346">
        <v>20</v>
      </c>
      <c r="N190" s="200" t="s">
        <v>326</v>
      </c>
      <c r="O190" s="38"/>
      <c r="P190" s="38"/>
      <c r="Q190" s="38"/>
    </row>
    <row r="191" spans="1:17" ht="15.75">
      <c r="A191" s="102"/>
      <c r="B191" s="55"/>
      <c r="C191" s="255"/>
      <c r="D191" s="256"/>
      <c r="E191" s="257"/>
      <c r="F191" s="258"/>
      <c r="G191" s="258"/>
      <c r="H191" s="258"/>
      <c r="I191" s="259"/>
      <c r="J191" s="259"/>
      <c r="K191" s="259"/>
      <c r="L191" s="259"/>
      <c r="M191" s="259"/>
      <c r="N191" s="244"/>
      <c r="O191" s="38"/>
      <c r="P191" s="38"/>
      <c r="Q191" s="38"/>
    </row>
    <row r="192" spans="1:17" ht="15.75">
      <c r="A192" s="102"/>
      <c r="B192" s="260"/>
      <c r="C192" s="261"/>
      <c r="D192" s="56"/>
      <c r="E192" s="262"/>
      <c r="F192" s="263"/>
      <c r="G192" s="263"/>
      <c r="H192" s="263"/>
      <c r="I192" s="89"/>
      <c r="J192" s="89"/>
      <c r="K192" s="89"/>
      <c r="L192" s="89"/>
      <c r="M192" s="89"/>
      <c r="N192" s="245"/>
      <c r="O192" s="38"/>
      <c r="P192" s="38"/>
      <c r="Q192" s="38"/>
    </row>
    <row r="193" spans="1:14" ht="15">
      <c r="A193" s="105"/>
      <c r="B193" s="608"/>
      <c r="C193" s="374"/>
      <c r="D193" s="374"/>
      <c r="E193" s="262"/>
      <c r="F193" s="263"/>
      <c r="G193" s="263"/>
      <c r="H193" s="263"/>
      <c r="I193" s="263"/>
      <c r="J193" s="263"/>
      <c r="K193" s="89"/>
      <c r="L193" s="89"/>
      <c r="M193" s="89"/>
      <c r="N193" s="245"/>
    </row>
    <row r="194" spans="1:14" ht="30.75" customHeight="1">
      <c r="A194" s="105"/>
      <c r="B194" s="1326" t="s">
        <v>79</v>
      </c>
      <c r="C194" s="1326"/>
      <c r="D194" s="603">
        <f>C15</f>
        <v>1842.192</v>
      </c>
      <c r="E194" s="58"/>
      <c r="F194" s="59"/>
      <c r="G194" s="59"/>
      <c r="H194" s="59"/>
      <c r="I194" s="59"/>
      <c r="J194" s="59"/>
      <c r="K194" s="77"/>
      <c r="L194" s="77"/>
      <c r="M194" s="77"/>
      <c r="N194" s="37"/>
    </row>
    <row r="195" spans="1:13" ht="15.75">
      <c r="A195" s="105"/>
      <c r="B195" s="264"/>
      <c r="C195" s="57"/>
      <c r="D195" s="56"/>
      <c r="E195" s="58"/>
      <c r="F195" s="59"/>
      <c r="G195" s="59"/>
      <c r="H195" s="59"/>
      <c r="I195" s="59"/>
      <c r="J195" s="59"/>
      <c r="K195" s="77"/>
      <c r="L195" s="77"/>
      <c r="M195" s="77"/>
    </row>
    <row r="196" spans="1:13" ht="15">
      <c r="A196" s="77"/>
      <c r="B196" s="59"/>
      <c r="C196" s="59"/>
      <c r="D196" s="59"/>
      <c r="E196" s="59"/>
      <c r="F196" s="59"/>
      <c r="G196" s="59"/>
      <c r="H196" s="59"/>
      <c r="I196" s="59"/>
      <c r="J196" s="59"/>
      <c r="K196" s="77"/>
      <c r="L196" s="77"/>
      <c r="M196" s="77"/>
    </row>
    <row r="197" spans="1:13" ht="15">
      <c r="A197" s="77"/>
      <c r="B197" s="1316" t="s">
        <v>205</v>
      </c>
      <c r="C197" s="1316"/>
      <c r="D197" s="603">
        <f>F21+F30+F32+F39+F43+F54+D76+D118+D156+D189</f>
        <v>1866</v>
      </c>
      <c r="E197" s="59"/>
      <c r="F197" s="59"/>
      <c r="G197" s="59"/>
      <c r="H197" s="59"/>
      <c r="I197" s="59"/>
      <c r="J197" s="59"/>
      <c r="K197" s="77"/>
      <c r="L197" s="77"/>
      <c r="M197" s="77"/>
    </row>
    <row r="198" spans="2:13" ht="15">
      <c r="B198" s="36"/>
      <c r="C198" s="36"/>
      <c r="D198" s="36"/>
      <c r="E198" s="36"/>
      <c r="F198" s="36"/>
      <c r="G198" s="59"/>
      <c r="H198" s="59"/>
      <c r="I198" s="59"/>
      <c r="J198" s="59"/>
      <c r="K198" s="77"/>
      <c r="L198" s="77"/>
      <c r="M198" s="77"/>
    </row>
    <row r="199" spans="2:13" ht="15">
      <c r="B199" s="46" t="s">
        <v>173</v>
      </c>
      <c r="C199" s="129" t="s">
        <v>175</v>
      </c>
      <c r="D199" s="129"/>
      <c r="E199" s="129"/>
      <c r="F199" s="129"/>
      <c r="G199" s="265"/>
      <c r="H199" s="265"/>
      <c r="I199" s="265"/>
      <c r="J199" s="59"/>
      <c r="K199" s="77"/>
      <c r="L199" s="77"/>
      <c r="M199" s="77"/>
    </row>
    <row r="200" spans="2:10" ht="15">
      <c r="B200" s="46"/>
      <c r="C200" s="129" t="s">
        <v>321</v>
      </c>
      <c r="D200" s="129"/>
      <c r="E200" s="129"/>
      <c r="F200" s="129"/>
      <c r="G200" s="75"/>
      <c r="H200" s="75"/>
      <c r="I200" s="75"/>
      <c r="J200" s="36"/>
    </row>
    <row r="201" spans="2:10" ht="15">
      <c r="B201" s="75"/>
      <c r="C201" s="129" t="s">
        <v>242</v>
      </c>
      <c r="D201" s="129"/>
      <c r="E201" s="129"/>
      <c r="F201" s="129"/>
      <c r="G201" s="129"/>
      <c r="H201" s="129"/>
      <c r="I201" s="75"/>
      <c r="J201" s="36"/>
    </row>
    <row r="202" spans="1:14" ht="104.25" customHeight="1">
      <c r="A202" s="1320"/>
      <c r="B202" s="1198"/>
      <c r="C202" s="1198"/>
      <c r="D202" s="1198"/>
      <c r="E202" s="1198"/>
      <c r="F202" s="1198"/>
      <c r="G202" s="1198"/>
      <c r="H202" s="1198"/>
      <c r="I202" s="1198"/>
      <c r="J202" s="1198"/>
      <c r="K202" s="1198"/>
      <c r="L202" s="1198"/>
      <c r="M202" s="1198"/>
      <c r="N202" s="1198"/>
    </row>
    <row r="203" spans="1:14" ht="28.5" customHeight="1">
      <c r="A203" s="1321"/>
      <c r="B203" s="1198"/>
      <c r="C203" s="1198"/>
      <c r="D203" s="1198"/>
      <c r="E203" s="1198"/>
      <c r="F203" s="1198"/>
      <c r="G203" s="1198"/>
      <c r="H203" s="1198"/>
      <c r="I203" s="1198"/>
      <c r="J203" s="1198"/>
      <c r="K203" s="1198"/>
      <c r="L203" s="1198"/>
      <c r="M203" s="1198"/>
      <c r="N203" s="1198"/>
    </row>
    <row r="204" spans="2:14" ht="15">
      <c r="B204" s="347"/>
      <c r="C204" s="363"/>
      <c r="D204" s="363"/>
      <c r="E204" s="363"/>
      <c r="F204" s="363"/>
      <c r="G204" s="363"/>
      <c r="H204" s="363"/>
      <c r="I204" s="347"/>
      <c r="J204" s="347"/>
      <c r="K204" s="182"/>
      <c r="L204" s="182"/>
      <c r="M204" s="182"/>
      <c r="N204" s="182"/>
    </row>
    <row r="205" spans="2:14" ht="18">
      <c r="B205" s="500"/>
      <c r="C205" s="363"/>
      <c r="D205" s="363"/>
      <c r="E205" s="363"/>
      <c r="F205" s="363"/>
      <c r="G205" s="363"/>
      <c r="H205" s="363"/>
      <c r="I205" s="347"/>
      <c r="J205" s="347"/>
      <c r="K205" s="182"/>
      <c r="L205" s="182"/>
      <c r="M205" s="182"/>
      <c r="N205" s="182"/>
    </row>
    <row r="206" spans="2:14" ht="18">
      <c r="B206" s="1313"/>
      <c r="C206" s="1198"/>
      <c r="D206" s="1198"/>
      <c r="E206" s="1198"/>
      <c r="F206" s="1198"/>
      <c r="G206" s="1198"/>
      <c r="H206" s="363"/>
      <c r="I206" s="347"/>
      <c r="J206" s="347"/>
      <c r="K206" s="182"/>
      <c r="L206" s="182"/>
      <c r="M206" s="182"/>
      <c r="N206" s="182"/>
    </row>
    <row r="207" spans="1:14" ht="15" customHeight="1">
      <c r="A207" s="389"/>
      <c r="B207" s="1313"/>
      <c r="C207" s="1314"/>
      <c r="D207" s="1314"/>
      <c r="E207" s="1314"/>
      <c r="F207" s="1314"/>
      <c r="G207" s="1314"/>
      <c r="H207" s="1314"/>
      <c r="I207" s="1314"/>
      <c r="J207" s="501"/>
      <c r="K207" s="502"/>
      <c r="L207" s="502"/>
      <c r="M207" s="503"/>
      <c r="N207" s="182"/>
    </row>
    <row r="208" spans="7:10" ht="15">
      <c r="G208" s="43"/>
      <c r="H208" s="43"/>
      <c r="I208" s="36"/>
      <c r="J208" s="36"/>
    </row>
    <row r="209" spans="7:10" ht="15.75">
      <c r="G209" s="45"/>
      <c r="H209" s="45"/>
      <c r="I209" s="36"/>
      <c r="J209" s="44"/>
    </row>
  </sheetData>
  <sheetProtection/>
  <protectedRanges>
    <protectedRange password="CDC0" sqref="C9:D10 C12:D13 G15:H15 H12 J12 I74:N75 G75:H75 H73:N73 G27:G29 E155:F156 H184:N184 L143:N144 G41:N42 E141:G144 H143:H144 I142:I144 J143:J144 K142:K144 G130:I131 G38:N38 E123:F124 I122 J124:N124 L104:M104 E118:N118 E146:G146 G104 L61:L62 K126:N130 J128:J130 G133:N134 E130:F134 H137:N139 E136:G139 E147:N149 G151:N152 E169:F171 H169:N171 E175:F177 H175:N177 D150:F152 D156:D157 H186:N188 E184:F188 G121:H122 G124:H124 E126:H129 I126:J126 I128:I129 K131:L132 K46:K48 H132 L69 D158:H158 G159:G190 D159:D188 J158:M158 G46:G48 F33:J34 L33:N34 F21:F32 K49:M52 F64:F71 G53:N53 I49:I52 F49:G52 F73 D72 D76:D78 F35:F48 F79 F53:F62 G98 L98:M98 D80:D145" name="Range1"/>
    <protectedRange password="CDC0" sqref="N125 N32 I32 I145:I146 I43:I48 N45 N131:N132 N119:N123 I119:I121 I123:I124 I127 I140:I141 N35:N37 I35:I37 N106 I30:J31 N72 N81:N86 N88:N90 H27:N29 G21:N26 N116 N95:N97 N99:N103" name="Range1_6"/>
    <protectedRange password="CDC0" sqref="K30:K31 N94 N57:N58 N69 N104 G30:H31 N87 N76:N78 N80 N98" name="Range1_7"/>
    <protectedRange password="CDC0" sqref="J32 J35" name="Range1_7_1"/>
    <protectedRange password="CDC0" sqref="J36 K32:M32 J37:M37 G32:H32 J39:J40 K35:M36 G35:H37 L30:M31" name="Range1_8"/>
    <protectedRange password="CDC0" sqref="H39:H40" name="Range1_8_1"/>
    <protectedRange password="CDC0" sqref="G39:G40 I39:I40 K39:M40" name="Range1_9"/>
    <protectedRange password="CDC0" sqref="H43:H52" name="Range1_8_2"/>
    <protectedRange password="CDC0" sqref="G43:G45 J43:K45 M43:M48 J46:J52" name="Range1_10"/>
    <protectedRange password="CDC0" sqref="G56:M58 G79 I79:M79" name="Range1_11"/>
    <protectedRange password="CDC0" sqref="L63 H62:J62 H70:I71 H61:K61 G63:J63 L59:L60 G59:J60 H69:K69 K64:K68 I64:I68 I106 I89:I97 I98:I104" name="Range1_1"/>
    <protectedRange password="CDC0" sqref="M59:M63 M69" name="Range1_11_1"/>
    <protectedRange password="CDC0" sqref="E72:F72 E76:F78 E80:F117" name="Range1_12"/>
    <protectedRange password="CDC0" sqref="E121:F122 E125:F125 K125:M125 K123:M123" name="Range1_2"/>
    <protectedRange password="CDC0" sqref="E135:F135 H135:L136 M136 J121:J122 J131:J132" name="Range1_14"/>
    <protectedRange password="CDC0" sqref="E140:H140 J140:L140 H141:H142 J142 L146 L141:L142 H146 J146 J141:K141" name="Range1_4"/>
    <protectedRange password="CDC0" sqref="M81:M83 M107:M111 J119:J120 J89:K90 L94:M94 J125 J123 J127 J94 J81:J84 M89 H91:H93 O72 G72:J72 L72:M72 L107:L116 M114:M116 J104 G76:H78 J76:M78 I88:J88 G88:H90 G85:M87 O76:O78 G107:J116 G80:I84 J80:M80 G94:H97 J95:M97 J106:M106 G106:H106 G99:H103 J99:M103 J98 O80:O117" name="Range1_12_1"/>
    <protectedRange password="CDC0" sqref="H157:M157 I158 H159:M168" name="Range1_16"/>
    <protectedRange password="CDC0" sqref="E157:F157 E159:F168" name="Range1_16_2"/>
    <protectedRange password="CDC0" sqref="E172:F174" name="Range1_17"/>
    <protectedRange password="CDC0" sqref="H172:L174" name="Range1_17_1"/>
    <protectedRange password="CDC0" sqref="H178:M183" name="Range1_18"/>
    <protectedRange password="CDC0" sqref="E178:F183" name="Range1_18_1"/>
    <protectedRange password="CDC0" sqref="H185 J185:K185 M185" name="Range1_19"/>
    <protectedRange password="CDC0" sqref="H189:H190" name="Range1_20_1"/>
    <protectedRange sqref="M135 M131:M132 M140:M142 M146 M90" name="Range1_10_1_1"/>
    <protectedRange password="CDC0" sqref="M145" name="Range1_8_1_1"/>
    <protectedRange password="CDC0" sqref="N70:N71 N49:N52 N64:N68" name="Range1_12_13_1_1"/>
    <protectedRange password="CDC0" sqref="I125" name="Range1_12_13_1_1_1"/>
    <protectedRange password="CDC0" sqref="N140:N142 N145:N146" name="Range1_7_1_1"/>
    <protectedRange password="CDC0" sqref="K59:K63" name="Range1_1_1"/>
    <protectedRange password="CDC0" sqref="K81:L84 K88:L88" name="Range1_12_1_1"/>
    <protectedRange password="CDC0" sqref="K104 K98" name="Range1_3"/>
    <protectedRange password="CDC0" sqref="K94" name="Range1_12_2"/>
    <protectedRange password="CDC0" sqref="H150 J150 M150" name="Range1_20_1_1"/>
    <protectedRange password="CDC0" sqref="N150" name="Range1_6_5"/>
    <protectedRange password="CDC0" sqref="N30:N31 N43:N44 N46:N48 N107:N115 N135:N136 N157:N168 N172:N174 N178:N181 N183 N185 N189:N190" name="Range1_6_7"/>
    <protectedRange password="CDC0" sqref="N39:N40" name="Range1_6_7_1"/>
    <protectedRange password="CDC0" sqref="N59:N62 N79 N55:N56" name="Range1_6_7_2"/>
    <protectedRange password="CDC0" sqref="N63" name="Range1_6_7_3"/>
    <protectedRange password="CDC0" sqref="N182" name="Range1_6_7_7"/>
    <protectedRange password="CDC0" sqref="I185" name="Range1_19_1"/>
    <protectedRange password="CDC0" sqref="L46:L47" name="Range1_5"/>
    <protectedRange password="CDC0" sqref="L43:L45" name="Range1_10_1"/>
    <protectedRange password="CDC0" sqref="L185" name="Range1_19_3"/>
    <protectedRange password="CDC0" sqref="L48" name="Range1_13"/>
    <protectedRange password="CDC0" sqref="K72 K107:K116" name="Range1_12_1_2"/>
    <protectedRange password="CDC0" sqref="H64:H68" name="Range1_12_13_1_1_4"/>
    <protectedRange password="CDC0" sqref="J64:J68" name="Range1_12_8_1_1_3"/>
    <protectedRange password="CDC0" sqref="M64" name="Range1_15_1_1"/>
    <protectedRange password="CDC0" sqref="L89:L90" name="Range1_12_1_5"/>
    <protectedRange password="CDC0" sqref="I76:I78" name="Range1_1_2"/>
    <protectedRange password="CDC0" sqref="M105 G105" name="Range1_14_2"/>
    <protectedRange password="CDC0" sqref="N105" name="Range1_7_3_1"/>
    <protectedRange password="CDC0" sqref="J105" name="Range1_12_1_5_2"/>
    <protectedRange password="CDC0" sqref="I105" name="Range1_1_3_1"/>
    <protectedRange password="CDC0" sqref="K105" name="Range1_3_3_1"/>
    <protectedRange password="CDC0" sqref="L105" name="Range1_27_1"/>
    <protectedRange password="CDC0" sqref="I132" name="Range1_15"/>
  </protectedRanges>
  <mergeCells count="259">
    <mergeCell ref="E116:F116"/>
    <mergeCell ref="E108:F108"/>
    <mergeCell ref="E151:F151"/>
    <mergeCell ref="E148:F148"/>
    <mergeCell ref="E141:F141"/>
    <mergeCell ref="E127:F127"/>
    <mergeCell ref="E117:F117"/>
    <mergeCell ref="E140:F140"/>
    <mergeCell ref="E57:E63"/>
    <mergeCell ref="E77:F77"/>
    <mergeCell ref="E99:F99"/>
    <mergeCell ref="E71:E73"/>
    <mergeCell ref="F70:F73"/>
    <mergeCell ref="E111:F111"/>
    <mergeCell ref="E84:F84"/>
    <mergeCell ref="E83:F83"/>
    <mergeCell ref="E110:F110"/>
    <mergeCell ref="E173:F173"/>
    <mergeCell ref="E92:F92"/>
    <mergeCell ref="E90:F90"/>
    <mergeCell ref="E89:F89"/>
    <mergeCell ref="E163:F163"/>
    <mergeCell ref="E162:F162"/>
    <mergeCell ref="E161:F161"/>
    <mergeCell ref="E125:F125"/>
    <mergeCell ref="E126:F126"/>
    <mergeCell ref="E115:F115"/>
    <mergeCell ref="E189:F189"/>
    <mergeCell ref="E156:F156"/>
    <mergeCell ref="E153:F155"/>
    <mergeCell ref="E177:F177"/>
    <mergeCell ref="E181:F181"/>
    <mergeCell ref="E178:F178"/>
    <mergeCell ref="E179:F179"/>
    <mergeCell ref="E180:F180"/>
    <mergeCell ref="E160:F160"/>
    <mergeCell ref="E172:F172"/>
    <mergeCell ref="B194:C194"/>
    <mergeCell ref="E186:F186"/>
    <mergeCell ref="E188:F188"/>
    <mergeCell ref="E187:F187"/>
    <mergeCell ref="A178:A184"/>
    <mergeCell ref="E182:F182"/>
    <mergeCell ref="A185:A188"/>
    <mergeCell ref="E185:F185"/>
    <mergeCell ref="E184:F184"/>
    <mergeCell ref="E183:F183"/>
    <mergeCell ref="D178:D184"/>
    <mergeCell ref="C178:C184"/>
    <mergeCell ref="C185:C188"/>
    <mergeCell ref="D185:D188"/>
    <mergeCell ref="B178:B184"/>
    <mergeCell ref="C172:C177"/>
    <mergeCell ref="B185:B188"/>
    <mergeCell ref="B207:I207"/>
    <mergeCell ref="B206:G206"/>
    <mergeCell ref="D189:D190"/>
    <mergeCell ref="B197:C197"/>
    <mergeCell ref="E190:F190"/>
    <mergeCell ref="C189:C190"/>
    <mergeCell ref="A202:N202"/>
    <mergeCell ref="A203:N203"/>
    <mergeCell ref="B189:B190"/>
    <mergeCell ref="A189:A190"/>
    <mergeCell ref="C70:C72"/>
    <mergeCell ref="A127:A130"/>
    <mergeCell ref="C150:C152"/>
    <mergeCell ref="E147:F147"/>
    <mergeCell ref="E146:F146"/>
    <mergeCell ref="E143:F143"/>
    <mergeCell ref="E142:F142"/>
    <mergeCell ref="E136:F136"/>
    <mergeCell ref="E145:F145"/>
    <mergeCell ref="D70:D72"/>
    <mergeCell ref="E132:F132"/>
    <mergeCell ref="E87:F87"/>
    <mergeCell ref="E122:F122"/>
    <mergeCell ref="E119:F119"/>
    <mergeCell ref="E101:F101"/>
    <mergeCell ref="E104:F104"/>
    <mergeCell ref="E113:F113"/>
    <mergeCell ref="E121:F121"/>
    <mergeCell ref="E120:F120"/>
    <mergeCell ref="E124:F124"/>
    <mergeCell ref="E159:F159"/>
    <mergeCell ref="E158:F158"/>
    <mergeCell ref="E157:F157"/>
    <mergeCell ref="M1:N1"/>
    <mergeCell ref="M3:N3"/>
    <mergeCell ref="M153:M155"/>
    <mergeCell ref="F43:F53"/>
    <mergeCell ref="E82:F82"/>
    <mergeCell ref="E130:F130"/>
    <mergeCell ref="E152:F152"/>
    <mergeCell ref="E170:F170"/>
    <mergeCell ref="E169:F169"/>
    <mergeCell ref="E168:F168"/>
    <mergeCell ref="E167:F167"/>
    <mergeCell ref="E166:F166"/>
    <mergeCell ref="E165:F165"/>
    <mergeCell ref="C57:C63"/>
    <mergeCell ref="D57:D63"/>
    <mergeCell ref="E112:F112"/>
    <mergeCell ref="D135:D139"/>
    <mergeCell ref="C76:C117"/>
    <mergeCell ref="E91:F91"/>
    <mergeCell ref="E138:F138"/>
    <mergeCell ref="F57:F63"/>
    <mergeCell ref="E78:F78"/>
    <mergeCell ref="E137:F137"/>
    <mergeCell ref="A54:A73"/>
    <mergeCell ref="J153:J155"/>
    <mergeCell ref="I153:I155"/>
    <mergeCell ref="E144:F144"/>
    <mergeCell ref="E131:F131"/>
    <mergeCell ref="H153:H155"/>
    <mergeCell ref="G153:G155"/>
    <mergeCell ref="D55:D56"/>
    <mergeCell ref="E118:F118"/>
    <mergeCell ref="C74:D74"/>
    <mergeCell ref="B30:B31"/>
    <mergeCell ref="B21:B28"/>
    <mergeCell ref="A16:B16"/>
    <mergeCell ref="D30:D31"/>
    <mergeCell ref="L153:L155"/>
    <mergeCell ref="E129:F129"/>
    <mergeCell ref="A43:A53"/>
    <mergeCell ref="B43:B53"/>
    <mergeCell ref="C43:C53"/>
    <mergeCell ref="F64:F69"/>
    <mergeCell ref="C55:C56"/>
    <mergeCell ref="E43:E53"/>
    <mergeCell ref="A21:A28"/>
    <mergeCell ref="D21:D28"/>
    <mergeCell ref="E21:E28"/>
    <mergeCell ref="D43:D53"/>
    <mergeCell ref="A39:A42"/>
    <mergeCell ref="D39:D42"/>
    <mergeCell ref="A30:A31"/>
    <mergeCell ref="B32:B38"/>
    <mergeCell ref="A9:B9"/>
    <mergeCell ref="A10:B10"/>
    <mergeCell ref="A11:B11"/>
    <mergeCell ref="C11:D11"/>
    <mergeCell ref="C9:E9"/>
    <mergeCell ref="A12:B12"/>
    <mergeCell ref="C12:D12"/>
    <mergeCell ref="A13:B13"/>
    <mergeCell ref="C13:D13"/>
    <mergeCell ref="A18:B20"/>
    <mergeCell ref="C16:F16"/>
    <mergeCell ref="A15:B15"/>
    <mergeCell ref="C15:F15"/>
    <mergeCell ref="C18:F18"/>
    <mergeCell ref="C14:F14"/>
    <mergeCell ref="A14:B14"/>
    <mergeCell ref="E30:E31"/>
    <mergeCell ref="D32:D38"/>
    <mergeCell ref="C10:E10"/>
    <mergeCell ref="L18:L20"/>
    <mergeCell ref="K18:K20"/>
    <mergeCell ref="C32:C38"/>
    <mergeCell ref="F30:F31"/>
    <mergeCell ref="H18:H20"/>
    <mergeCell ref="E176:F176"/>
    <mergeCell ref="E175:F175"/>
    <mergeCell ref="E174:F174"/>
    <mergeCell ref="C140:C144"/>
    <mergeCell ref="D140:D144"/>
    <mergeCell ref="E139:F139"/>
    <mergeCell ref="D172:D177"/>
    <mergeCell ref="E171:F171"/>
    <mergeCell ref="E164:F164"/>
    <mergeCell ref="D145:D149"/>
    <mergeCell ref="D157:D171"/>
    <mergeCell ref="B157:B171"/>
    <mergeCell ref="C157:C171"/>
    <mergeCell ref="A153:B155"/>
    <mergeCell ref="B150:B152"/>
    <mergeCell ref="D154:D155"/>
    <mergeCell ref="A157:A171"/>
    <mergeCell ref="A150:A152"/>
    <mergeCell ref="D150:D152"/>
    <mergeCell ref="C145:C149"/>
    <mergeCell ref="C131:C134"/>
    <mergeCell ref="C154:C155"/>
    <mergeCell ref="C153:D153"/>
    <mergeCell ref="B76:B117"/>
    <mergeCell ref="D119:D126"/>
    <mergeCell ref="D127:D130"/>
    <mergeCell ref="B127:B130"/>
    <mergeCell ref="A145:A149"/>
    <mergeCell ref="B145:B149"/>
    <mergeCell ref="B135:B139"/>
    <mergeCell ref="A140:A144"/>
    <mergeCell ref="B140:B144"/>
    <mergeCell ref="A172:A177"/>
    <mergeCell ref="A156:B156"/>
    <mergeCell ref="B172:B177"/>
    <mergeCell ref="C119:C126"/>
    <mergeCell ref="E94:F94"/>
    <mergeCell ref="E109:F109"/>
    <mergeCell ref="E79:F79"/>
    <mergeCell ref="E88:F88"/>
    <mergeCell ref="A131:A139"/>
    <mergeCell ref="B131:B134"/>
    <mergeCell ref="A76:A117"/>
    <mergeCell ref="C135:C139"/>
    <mergeCell ref="E135:F135"/>
    <mergeCell ref="M4:N4"/>
    <mergeCell ref="G18:G20"/>
    <mergeCell ref="N74:N75"/>
    <mergeCell ref="E74:F75"/>
    <mergeCell ref="B39:B42"/>
    <mergeCell ref="E76:F76"/>
    <mergeCell ref="M18:M20"/>
    <mergeCell ref="I54:N54"/>
    <mergeCell ref="K74:K75"/>
    <mergeCell ref="J74:J75"/>
    <mergeCell ref="C127:C130"/>
    <mergeCell ref="D131:D134"/>
    <mergeCell ref="C21:C28"/>
    <mergeCell ref="C30:C31"/>
    <mergeCell ref="A74:B75"/>
    <mergeCell ref="C39:C42"/>
    <mergeCell ref="A32:A38"/>
    <mergeCell ref="A119:A126"/>
    <mergeCell ref="B119:B126"/>
    <mergeCell ref="A118:B118"/>
    <mergeCell ref="A5:N5"/>
    <mergeCell ref="A6:N6"/>
    <mergeCell ref="B55:B56"/>
    <mergeCell ref="E55:E56"/>
    <mergeCell ref="G13:J13"/>
    <mergeCell ref="F21:F28"/>
    <mergeCell ref="N18:N20"/>
    <mergeCell ref="J18:J20"/>
    <mergeCell ref="I18:I20"/>
    <mergeCell ref="F39:F42"/>
    <mergeCell ref="F32:F38"/>
    <mergeCell ref="E128:F128"/>
    <mergeCell ref="E114:F114"/>
    <mergeCell ref="I74:I75"/>
    <mergeCell ref="E107:F107"/>
    <mergeCell ref="E149:F149"/>
    <mergeCell ref="E32:E38"/>
    <mergeCell ref="E39:E42"/>
    <mergeCell ref="E134:F134"/>
    <mergeCell ref="E133:F133"/>
    <mergeCell ref="E81:F81"/>
    <mergeCell ref="N153:N155"/>
    <mergeCell ref="G74:G75"/>
    <mergeCell ref="H74:H75"/>
    <mergeCell ref="D76:D117"/>
    <mergeCell ref="E123:F123"/>
    <mergeCell ref="M74:M75"/>
    <mergeCell ref="L74:L75"/>
    <mergeCell ref="E150:F150"/>
    <mergeCell ref="K153:K155"/>
  </mergeCells>
  <printOptions/>
  <pageMargins left="0.5905511811023623" right="0.26" top="0.34" bottom="0.78" header="0.17" footer="0.31496062992125984"/>
  <pageSetup fitToHeight="3" horizontalDpi="600" verticalDpi="600" orientation="landscape" paperSize="9" scale="39" r:id="rId1"/>
  <rowBreaks count="2" manualBreakCount="2">
    <brk id="73" max="13" man="1"/>
    <brk id="152" max="13" man="1"/>
  </rowBreaks>
</worksheet>
</file>

<file path=xl/worksheets/sheet10.xml><?xml version="1.0" encoding="utf-8"?>
<worksheet xmlns="http://schemas.openxmlformats.org/spreadsheetml/2006/main" xmlns:r="http://schemas.openxmlformats.org/officeDocument/2006/relationships">
  <dimension ref="A1:O157"/>
  <sheetViews>
    <sheetView tabSelected="1" view="pageBreakPreview" zoomScale="60" zoomScaleNormal="75" zoomScalePageLayoutView="0" workbookViewId="0" topLeftCell="A25">
      <selection activeCell="E45" sqref="E45"/>
    </sheetView>
  </sheetViews>
  <sheetFormatPr defaultColWidth="9.00390625" defaultRowHeight="12.75"/>
  <cols>
    <col min="1" max="1" width="9.125" style="9" customWidth="1"/>
    <col min="2" max="2" width="40.75390625" style="9" customWidth="1"/>
    <col min="3" max="3" width="9.125" style="9" customWidth="1"/>
    <col min="4" max="4" width="10.625" style="9" bestFit="1" customWidth="1"/>
    <col min="5" max="5" width="34.75390625" style="9" customWidth="1"/>
    <col min="6" max="6" width="27.625" style="9" customWidth="1"/>
    <col min="7" max="7" width="28.375" style="9" customWidth="1"/>
    <col min="8" max="8" width="24.25390625" style="9" customWidth="1"/>
    <col min="9" max="9" width="31.875" style="9" customWidth="1"/>
    <col min="10" max="10" width="29.75390625" style="9" customWidth="1"/>
    <col min="11" max="11" width="28.375" style="9" customWidth="1"/>
    <col min="12" max="12" width="43.125" style="9" customWidth="1"/>
    <col min="13" max="16384" width="9.125" style="9" customWidth="1"/>
  </cols>
  <sheetData>
    <row r="1" spans="10:12" ht="18">
      <c r="J1" s="144"/>
      <c r="K1" s="1303" t="s">
        <v>259</v>
      </c>
      <c r="L1" s="1303"/>
    </row>
    <row r="2" spans="9:13" ht="18">
      <c r="I2" s="131"/>
      <c r="J2" s="131"/>
      <c r="K2" s="382" t="s">
        <v>293</v>
      </c>
      <c r="L2" s="383"/>
      <c r="M2" s="225"/>
    </row>
    <row r="3" spans="9:13" ht="18">
      <c r="I3" s="131"/>
      <c r="J3" s="131"/>
      <c r="K3" s="1304" t="s">
        <v>294</v>
      </c>
      <c r="L3" s="1304"/>
      <c r="M3" s="225"/>
    </row>
    <row r="4" spans="9:13" ht="18" customHeight="1">
      <c r="I4" s="131"/>
      <c r="J4" s="131"/>
      <c r="K4" s="1197" t="s">
        <v>322</v>
      </c>
      <c r="L4" s="1198"/>
      <c r="M4" s="225"/>
    </row>
    <row r="5" spans="9:13" ht="18" customHeight="1">
      <c r="I5" s="131"/>
      <c r="J5" s="131"/>
      <c r="K5" s="1304"/>
      <c r="L5" s="1304"/>
      <c r="M5" s="225"/>
    </row>
    <row r="7" spans="1:12" ht="15">
      <c r="A7" s="1763" t="s">
        <v>324</v>
      </c>
      <c r="B7" s="1763"/>
      <c r="C7" s="1763"/>
      <c r="D7" s="1763"/>
      <c r="E7" s="1763"/>
      <c r="F7" s="1763"/>
      <c r="G7" s="1763"/>
      <c r="H7" s="1763"/>
      <c r="I7" s="1763"/>
      <c r="J7" s="1763"/>
      <c r="K7" s="1763"/>
      <c r="L7" s="1763"/>
    </row>
    <row r="8" spans="1:12" ht="15">
      <c r="A8" s="1763"/>
      <c r="B8" s="1763"/>
      <c r="C8" s="1763"/>
      <c r="D8" s="1763"/>
      <c r="E8" s="1763"/>
      <c r="F8" s="1763"/>
      <c r="G8" s="1763"/>
      <c r="H8" s="1763"/>
      <c r="I8" s="1763"/>
      <c r="J8" s="1763"/>
      <c r="K8" s="1763"/>
      <c r="L8" s="1763"/>
    </row>
    <row r="9" spans="1:12" ht="15">
      <c r="A9" s="1763" t="s">
        <v>319</v>
      </c>
      <c r="B9" s="1763"/>
      <c r="C9" s="1763"/>
      <c r="D9" s="1763"/>
      <c r="E9" s="1763"/>
      <c r="F9" s="1763"/>
      <c r="G9" s="1763"/>
      <c r="H9" s="1763"/>
      <c r="I9" s="1763"/>
      <c r="J9" s="1763"/>
      <c r="K9" s="1763"/>
      <c r="L9" s="1763"/>
    </row>
    <row r="10" spans="1:12" ht="15">
      <c r="A10" s="1763"/>
      <c r="B10" s="1763"/>
      <c r="C10" s="1763"/>
      <c r="D10" s="1763"/>
      <c r="E10" s="1763"/>
      <c r="F10" s="1763"/>
      <c r="G10" s="1763"/>
      <c r="H10" s="1763"/>
      <c r="I10" s="1763"/>
      <c r="J10" s="1763"/>
      <c r="K10" s="1763"/>
      <c r="L10" s="1763"/>
    </row>
    <row r="11" spans="1:12" ht="15">
      <c r="A11" s="107"/>
      <c r="B11" s="107"/>
      <c r="C11" s="108"/>
      <c r="D11" s="107"/>
      <c r="E11" s="107"/>
      <c r="F11" s="107"/>
      <c r="G11" s="107"/>
      <c r="H11" s="107"/>
      <c r="I11" s="107"/>
      <c r="J11" s="107"/>
      <c r="K11" s="107"/>
      <c r="L11" s="107"/>
    </row>
    <row r="12" spans="1:12" ht="15.75">
      <c r="A12" s="1272" t="s">
        <v>27</v>
      </c>
      <c r="B12" s="1541"/>
      <c r="C12" s="1761" t="s">
        <v>44</v>
      </c>
      <c r="D12" s="1900"/>
      <c r="E12" s="1762"/>
      <c r="F12" s="107"/>
      <c r="G12" s="73" t="s">
        <v>33</v>
      </c>
      <c r="H12" s="228">
        <v>43074</v>
      </c>
      <c r="I12" s="107"/>
      <c r="J12" s="107"/>
      <c r="K12" s="107"/>
      <c r="L12" s="107"/>
    </row>
    <row r="13" spans="1:12" ht="15.75">
      <c r="A13" s="1273" t="s">
        <v>29</v>
      </c>
      <c r="B13" s="2021"/>
      <c r="C13" s="1914">
        <v>2017</v>
      </c>
      <c r="D13" s="1916"/>
      <c r="E13" s="109"/>
      <c r="F13" s="110"/>
      <c r="G13" s="110"/>
      <c r="H13" s="107"/>
      <c r="I13" s="107"/>
      <c r="J13" s="107"/>
      <c r="K13" s="107"/>
      <c r="L13" s="107"/>
    </row>
    <row r="14" spans="1:12" ht="15.75">
      <c r="A14" s="1272" t="s">
        <v>28</v>
      </c>
      <c r="B14" s="1541"/>
      <c r="C14" s="1863" t="s">
        <v>174</v>
      </c>
      <c r="D14" s="1865"/>
      <c r="E14" s="111"/>
      <c r="F14" s="110"/>
      <c r="G14" s="110"/>
      <c r="H14" s="107"/>
      <c r="I14" s="112"/>
      <c r="J14" s="112"/>
      <c r="K14" s="107"/>
      <c r="L14" s="107"/>
    </row>
    <row r="15" spans="1:12" ht="16.5" thickBot="1">
      <c r="A15" s="113"/>
      <c r="B15" s="114"/>
      <c r="C15" s="2022"/>
      <c r="D15" s="2022"/>
      <c r="E15" s="115"/>
      <c r="F15" s="110"/>
      <c r="G15" s="116"/>
      <c r="H15" s="107"/>
      <c r="I15" s="112"/>
      <c r="J15" s="112"/>
      <c r="K15" s="107"/>
      <c r="L15" s="107"/>
    </row>
    <row r="16" spans="1:12" ht="74.25" customHeight="1" thickBot="1">
      <c r="A16" s="1251" t="s">
        <v>53</v>
      </c>
      <c r="B16" s="1560"/>
      <c r="C16" s="2062">
        <v>59294</v>
      </c>
      <c r="D16" s="2063"/>
      <c r="E16" s="109"/>
      <c r="F16" s="65" t="s">
        <v>81</v>
      </c>
      <c r="G16" s="804">
        <v>42969</v>
      </c>
      <c r="H16" s="107"/>
      <c r="I16" s="2061"/>
      <c r="J16" s="2061"/>
      <c r="K16" s="107"/>
      <c r="L16" s="107"/>
    </row>
    <row r="17" spans="1:12" ht="66" customHeight="1" thickBot="1">
      <c r="A17" s="1251" t="s">
        <v>90</v>
      </c>
      <c r="B17" s="1569"/>
      <c r="C17" s="2051">
        <v>59294</v>
      </c>
      <c r="D17" s="2052"/>
      <c r="E17" s="107"/>
      <c r="F17" s="2053"/>
      <c r="G17" s="2054"/>
      <c r="H17" s="2054"/>
      <c r="I17" s="2054"/>
      <c r="J17" s="2055"/>
      <c r="K17" s="107"/>
      <c r="L17" s="107"/>
    </row>
    <row r="18" spans="1:12" ht="34.5" customHeight="1" thickBot="1">
      <c r="A18" s="1251" t="s">
        <v>30</v>
      </c>
      <c r="B18" s="1541"/>
      <c r="C18" s="2032" t="s">
        <v>35</v>
      </c>
      <c r="D18" s="2033"/>
      <c r="E18" s="66" t="s">
        <v>36</v>
      </c>
      <c r="F18" s="67" t="s">
        <v>37</v>
      </c>
      <c r="G18" s="107"/>
      <c r="H18" s="107"/>
      <c r="I18" s="107"/>
      <c r="J18" s="107"/>
      <c r="K18" s="107"/>
      <c r="L18" s="107"/>
    </row>
    <row r="19" spans="1:12" ht="16.5" thickBot="1">
      <c r="A19" s="1767" t="s">
        <v>31</v>
      </c>
      <c r="B19" s="2020"/>
      <c r="C19" s="2056">
        <f>IF(C17&lt;=3000,(C17/300)*10,100+(C17-3000)/300)</f>
        <v>287.64666666666665</v>
      </c>
      <c r="D19" s="2057"/>
      <c r="E19" s="117"/>
      <c r="F19" s="118"/>
      <c r="G19" s="107"/>
      <c r="H19" s="107"/>
      <c r="I19" s="107"/>
      <c r="J19" s="107"/>
      <c r="K19" s="107"/>
      <c r="L19" s="107"/>
    </row>
    <row r="20" spans="1:12" ht="15.75" thickBot="1">
      <c r="A20" s="1767" t="s">
        <v>32</v>
      </c>
      <c r="B20" s="2020"/>
      <c r="C20" s="2058">
        <f>SUM(D24+D42+D75+D91+D121)</f>
        <v>304</v>
      </c>
      <c r="D20" s="2059"/>
      <c r="E20" s="119"/>
      <c r="F20" s="120"/>
      <c r="G20" s="107"/>
      <c r="H20" s="107"/>
      <c r="I20" s="107"/>
      <c r="J20" s="107"/>
      <c r="K20" s="107"/>
      <c r="L20" s="107"/>
    </row>
    <row r="21" spans="1:12" ht="15">
      <c r="A21" s="107"/>
      <c r="B21" s="121"/>
      <c r="C21" s="2034"/>
      <c r="D21" s="2034"/>
      <c r="E21" s="123"/>
      <c r="F21" s="123"/>
      <c r="G21" s="107"/>
      <c r="H21" s="107"/>
      <c r="I21" s="107"/>
      <c r="J21" s="107"/>
      <c r="K21" s="107"/>
      <c r="L21" s="107"/>
    </row>
    <row r="22" spans="1:12" ht="31.5" customHeight="1">
      <c r="A22" s="1728" t="s">
        <v>34</v>
      </c>
      <c r="B22" s="1748"/>
      <c r="C22" s="1873" t="s">
        <v>86</v>
      </c>
      <c r="D22" s="1991"/>
      <c r="E22" s="1199" t="s">
        <v>38</v>
      </c>
      <c r="F22" s="1199" t="s">
        <v>67</v>
      </c>
      <c r="G22" s="1199" t="s">
        <v>46</v>
      </c>
      <c r="H22" s="1199" t="s">
        <v>39</v>
      </c>
      <c r="I22" s="1199" t="s">
        <v>93</v>
      </c>
      <c r="J22" s="1199" t="s">
        <v>96</v>
      </c>
      <c r="K22" s="1199" t="s">
        <v>95</v>
      </c>
      <c r="L22" s="1243" t="s">
        <v>40</v>
      </c>
    </row>
    <row r="23" spans="1:12" ht="28.5" customHeight="1">
      <c r="A23" s="1749"/>
      <c r="B23" s="1750"/>
      <c r="C23" s="461" t="s">
        <v>56</v>
      </c>
      <c r="D23" s="475" t="s">
        <v>32</v>
      </c>
      <c r="E23" s="1201"/>
      <c r="F23" s="1200"/>
      <c r="G23" s="1201"/>
      <c r="H23" s="1201"/>
      <c r="I23" s="1249"/>
      <c r="J23" s="1249"/>
      <c r="K23" s="1201"/>
      <c r="L23" s="1883"/>
    </row>
    <row r="24" spans="1:12" ht="31.5">
      <c r="A24" s="2037" t="s">
        <v>7</v>
      </c>
      <c r="B24" s="458" t="s">
        <v>241</v>
      </c>
      <c r="C24" s="2049">
        <f>(C19*0.1)</f>
        <v>28.764666666666667</v>
      </c>
      <c r="D24" s="2023">
        <v>32</v>
      </c>
      <c r="E24" s="365"/>
      <c r="F24" s="366"/>
      <c r="G24" s="2018"/>
      <c r="H24" s="2018"/>
      <c r="I24" s="2018"/>
      <c r="J24" s="2018"/>
      <c r="K24" s="2018"/>
      <c r="L24" s="2019"/>
    </row>
    <row r="25" spans="1:12" ht="15.75">
      <c r="A25" s="2038"/>
      <c r="B25" s="477"/>
      <c r="C25" s="2050"/>
      <c r="D25" s="2027"/>
      <c r="E25" s="472"/>
      <c r="F25" s="539"/>
      <c r="G25" s="540"/>
      <c r="H25" s="540"/>
      <c r="I25" s="540"/>
      <c r="J25" s="540"/>
      <c r="K25" s="541"/>
      <c r="L25" s="542"/>
    </row>
    <row r="26" spans="1:12" ht="15.75">
      <c r="A26" s="2038"/>
      <c r="B26" s="437" t="s">
        <v>167</v>
      </c>
      <c r="C26" s="2029"/>
      <c r="D26" s="2023">
        <v>20</v>
      </c>
      <c r="E26" s="469" t="s">
        <v>84</v>
      </c>
      <c r="F26" s="48" t="s">
        <v>172</v>
      </c>
      <c r="G26" s="192" t="s">
        <v>98</v>
      </c>
      <c r="H26" s="192" t="s">
        <v>101</v>
      </c>
      <c r="I26" s="192">
        <v>0.05</v>
      </c>
      <c r="J26" s="166">
        <v>0.05</v>
      </c>
      <c r="K26" s="424" t="s">
        <v>128</v>
      </c>
      <c r="L26" s="166" t="s">
        <v>182</v>
      </c>
    </row>
    <row r="27" spans="1:12" ht="15.75">
      <c r="A27" s="2038"/>
      <c r="B27" s="69"/>
      <c r="C27" s="2030"/>
      <c r="D27" s="2024"/>
      <c r="E27" s="478"/>
      <c r="F27" s="214"/>
      <c r="G27" s="543"/>
      <c r="H27" s="543"/>
      <c r="I27" s="543"/>
      <c r="J27" s="200"/>
      <c r="K27" s="544"/>
      <c r="L27" s="200"/>
    </row>
    <row r="28" spans="1:12" ht="15.75">
      <c r="A28" s="2038"/>
      <c r="B28" s="474" t="s">
        <v>60</v>
      </c>
      <c r="C28" s="2030"/>
      <c r="D28" s="2025">
        <v>6</v>
      </c>
      <c r="E28" s="387"/>
      <c r="F28" s="473"/>
      <c r="G28" s="473"/>
      <c r="H28" s="473"/>
      <c r="I28" s="473"/>
      <c r="J28" s="473"/>
      <c r="K28" s="473"/>
      <c r="L28" s="545"/>
    </row>
    <row r="29" spans="1:12" ht="15" customHeight="1">
      <c r="A29" s="2038"/>
      <c r="B29" s="448" t="s">
        <v>62</v>
      </c>
      <c r="C29" s="2030"/>
      <c r="D29" s="2026"/>
      <c r="E29" s="172" t="s">
        <v>109</v>
      </c>
      <c r="F29" s="161" t="s">
        <v>172</v>
      </c>
      <c r="G29" s="60" t="s">
        <v>107</v>
      </c>
      <c r="H29" s="60" t="s">
        <v>101</v>
      </c>
      <c r="I29" s="161">
        <v>0.4</v>
      </c>
      <c r="J29" s="718">
        <v>0.48</v>
      </c>
      <c r="K29" s="60" t="s">
        <v>128</v>
      </c>
      <c r="L29" s="60" t="s">
        <v>228</v>
      </c>
    </row>
    <row r="30" spans="1:12" ht="15" customHeight="1">
      <c r="A30" s="2038"/>
      <c r="B30" s="448" t="s">
        <v>61</v>
      </c>
      <c r="C30" s="2030"/>
      <c r="D30" s="2026"/>
      <c r="E30" s="872" t="s">
        <v>108</v>
      </c>
      <c r="F30" s="737" t="s">
        <v>172</v>
      </c>
      <c r="G30" s="737" t="s">
        <v>98</v>
      </c>
      <c r="H30" s="851" t="s">
        <v>101</v>
      </c>
      <c r="I30" s="737">
        <v>0.6</v>
      </c>
      <c r="J30" s="718">
        <v>0.47</v>
      </c>
      <c r="K30" s="718" t="s">
        <v>128</v>
      </c>
      <c r="L30" s="718" t="s">
        <v>182</v>
      </c>
    </row>
    <row r="31" spans="1:12" ht="15" customHeight="1">
      <c r="A31" s="2038"/>
      <c r="B31" s="448" t="s">
        <v>147</v>
      </c>
      <c r="C31" s="2030"/>
      <c r="D31" s="2026"/>
      <c r="E31" s="908" t="s">
        <v>140</v>
      </c>
      <c r="F31" s="737" t="s">
        <v>172</v>
      </c>
      <c r="G31" s="737" t="s">
        <v>98</v>
      </c>
      <c r="H31" s="851" t="s">
        <v>101</v>
      </c>
      <c r="I31" s="718">
        <v>0.6</v>
      </c>
      <c r="J31" s="718">
        <v>0.46</v>
      </c>
      <c r="K31" s="718" t="s">
        <v>128</v>
      </c>
      <c r="L31" s="718" t="s">
        <v>228</v>
      </c>
    </row>
    <row r="32" spans="1:12" ht="15" customHeight="1">
      <c r="A32" s="2038"/>
      <c r="B32" s="448" t="s">
        <v>238</v>
      </c>
      <c r="C32" s="2030"/>
      <c r="D32" s="2026"/>
      <c r="E32" s="872" t="s">
        <v>139</v>
      </c>
      <c r="F32" s="737" t="s">
        <v>172</v>
      </c>
      <c r="G32" s="718" t="s">
        <v>107</v>
      </c>
      <c r="H32" s="718" t="s">
        <v>101</v>
      </c>
      <c r="I32" s="879">
        <v>0.6</v>
      </c>
      <c r="J32" s="718">
        <v>0.48</v>
      </c>
      <c r="K32" s="879" t="s">
        <v>128</v>
      </c>
      <c r="L32" s="718" t="s">
        <v>182</v>
      </c>
    </row>
    <row r="33" spans="1:12" ht="15.75">
      <c r="A33" s="2038"/>
      <c r="B33" s="426"/>
      <c r="C33" s="2030"/>
      <c r="D33" s="2026"/>
      <c r="E33" s="908"/>
      <c r="F33" s="895" t="s">
        <v>172</v>
      </c>
      <c r="G33" s="775"/>
      <c r="H33" s="775"/>
      <c r="I33" s="775"/>
      <c r="J33" s="775"/>
      <c r="K33" s="775"/>
      <c r="L33" s="775"/>
    </row>
    <row r="34" spans="1:12" s="634" customFormat="1" ht="15.75">
      <c r="A34" s="2038"/>
      <c r="B34" s="669"/>
      <c r="C34" s="2030"/>
      <c r="D34" s="2023">
        <v>2</v>
      </c>
      <c r="E34" s="846" t="s">
        <v>64</v>
      </c>
      <c r="F34" s="831" t="s">
        <v>172</v>
      </c>
      <c r="G34" s="717"/>
      <c r="H34" s="717" t="s">
        <v>101</v>
      </c>
      <c r="I34" s="731"/>
      <c r="J34" s="731">
        <v>0.54</v>
      </c>
      <c r="K34" s="909" t="s">
        <v>128</v>
      </c>
      <c r="L34" s="731" t="s">
        <v>183</v>
      </c>
    </row>
    <row r="35" spans="1:12" s="634" customFormat="1" ht="15.75">
      <c r="A35" s="2038"/>
      <c r="B35" s="669"/>
      <c r="C35" s="2030"/>
      <c r="D35" s="2027"/>
      <c r="E35" s="849" t="s">
        <v>65</v>
      </c>
      <c r="F35" s="737" t="s">
        <v>172</v>
      </c>
      <c r="G35" s="718"/>
      <c r="H35" s="718" t="s">
        <v>101</v>
      </c>
      <c r="I35" s="734"/>
      <c r="J35" s="734">
        <v>0.68</v>
      </c>
      <c r="K35" s="910" t="s">
        <v>128</v>
      </c>
      <c r="L35" s="734" t="s">
        <v>183</v>
      </c>
    </row>
    <row r="36" spans="1:12" s="634" customFormat="1" ht="15.75">
      <c r="A36" s="2038"/>
      <c r="B36" s="669"/>
      <c r="C36" s="2030"/>
      <c r="D36" s="2027"/>
      <c r="E36" s="854" t="s">
        <v>66</v>
      </c>
      <c r="F36" s="737" t="s">
        <v>172</v>
      </c>
      <c r="G36" s="718"/>
      <c r="H36" s="851" t="s">
        <v>101</v>
      </c>
      <c r="I36" s="734"/>
      <c r="J36" s="734">
        <v>0.55</v>
      </c>
      <c r="K36" s="910" t="s">
        <v>128</v>
      </c>
      <c r="L36" s="734" t="s">
        <v>183</v>
      </c>
    </row>
    <row r="37" spans="1:12" s="635" customFormat="1" ht="15.75">
      <c r="A37" s="2038"/>
      <c r="B37" s="669" t="s">
        <v>63</v>
      </c>
      <c r="C37" s="2030"/>
      <c r="D37" s="2028"/>
      <c r="E37" s="911"/>
      <c r="F37" s="861"/>
      <c r="G37" s="815"/>
      <c r="H37" s="815"/>
      <c r="I37" s="815"/>
      <c r="J37" s="815"/>
      <c r="K37" s="912"/>
      <c r="L37" s="815"/>
    </row>
    <row r="38" spans="1:12" ht="15.75">
      <c r="A38" s="2038"/>
      <c r="B38" s="474"/>
      <c r="C38" s="2030"/>
      <c r="D38" s="2035">
        <v>2</v>
      </c>
      <c r="E38" s="913" t="s">
        <v>229</v>
      </c>
      <c r="F38" s="914" t="s">
        <v>172</v>
      </c>
      <c r="G38" s="914"/>
      <c r="H38" s="914" t="s">
        <v>101</v>
      </c>
      <c r="I38" s="914"/>
      <c r="J38" s="914">
        <v>1.2</v>
      </c>
      <c r="K38" s="914" t="s">
        <v>128</v>
      </c>
      <c r="L38" s="914" t="s">
        <v>183</v>
      </c>
    </row>
    <row r="39" spans="1:12" ht="15.75">
      <c r="A39" s="2038"/>
      <c r="B39" s="425"/>
      <c r="C39" s="2030"/>
      <c r="D39" s="2036"/>
      <c r="E39" s="915"/>
      <c r="F39" s="916"/>
      <c r="G39" s="916"/>
      <c r="H39" s="916"/>
      <c r="I39" s="916"/>
      <c r="J39" s="916"/>
      <c r="K39" s="916"/>
      <c r="L39" s="916"/>
    </row>
    <row r="40" spans="1:12" ht="15.75">
      <c r="A40" s="2038"/>
      <c r="B40" s="425"/>
      <c r="C40" s="2030"/>
      <c r="D40" s="2035">
        <v>2</v>
      </c>
      <c r="E40" s="917" t="s">
        <v>230</v>
      </c>
      <c r="F40" s="918" t="s">
        <v>172</v>
      </c>
      <c r="G40" s="918"/>
      <c r="H40" s="918" t="s">
        <v>101</v>
      </c>
      <c r="I40" s="918"/>
      <c r="J40" s="918">
        <v>0.4</v>
      </c>
      <c r="K40" s="914" t="s">
        <v>128</v>
      </c>
      <c r="L40" s="918" t="s">
        <v>183</v>
      </c>
    </row>
    <row r="41" spans="1:12" ht="15.75">
      <c r="A41" s="2039"/>
      <c r="B41" s="426"/>
      <c r="C41" s="2031"/>
      <c r="D41" s="2036"/>
      <c r="E41" s="1124"/>
      <c r="F41" s="743"/>
      <c r="G41" s="743"/>
      <c r="H41" s="743"/>
      <c r="I41" s="743"/>
      <c r="J41" s="743"/>
      <c r="K41" s="743"/>
      <c r="L41" s="743"/>
    </row>
    <row r="42" spans="1:12" ht="15">
      <c r="A42" s="2060" t="s">
        <v>8</v>
      </c>
      <c r="B42" s="2040" t="s">
        <v>68</v>
      </c>
      <c r="C42" s="2043">
        <f>(C19*0.25)</f>
        <v>71.91166666666666</v>
      </c>
      <c r="D42" s="2046">
        <v>75</v>
      </c>
      <c r="E42" s="2068" t="s">
        <v>327</v>
      </c>
      <c r="F42" s="2095" t="s">
        <v>172</v>
      </c>
      <c r="G42" s="2065" t="s">
        <v>107</v>
      </c>
      <c r="H42" s="2069" t="s">
        <v>101</v>
      </c>
      <c r="I42" s="2069">
        <v>5</v>
      </c>
      <c r="J42" s="2069">
        <v>8.1</v>
      </c>
      <c r="K42" s="2069" t="s">
        <v>128</v>
      </c>
      <c r="L42" s="2065" t="s">
        <v>182</v>
      </c>
    </row>
    <row r="43" spans="1:12" ht="15">
      <c r="A43" s="1310"/>
      <c r="B43" s="2041"/>
      <c r="C43" s="2044"/>
      <c r="D43" s="2047"/>
      <c r="E43" s="2096"/>
      <c r="F43" s="2097"/>
      <c r="G43" s="2097"/>
      <c r="H43" s="2097"/>
      <c r="I43" s="2097"/>
      <c r="J43" s="2097"/>
      <c r="K43" s="2097"/>
      <c r="L43" s="2097"/>
    </row>
    <row r="44" spans="1:12" ht="15" customHeight="1">
      <c r="A44" s="1310"/>
      <c r="B44" s="2041"/>
      <c r="C44" s="2044"/>
      <c r="D44" s="2047"/>
      <c r="E44" s="2068" t="s">
        <v>112</v>
      </c>
      <c r="F44" s="2098" t="s">
        <v>172</v>
      </c>
      <c r="G44" s="2069"/>
      <c r="H44" s="2070" t="s">
        <v>101</v>
      </c>
      <c r="I44" s="2069"/>
      <c r="J44" s="2099">
        <v>5</v>
      </c>
      <c r="K44" s="2097" t="s">
        <v>128</v>
      </c>
      <c r="L44" s="2065" t="s">
        <v>183</v>
      </c>
    </row>
    <row r="45" spans="1:12" ht="15" customHeight="1">
      <c r="A45" s="1310"/>
      <c r="B45" s="2041"/>
      <c r="C45" s="2044"/>
      <c r="D45" s="2047"/>
      <c r="E45" s="2068" t="s">
        <v>113</v>
      </c>
      <c r="F45" s="2098" t="s">
        <v>172</v>
      </c>
      <c r="G45" s="2069"/>
      <c r="H45" s="2070" t="s">
        <v>101</v>
      </c>
      <c r="I45" s="2069"/>
      <c r="J45" s="2099">
        <v>5</v>
      </c>
      <c r="K45" s="2097" t="s">
        <v>128</v>
      </c>
      <c r="L45" s="2065" t="s">
        <v>183</v>
      </c>
    </row>
    <row r="46" spans="1:12" ht="15" customHeight="1">
      <c r="A46" s="1310"/>
      <c r="B46" s="2041"/>
      <c r="C46" s="2044"/>
      <c r="D46" s="2047"/>
      <c r="E46" s="2068" t="s">
        <v>185</v>
      </c>
      <c r="F46" s="2098" t="s">
        <v>172</v>
      </c>
      <c r="G46" s="2069"/>
      <c r="H46" s="2070" t="s">
        <v>101</v>
      </c>
      <c r="I46" s="2069"/>
      <c r="J46" s="2099">
        <v>5</v>
      </c>
      <c r="K46" s="2097" t="s">
        <v>128</v>
      </c>
      <c r="L46" s="2065" t="s">
        <v>183</v>
      </c>
    </row>
    <row r="47" spans="1:12" ht="15" customHeight="1">
      <c r="A47" s="1310"/>
      <c r="B47" s="2041"/>
      <c r="C47" s="2044"/>
      <c r="D47" s="2047"/>
      <c r="E47" s="2068" t="s">
        <v>199</v>
      </c>
      <c r="F47" s="2100" t="s">
        <v>172</v>
      </c>
      <c r="G47" s="2069"/>
      <c r="H47" s="2070" t="s">
        <v>101</v>
      </c>
      <c r="I47" s="2069"/>
      <c r="J47" s="2099">
        <v>5</v>
      </c>
      <c r="K47" s="2101" t="s">
        <v>128</v>
      </c>
      <c r="L47" s="2102" t="s">
        <v>183</v>
      </c>
    </row>
    <row r="48" spans="1:15" ht="15" customHeight="1">
      <c r="A48" s="1310"/>
      <c r="B48" s="2041"/>
      <c r="C48" s="2044"/>
      <c r="D48" s="2047"/>
      <c r="E48" s="2073" t="s">
        <v>298</v>
      </c>
      <c r="F48" s="2100" t="s">
        <v>172</v>
      </c>
      <c r="G48" s="2070"/>
      <c r="H48" s="2070" t="s">
        <v>101</v>
      </c>
      <c r="I48" s="2069"/>
      <c r="J48" s="2069">
        <v>23.3</v>
      </c>
      <c r="K48" s="2097" t="s">
        <v>128</v>
      </c>
      <c r="L48" s="2102" t="s">
        <v>183</v>
      </c>
      <c r="M48" s="336"/>
      <c r="N48" s="269"/>
      <c r="O48" s="269"/>
    </row>
    <row r="49" spans="1:15" ht="15" customHeight="1">
      <c r="A49" s="1310"/>
      <c r="B49" s="2041"/>
      <c r="C49" s="2044"/>
      <c r="D49" s="2047"/>
      <c r="E49" s="2073" t="s">
        <v>299</v>
      </c>
      <c r="F49" s="2100" t="s">
        <v>172</v>
      </c>
      <c r="G49" s="2070"/>
      <c r="H49" s="2070" t="s">
        <v>101</v>
      </c>
      <c r="I49" s="2069"/>
      <c r="J49" s="2069">
        <v>28.8</v>
      </c>
      <c r="K49" s="2097" t="s">
        <v>128</v>
      </c>
      <c r="L49" s="2102" t="s">
        <v>183</v>
      </c>
      <c r="M49" s="336"/>
      <c r="N49" s="269"/>
      <c r="O49" s="269"/>
    </row>
    <row r="50" spans="1:12" ht="15" customHeight="1">
      <c r="A50" s="1310"/>
      <c r="B50" s="2041"/>
      <c r="C50" s="2044"/>
      <c r="D50" s="2047"/>
      <c r="E50" s="2103" t="s">
        <v>186</v>
      </c>
      <c r="F50" s="2104" t="s">
        <v>172</v>
      </c>
      <c r="G50" s="2105"/>
      <c r="H50" s="2106" t="s">
        <v>101</v>
      </c>
      <c r="I50" s="2105"/>
      <c r="J50" s="2099">
        <v>2</v>
      </c>
      <c r="K50" s="2107" t="s">
        <v>128</v>
      </c>
      <c r="L50" s="2065" t="s">
        <v>183</v>
      </c>
    </row>
    <row r="51" spans="1:12" ht="15" customHeight="1">
      <c r="A51" s="1310"/>
      <c r="B51" s="2041"/>
      <c r="C51" s="2044"/>
      <c r="D51" s="2047"/>
      <c r="E51" s="2108"/>
      <c r="F51" s="2108"/>
      <c r="G51" s="2108"/>
      <c r="H51" s="2108"/>
      <c r="I51" s="2108"/>
      <c r="J51" s="2108"/>
      <c r="K51" s="2108"/>
      <c r="L51" s="2109"/>
    </row>
    <row r="52" spans="1:12" s="635" customFormat="1" ht="15.75">
      <c r="A52" s="1310"/>
      <c r="B52" s="2041"/>
      <c r="C52" s="2044"/>
      <c r="D52" s="2047"/>
      <c r="E52" s="2068" t="s">
        <v>258</v>
      </c>
      <c r="F52" s="2110" t="s">
        <v>172</v>
      </c>
      <c r="G52" s="2070" t="s">
        <v>98</v>
      </c>
      <c r="H52" s="2070" t="s">
        <v>101</v>
      </c>
      <c r="I52" s="2070">
        <v>6.75</v>
      </c>
      <c r="J52" s="2111">
        <v>11.4</v>
      </c>
      <c r="K52" s="2105" t="s">
        <v>128</v>
      </c>
      <c r="L52" s="2067" t="s">
        <v>183</v>
      </c>
    </row>
    <row r="53" spans="1:12" ht="15" customHeight="1">
      <c r="A53" s="1310"/>
      <c r="B53" s="2041"/>
      <c r="C53" s="2044"/>
      <c r="D53" s="2047"/>
      <c r="E53" s="2074" t="s">
        <v>207</v>
      </c>
      <c r="F53" s="2098" t="s">
        <v>172</v>
      </c>
      <c r="G53" s="2098" t="s">
        <v>98</v>
      </c>
      <c r="H53" s="2106" t="s">
        <v>101</v>
      </c>
      <c r="I53" s="2105">
        <v>10</v>
      </c>
      <c r="J53" s="2111">
        <v>5.25</v>
      </c>
      <c r="K53" s="2105" t="s">
        <v>128</v>
      </c>
      <c r="L53" s="2065" t="s">
        <v>183</v>
      </c>
    </row>
    <row r="54" spans="1:12" ht="15" customHeight="1">
      <c r="A54" s="1310"/>
      <c r="B54" s="2041"/>
      <c r="C54" s="2044"/>
      <c r="D54" s="2047"/>
      <c r="E54" s="2068" t="s">
        <v>302</v>
      </c>
      <c r="F54" s="2098" t="s">
        <v>172</v>
      </c>
      <c r="G54" s="2070"/>
      <c r="H54" s="2070" t="s">
        <v>101</v>
      </c>
      <c r="I54" s="2069"/>
      <c r="J54" s="2069">
        <v>25</v>
      </c>
      <c r="K54" s="2067" t="s">
        <v>128</v>
      </c>
      <c r="L54" s="2065" t="s">
        <v>182</v>
      </c>
    </row>
    <row r="55" spans="1:12" ht="15" customHeight="1">
      <c r="A55" s="1310"/>
      <c r="B55" s="2041"/>
      <c r="C55" s="2044"/>
      <c r="D55" s="2047"/>
      <c r="E55" s="2079"/>
      <c r="F55" s="2098"/>
      <c r="G55" s="2065"/>
      <c r="H55" s="2070"/>
      <c r="I55" s="2081"/>
      <c r="J55" s="2112"/>
      <c r="K55" s="2069"/>
      <c r="L55" s="2065"/>
    </row>
    <row r="56" spans="1:12" ht="15" customHeight="1">
      <c r="A56" s="1310"/>
      <c r="B56" s="2041"/>
      <c r="C56" s="2044"/>
      <c r="D56" s="2047"/>
      <c r="E56" s="2079" t="s">
        <v>223</v>
      </c>
      <c r="F56" s="2098" t="s">
        <v>172</v>
      </c>
      <c r="G56" s="2065" t="s">
        <v>107</v>
      </c>
      <c r="H56" s="2070" t="s">
        <v>101</v>
      </c>
      <c r="I56" s="2081">
        <v>15</v>
      </c>
      <c r="J56" s="2112">
        <v>5</v>
      </c>
      <c r="K56" s="2097" t="s">
        <v>128</v>
      </c>
      <c r="L56" s="2065" t="s">
        <v>182</v>
      </c>
    </row>
    <row r="57" spans="1:12" ht="15" customHeight="1">
      <c r="A57" s="1310"/>
      <c r="B57" s="2041"/>
      <c r="C57" s="2044"/>
      <c r="D57" s="2047"/>
      <c r="E57" s="2079" t="s">
        <v>191</v>
      </c>
      <c r="F57" s="2098" t="s">
        <v>172</v>
      </c>
      <c r="G57" s="2065" t="s">
        <v>107</v>
      </c>
      <c r="H57" s="2070" t="s">
        <v>101</v>
      </c>
      <c r="I57" s="2081">
        <v>5</v>
      </c>
      <c r="J57" s="2112">
        <v>5</v>
      </c>
      <c r="K57" s="2069" t="s">
        <v>128</v>
      </c>
      <c r="L57" s="2065" t="s">
        <v>182</v>
      </c>
    </row>
    <row r="58" spans="1:12" ht="15" customHeight="1">
      <c r="A58" s="1310"/>
      <c r="B58" s="2041"/>
      <c r="C58" s="2044"/>
      <c r="D58" s="2047"/>
      <c r="E58" s="2113"/>
      <c r="F58" s="2098"/>
      <c r="G58" s="2065"/>
      <c r="H58" s="2070"/>
      <c r="I58" s="2081"/>
      <c r="J58" s="2112"/>
      <c r="K58" s="2097"/>
      <c r="L58" s="2065"/>
    </row>
    <row r="59" spans="1:15" ht="15" customHeight="1">
      <c r="A59" s="1310"/>
      <c r="B59" s="2041"/>
      <c r="C59" s="2044"/>
      <c r="D59" s="2047"/>
      <c r="E59" s="2079" t="s">
        <v>330</v>
      </c>
      <c r="F59" s="2075" t="s">
        <v>172</v>
      </c>
      <c r="G59" s="2065" t="s">
        <v>107</v>
      </c>
      <c r="H59" s="2070" t="s">
        <v>101</v>
      </c>
      <c r="I59" s="2080">
        <v>30</v>
      </c>
      <c r="J59" s="2080">
        <v>28</v>
      </c>
      <c r="K59" s="2081" t="s">
        <v>128</v>
      </c>
      <c r="L59" s="2065" t="s">
        <v>228</v>
      </c>
      <c r="M59" s="336"/>
      <c r="N59" s="269"/>
      <c r="O59" s="269"/>
    </row>
    <row r="60" spans="1:12" ht="15" customHeight="1">
      <c r="A60" s="1310"/>
      <c r="B60" s="2041"/>
      <c r="C60" s="2044"/>
      <c r="D60" s="2047"/>
      <c r="E60" s="2068"/>
      <c r="F60" s="2098"/>
      <c r="G60" s="2070"/>
      <c r="H60" s="2070"/>
      <c r="I60" s="2069"/>
      <c r="J60" s="2069"/>
      <c r="K60" s="2069"/>
      <c r="L60" s="2065"/>
    </row>
    <row r="61" spans="1:12" ht="15" customHeight="1">
      <c r="A61" s="1310"/>
      <c r="B61" s="2041"/>
      <c r="C61" s="2044"/>
      <c r="D61" s="2047"/>
      <c r="E61" s="749" t="s">
        <v>114</v>
      </c>
      <c r="F61" s="737" t="s">
        <v>172</v>
      </c>
      <c r="G61" s="716" t="s">
        <v>110</v>
      </c>
      <c r="H61" s="738" t="s">
        <v>101</v>
      </c>
      <c r="I61" s="919">
        <v>3</v>
      </c>
      <c r="J61" s="919">
        <v>2.8</v>
      </c>
      <c r="K61" s="742" t="s">
        <v>128</v>
      </c>
      <c r="L61" s="718" t="s">
        <v>326</v>
      </c>
    </row>
    <row r="62" spans="1:12" ht="15" customHeight="1">
      <c r="A62" s="1310"/>
      <c r="B62" s="2041"/>
      <c r="C62" s="2044"/>
      <c r="D62" s="2047"/>
      <c r="E62" s="749" t="s">
        <v>115</v>
      </c>
      <c r="F62" s="737" t="s">
        <v>172</v>
      </c>
      <c r="G62" s="716" t="s">
        <v>110</v>
      </c>
      <c r="H62" s="738" t="s">
        <v>101</v>
      </c>
      <c r="I62" s="925">
        <v>7</v>
      </c>
      <c r="J62" s="925">
        <v>7.1</v>
      </c>
      <c r="K62" s="742" t="s">
        <v>128</v>
      </c>
      <c r="L62" s="718" t="s">
        <v>326</v>
      </c>
    </row>
    <row r="63" spans="1:12" ht="15" customHeight="1">
      <c r="A63" s="1310"/>
      <c r="B63" s="2041"/>
      <c r="C63" s="2044"/>
      <c r="D63" s="2047"/>
      <c r="E63" s="749" t="s">
        <v>188</v>
      </c>
      <c r="F63" s="737" t="s">
        <v>172</v>
      </c>
      <c r="G63" s="716" t="s">
        <v>110</v>
      </c>
      <c r="H63" s="738" t="s">
        <v>101</v>
      </c>
      <c r="I63" s="925">
        <v>7</v>
      </c>
      <c r="J63" s="925">
        <v>7.2</v>
      </c>
      <c r="K63" s="742" t="s">
        <v>128</v>
      </c>
      <c r="L63" s="718" t="s">
        <v>326</v>
      </c>
    </row>
    <row r="64" spans="1:12" ht="15" customHeight="1">
      <c r="A64" s="1310"/>
      <c r="B64" s="2041"/>
      <c r="C64" s="2044"/>
      <c r="D64" s="2047"/>
      <c r="E64" s="749" t="s">
        <v>116</v>
      </c>
      <c r="F64" s="737" t="s">
        <v>172</v>
      </c>
      <c r="G64" s="716" t="s">
        <v>110</v>
      </c>
      <c r="H64" s="738" t="s">
        <v>101</v>
      </c>
      <c r="I64" s="925">
        <v>7</v>
      </c>
      <c r="J64" s="925">
        <v>7.1</v>
      </c>
      <c r="K64" s="742" t="s">
        <v>128</v>
      </c>
      <c r="L64" s="718" t="s">
        <v>326</v>
      </c>
    </row>
    <row r="65" spans="1:12" ht="15" customHeight="1">
      <c r="A65" s="1310"/>
      <c r="B65" s="2041"/>
      <c r="C65" s="2044"/>
      <c r="D65" s="2047"/>
      <c r="E65" s="749" t="s">
        <v>117</v>
      </c>
      <c r="F65" s="737" t="s">
        <v>172</v>
      </c>
      <c r="G65" s="716" t="s">
        <v>110</v>
      </c>
      <c r="H65" s="738" t="s">
        <v>101</v>
      </c>
      <c r="I65" s="925">
        <v>7</v>
      </c>
      <c r="J65" s="925">
        <v>6.9</v>
      </c>
      <c r="K65" s="742" t="s">
        <v>128</v>
      </c>
      <c r="L65" s="718" t="s">
        <v>326</v>
      </c>
    </row>
    <row r="66" spans="1:12" ht="37.5" customHeight="1">
      <c r="A66" s="1310"/>
      <c r="B66" s="2041"/>
      <c r="C66" s="2044"/>
      <c r="D66" s="2047"/>
      <c r="E66" s="749" t="s">
        <v>189</v>
      </c>
      <c r="F66" s="737" t="s">
        <v>172</v>
      </c>
      <c r="G66" s="716" t="s">
        <v>110</v>
      </c>
      <c r="H66" s="738" t="s">
        <v>101</v>
      </c>
      <c r="I66" s="925">
        <v>7</v>
      </c>
      <c r="J66" s="925">
        <v>6.7</v>
      </c>
      <c r="K66" s="742" t="s">
        <v>128</v>
      </c>
      <c r="L66" s="718" t="s">
        <v>326</v>
      </c>
    </row>
    <row r="67" spans="1:12" ht="15" customHeight="1">
      <c r="A67" s="1310"/>
      <c r="B67" s="2041"/>
      <c r="C67" s="2044"/>
      <c r="D67" s="2047"/>
      <c r="E67" s="749" t="s">
        <v>190</v>
      </c>
      <c r="F67" s="737" t="s">
        <v>172</v>
      </c>
      <c r="G67" s="716" t="s">
        <v>110</v>
      </c>
      <c r="H67" s="738" t="s">
        <v>101</v>
      </c>
      <c r="I67" s="925">
        <v>7</v>
      </c>
      <c r="J67" s="925">
        <v>7.1</v>
      </c>
      <c r="K67" s="742" t="s">
        <v>128</v>
      </c>
      <c r="L67" s="718" t="s">
        <v>326</v>
      </c>
    </row>
    <row r="68" spans="1:12" ht="15" customHeight="1">
      <c r="A68" s="1310"/>
      <c r="B68" s="2041"/>
      <c r="C68" s="2044"/>
      <c r="D68" s="2047"/>
      <c r="E68" s="749" t="s">
        <v>118</v>
      </c>
      <c r="F68" s="737" t="s">
        <v>172</v>
      </c>
      <c r="G68" s="716" t="s">
        <v>110</v>
      </c>
      <c r="H68" s="738" t="s">
        <v>101</v>
      </c>
      <c r="I68" s="925">
        <v>7</v>
      </c>
      <c r="J68" s="925">
        <v>7</v>
      </c>
      <c r="K68" s="923" t="s">
        <v>128</v>
      </c>
      <c r="L68" s="718" t="s">
        <v>326</v>
      </c>
    </row>
    <row r="69" spans="1:12" ht="17.25" customHeight="1">
      <c r="A69" s="1310"/>
      <c r="B69" s="2041"/>
      <c r="C69" s="2044"/>
      <c r="D69" s="2047"/>
      <c r="E69" s="839" t="s">
        <v>119</v>
      </c>
      <c r="F69" s="737" t="s">
        <v>172</v>
      </c>
      <c r="G69" s="716" t="s">
        <v>110</v>
      </c>
      <c r="H69" s="738" t="s">
        <v>101</v>
      </c>
      <c r="I69" s="925">
        <v>7</v>
      </c>
      <c r="J69" s="925">
        <v>7</v>
      </c>
      <c r="K69" s="923" t="s">
        <v>128</v>
      </c>
      <c r="L69" s="718" t="s">
        <v>326</v>
      </c>
    </row>
    <row r="70" spans="1:12" ht="15" customHeight="1">
      <c r="A70" s="1310"/>
      <c r="B70" s="2041"/>
      <c r="C70" s="2044"/>
      <c r="D70" s="2047"/>
      <c r="E70" s="745"/>
      <c r="F70" s="742"/>
      <c r="G70" s="716"/>
      <c r="H70" s="742"/>
      <c r="I70" s="742"/>
      <c r="J70" s="742"/>
      <c r="K70" s="923"/>
      <c r="L70" s="926"/>
    </row>
    <row r="71" spans="1:12" ht="15" customHeight="1">
      <c r="A71" s="1310"/>
      <c r="B71" s="2041"/>
      <c r="C71" s="2044"/>
      <c r="D71" s="2047"/>
      <c r="E71" s="927"/>
      <c r="F71" s="922"/>
      <c r="G71" s="922"/>
      <c r="H71" s="851"/>
      <c r="I71" s="922"/>
      <c r="J71" s="922"/>
      <c r="K71" s="922"/>
      <c r="L71" s="718"/>
    </row>
    <row r="72" spans="1:12" ht="15" customHeight="1">
      <c r="A72" s="1682"/>
      <c r="B72" s="2042"/>
      <c r="C72" s="2045"/>
      <c r="D72" s="2048"/>
      <c r="E72" s="927"/>
      <c r="F72" s="922"/>
      <c r="G72" s="922"/>
      <c r="H72" s="922"/>
      <c r="I72" s="922"/>
      <c r="J72" s="922"/>
      <c r="K72" s="922"/>
      <c r="L72" s="922"/>
    </row>
    <row r="73" spans="1:12" ht="33.75" customHeight="1">
      <c r="A73" s="1728" t="s">
        <v>34</v>
      </c>
      <c r="B73" s="1748"/>
      <c r="C73" s="1990" t="s">
        <v>86</v>
      </c>
      <c r="D73" s="1991"/>
      <c r="E73" s="2016" t="s">
        <v>38</v>
      </c>
      <c r="F73" s="2016" t="s">
        <v>67</v>
      </c>
      <c r="G73" s="2016" t="s">
        <v>46</v>
      </c>
      <c r="H73" s="2016" t="s">
        <v>39</v>
      </c>
      <c r="I73" s="1964" t="s">
        <v>93</v>
      </c>
      <c r="J73" s="1964" t="s">
        <v>96</v>
      </c>
      <c r="K73" s="2016" t="s">
        <v>95</v>
      </c>
      <c r="L73" s="2017" t="s">
        <v>40</v>
      </c>
    </row>
    <row r="74" spans="1:12" ht="21.75" customHeight="1">
      <c r="A74" s="1749"/>
      <c r="B74" s="1750"/>
      <c r="C74" s="461" t="s">
        <v>56</v>
      </c>
      <c r="D74" s="475" t="s">
        <v>32</v>
      </c>
      <c r="E74" s="1158"/>
      <c r="F74" s="1964"/>
      <c r="G74" s="1158"/>
      <c r="H74" s="1158"/>
      <c r="I74" s="1158"/>
      <c r="J74" s="1158"/>
      <c r="K74" s="1158"/>
      <c r="L74" s="1957"/>
    </row>
    <row r="75" spans="1:12" ht="15" customHeight="1">
      <c r="A75" s="2012" t="s">
        <v>12</v>
      </c>
      <c r="B75" s="2013"/>
      <c r="C75" s="1148">
        <f>(C19*0.25)</f>
        <v>71.91166666666666</v>
      </c>
      <c r="D75" s="476">
        <f>SUM(D76+D81+D85)</f>
        <v>72</v>
      </c>
      <c r="E75" s="928"/>
      <c r="F75" s="929"/>
      <c r="G75" s="2014"/>
      <c r="H75" s="2014"/>
      <c r="I75" s="2014"/>
      <c r="J75" s="2014"/>
      <c r="K75" s="2014"/>
      <c r="L75" s="2015"/>
    </row>
    <row r="76" spans="1:12" ht="18.75" customHeight="1">
      <c r="A76" s="1994" t="s">
        <v>12</v>
      </c>
      <c r="B76" s="2002" t="s">
        <v>71</v>
      </c>
      <c r="C76" s="2010"/>
      <c r="D76" s="1989">
        <v>24</v>
      </c>
      <c r="E76" s="826"/>
      <c r="F76" s="827"/>
      <c r="G76" s="827"/>
      <c r="H76" s="827"/>
      <c r="I76" s="834"/>
      <c r="J76" s="834"/>
      <c r="K76" s="833"/>
      <c r="L76" s="717"/>
    </row>
    <row r="77" spans="1:12" ht="15" customHeight="1">
      <c r="A77" s="1995"/>
      <c r="B77" s="1998"/>
      <c r="C77" s="2011"/>
      <c r="D77" s="1989"/>
      <c r="E77" s="838" t="s">
        <v>278</v>
      </c>
      <c r="F77" s="930" t="s">
        <v>172</v>
      </c>
      <c r="G77" s="813"/>
      <c r="H77" s="737" t="s">
        <v>99</v>
      </c>
      <c r="I77" s="788"/>
      <c r="J77" s="930">
        <v>10</v>
      </c>
      <c r="K77" s="733" t="s">
        <v>128</v>
      </c>
      <c r="L77" s="718" t="s">
        <v>182</v>
      </c>
    </row>
    <row r="78" spans="1:12" ht="15" customHeight="1">
      <c r="A78" s="1995"/>
      <c r="B78" s="1998"/>
      <c r="C78" s="2011"/>
      <c r="D78" s="1989"/>
      <c r="E78" s="922"/>
      <c r="F78" s="922"/>
      <c r="G78" s="931"/>
      <c r="H78" s="922"/>
      <c r="I78" s="922"/>
      <c r="J78" s="922"/>
      <c r="K78" s="931"/>
      <c r="L78" s="931"/>
    </row>
    <row r="79" spans="1:12" ht="15" customHeight="1">
      <c r="A79" s="1995"/>
      <c r="B79" s="1998"/>
      <c r="C79" s="2011"/>
      <c r="D79" s="1989"/>
      <c r="E79" s="927"/>
      <c r="F79" s="922"/>
      <c r="G79" s="922"/>
      <c r="H79" s="922"/>
      <c r="I79" s="922"/>
      <c r="J79" s="922"/>
      <c r="K79" s="922"/>
      <c r="L79" s="922"/>
    </row>
    <row r="80" spans="1:12" ht="15" customHeight="1">
      <c r="A80" s="1995"/>
      <c r="B80" s="1999"/>
      <c r="C80" s="2011"/>
      <c r="D80" s="1989"/>
      <c r="E80" s="932"/>
      <c r="F80" s="933"/>
      <c r="G80" s="933"/>
      <c r="H80" s="923"/>
      <c r="I80" s="923"/>
      <c r="J80" s="923"/>
      <c r="K80" s="934"/>
      <c r="L80" s="933"/>
    </row>
    <row r="81" spans="1:12" ht="15" customHeight="1">
      <c r="A81" s="1995"/>
      <c r="B81" s="1997" t="s">
        <v>72</v>
      </c>
      <c r="C81" s="2011"/>
      <c r="D81" s="1989">
        <v>24</v>
      </c>
      <c r="E81" s="723" t="s">
        <v>124</v>
      </c>
      <c r="F81" s="730" t="s">
        <v>172</v>
      </c>
      <c r="G81" s="831" t="s">
        <v>187</v>
      </c>
      <c r="H81" s="831" t="s">
        <v>99</v>
      </c>
      <c r="I81" s="831">
        <v>10</v>
      </c>
      <c r="J81" s="831">
        <v>10</v>
      </c>
      <c r="K81" s="720" t="s">
        <v>128</v>
      </c>
      <c r="L81" s="718" t="s">
        <v>326</v>
      </c>
    </row>
    <row r="82" spans="1:12" ht="15" customHeight="1">
      <c r="A82" s="1995"/>
      <c r="B82" s="1998"/>
      <c r="C82" s="2011"/>
      <c r="D82" s="1989"/>
      <c r="E82" s="935"/>
      <c r="F82" s="931"/>
      <c r="G82" s="931"/>
      <c r="H82" s="922"/>
      <c r="I82" s="922"/>
      <c r="J82" s="922"/>
      <c r="K82" s="922"/>
      <c r="L82" s="931"/>
    </row>
    <row r="83" spans="1:12" ht="15" customHeight="1">
      <c r="A83" s="1995"/>
      <c r="B83" s="1998"/>
      <c r="C83" s="2011"/>
      <c r="D83" s="1989"/>
      <c r="E83" s="927"/>
      <c r="F83" s="922"/>
      <c r="G83" s="922"/>
      <c r="H83" s="922"/>
      <c r="I83" s="922"/>
      <c r="J83" s="922"/>
      <c r="K83" s="922"/>
      <c r="L83" s="922"/>
    </row>
    <row r="84" spans="1:12" ht="15" customHeight="1">
      <c r="A84" s="1996"/>
      <c r="B84" s="1999"/>
      <c r="C84" s="2011"/>
      <c r="D84" s="1989"/>
      <c r="E84" s="936"/>
      <c r="F84" s="934"/>
      <c r="G84" s="934"/>
      <c r="H84" s="916"/>
      <c r="I84" s="916"/>
      <c r="J84" s="916"/>
      <c r="K84" s="916"/>
      <c r="L84" s="934"/>
    </row>
    <row r="85" spans="1:12" ht="15" customHeight="1">
      <c r="A85" s="2003" t="s">
        <v>15</v>
      </c>
      <c r="B85" s="1742" t="s">
        <v>73</v>
      </c>
      <c r="C85" s="2008"/>
      <c r="D85" s="1989">
        <v>24</v>
      </c>
      <c r="E85" s="937" t="s">
        <v>200</v>
      </c>
      <c r="F85" s="918" t="s">
        <v>172</v>
      </c>
      <c r="G85" s="918" t="s">
        <v>110</v>
      </c>
      <c r="H85" s="938" t="s">
        <v>101</v>
      </c>
      <c r="I85" s="920">
        <v>10</v>
      </c>
      <c r="J85" s="920">
        <v>65</v>
      </c>
      <c r="K85" s="920">
        <v>200</v>
      </c>
      <c r="L85" s="717" t="s">
        <v>183</v>
      </c>
    </row>
    <row r="86" spans="1:12" ht="15" customHeight="1">
      <c r="A86" s="2004"/>
      <c r="B86" s="1743"/>
      <c r="C86" s="2008"/>
      <c r="D86" s="1989"/>
      <c r="E86" s="939"/>
      <c r="F86" s="939"/>
      <c r="G86" s="939"/>
      <c r="H86" s="838"/>
      <c r="I86" s="838"/>
      <c r="J86" s="838"/>
      <c r="K86" s="939"/>
      <c r="L86" s="939"/>
    </row>
    <row r="87" spans="1:12" ht="15" customHeight="1">
      <c r="A87" s="2004"/>
      <c r="B87" s="1743"/>
      <c r="C87" s="2008"/>
      <c r="D87" s="1989"/>
      <c r="E87" s="745"/>
      <c r="F87" s="742"/>
      <c r="G87" s="742"/>
      <c r="H87" s="742"/>
      <c r="I87" s="742"/>
      <c r="J87" s="742"/>
      <c r="K87" s="742"/>
      <c r="L87" s="742"/>
    </row>
    <row r="88" spans="1:12" ht="15" customHeight="1">
      <c r="A88" s="2005"/>
      <c r="B88" s="1744"/>
      <c r="C88" s="2009"/>
      <c r="D88" s="1989"/>
      <c r="E88" s="940"/>
      <c r="F88" s="941"/>
      <c r="G88" s="941"/>
      <c r="H88" s="743"/>
      <c r="I88" s="743"/>
      <c r="J88" s="743"/>
      <c r="K88" s="941"/>
      <c r="L88" s="941"/>
    </row>
    <row r="89" spans="1:12" ht="32.25" customHeight="1">
      <c r="A89" s="1728" t="s">
        <v>34</v>
      </c>
      <c r="B89" s="1748"/>
      <c r="C89" s="1990" t="s">
        <v>86</v>
      </c>
      <c r="D89" s="1991"/>
      <c r="E89" s="1155" t="s">
        <v>38</v>
      </c>
      <c r="F89" s="1155" t="s">
        <v>67</v>
      </c>
      <c r="G89" s="1155" t="s">
        <v>46</v>
      </c>
      <c r="H89" s="1155" t="s">
        <v>39</v>
      </c>
      <c r="I89" s="1155" t="s">
        <v>93</v>
      </c>
      <c r="J89" s="1155" t="s">
        <v>94</v>
      </c>
      <c r="K89" s="1155" t="s">
        <v>95</v>
      </c>
      <c r="L89" s="1956" t="s">
        <v>40</v>
      </c>
    </row>
    <row r="90" spans="1:12" ht="19.5" customHeight="1">
      <c r="A90" s="1749"/>
      <c r="B90" s="1750"/>
      <c r="C90" s="461" t="s">
        <v>56</v>
      </c>
      <c r="D90" s="475" t="s">
        <v>32</v>
      </c>
      <c r="E90" s="1158"/>
      <c r="F90" s="1964"/>
      <c r="G90" s="1158"/>
      <c r="H90" s="1158"/>
      <c r="I90" s="1158"/>
      <c r="J90" s="1158"/>
      <c r="K90" s="1158"/>
      <c r="L90" s="1957"/>
    </row>
    <row r="91" spans="1:12" ht="15.75">
      <c r="A91" s="2000" t="s">
        <v>1</v>
      </c>
      <c r="B91" s="2001"/>
      <c r="C91" s="1149">
        <f>(C19*0.4)</f>
        <v>115.05866666666667</v>
      </c>
      <c r="D91" s="476">
        <f>SUM(D92+D107+D114)</f>
        <v>115</v>
      </c>
      <c r="E91" s="942"/>
      <c r="F91" s="943"/>
      <c r="G91" s="2006"/>
      <c r="H91" s="2006"/>
      <c r="I91" s="2006"/>
      <c r="J91" s="2006"/>
      <c r="K91" s="2006"/>
      <c r="L91" s="2007"/>
    </row>
    <row r="92" spans="1:12" ht="15" customHeight="1">
      <c r="A92" s="1994" t="s">
        <v>17</v>
      </c>
      <c r="B92" s="2002" t="s">
        <v>74</v>
      </c>
      <c r="C92" s="1993"/>
      <c r="D92" s="1989">
        <v>37</v>
      </c>
      <c r="E92" s="744" t="s">
        <v>152</v>
      </c>
      <c r="F92" s="730" t="s">
        <v>172</v>
      </c>
      <c r="G92" s="720" t="s">
        <v>187</v>
      </c>
      <c r="H92" s="720" t="s">
        <v>99</v>
      </c>
      <c r="I92" s="731">
        <v>1</v>
      </c>
      <c r="J92" s="731">
        <v>1</v>
      </c>
      <c r="K92" s="740" t="s">
        <v>128</v>
      </c>
      <c r="L92" s="718" t="s">
        <v>326</v>
      </c>
    </row>
    <row r="93" spans="1:12" ht="15" customHeight="1">
      <c r="A93" s="1995"/>
      <c r="B93" s="1998"/>
      <c r="C93" s="1993"/>
      <c r="D93" s="1989"/>
      <c r="E93" s="745" t="s">
        <v>150</v>
      </c>
      <c r="F93" s="742" t="s">
        <v>172</v>
      </c>
      <c r="G93" s="742" t="s">
        <v>187</v>
      </c>
      <c r="H93" s="742" t="s">
        <v>99</v>
      </c>
      <c r="I93" s="921">
        <v>1</v>
      </c>
      <c r="J93" s="921">
        <v>1</v>
      </c>
      <c r="K93" s="741" t="s">
        <v>128</v>
      </c>
      <c r="L93" s="718" t="s">
        <v>326</v>
      </c>
    </row>
    <row r="94" spans="1:12" ht="15" customHeight="1">
      <c r="A94" s="1995"/>
      <c r="B94" s="1998"/>
      <c r="C94" s="1993"/>
      <c r="D94" s="1989"/>
      <c r="E94" s="745" t="s">
        <v>151</v>
      </c>
      <c r="F94" s="742" t="s">
        <v>172</v>
      </c>
      <c r="G94" s="742" t="s">
        <v>187</v>
      </c>
      <c r="H94" s="742" t="s">
        <v>99</v>
      </c>
      <c r="I94" s="921">
        <v>1</v>
      </c>
      <c r="J94" s="921">
        <v>1</v>
      </c>
      <c r="K94" s="741" t="s">
        <v>128</v>
      </c>
      <c r="L94" s="718" t="s">
        <v>326</v>
      </c>
    </row>
    <row r="95" spans="1:12" ht="15" customHeight="1">
      <c r="A95" s="1995"/>
      <c r="B95" s="1998"/>
      <c r="C95" s="1993"/>
      <c r="D95" s="1989"/>
      <c r="E95" s="745" t="s">
        <v>279</v>
      </c>
      <c r="F95" s="742" t="s">
        <v>172</v>
      </c>
      <c r="G95" s="742" t="s">
        <v>187</v>
      </c>
      <c r="H95" s="742" t="s">
        <v>99</v>
      </c>
      <c r="I95" s="921">
        <v>1</v>
      </c>
      <c r="J95" s="921">
        <v>1</v>
      </c>
      <c r="K95" s="741" t="s">
        <v>128</v>
      </c>
      <c r="L95" s="718" t="s">
        <v>326</v>
      </c>
    </row>
    <row r="96" spans="1:12" ht="15" customHeight="1">
      <c r="A96" s="1995"/>
      <c r="B96" s="1998"/>
      <c r="C96" s="1993"/>
      <c r="D96" s="1989"/>
      <c r="E96" s="745" t="s">
        <v>266</v>
      </c>
      <c r="F96" s="742" t="s">
        <v>172</v>
      </c>
      <c r="G96" s="742" t="s">
        <v>187</v>
      </c>
      <c r="H96" s="742" t="s">
        <v>99</v>
      </c>
      <c r="I96" s="921">
        <v>1</v>
      </c>
      <c r="J96" s="921">
        <v>1</v>
      </c>
      <c r="K96" s="741" t="s">
        <v>128</v>
      </c>
      <c r="L96" s="718" t="s">
        <v>326</v>
      </c>
    </row>
    <row r="97" spans="1:12" ht="15" customHeight="1">
      <c r="A97" s="1995"/>
      <c r="B97" s="1998"/>
      <c r="C97" s="1993"/>
      <c r="D97" s="1989"/>
      <c r="E97" s="746" t="s">
        <v>267</v>
      </c>
      <c r="F97" s="733" t="s">
        <v>172</v>
      </c>
      <c r="G97" s="716" t="s">
        <v>187</v>
      </c>
      <c r="H97" s="716" t="s">
        <v>99</v>
      </c>
      <c r="I97" s="734">
        <v>1</v>
      </c>
      <c r="J97" s="734">
        <v>1</v>
      </c>
      <c r="K97" s="741" t="s">
        <v>128</v>
      </c>
      <c r="L97" s="718" t="s">
        <v>326</v>
      </c>
    </row>
    <row r="98" spans="1:12" s="182" customFormat="1" ht="15" customHeight="1">
      <c r="A98" s="1995"/>
      <c r="B98" s="1998"/>
      <c r="C98" s="1993"/>
      <c r="D98" s="1989"/>
      <c r="E98" s="746" t="s">
        <v>154</v>
      </c>
      <c r="F98" s="733" t="s">
        <v>172</v>
      </c>
      <c r="G98" s="716" t="s">
        <v>187</v>
      </c>
      <c r="H98" s="716" t="s">
        <v>99</v>
      </c>
      <c r="I98" s="734">
        <v>1</v>
      </c>
      <c r="J98" s="734">
        <v>1</v>
      </c>
      <c r="K98" s="741" t="s">
        <v>128</v>
      </c>
      <c r="L98" s="718" t="s">
        <v>326</v>
      </c>
    </row>
    <row r="99" spans="1:12" ht="15" customHeight="1">
      <c r="A99" s="1995"/>
      <c r="B99" s="1998"/>
      <c r="C99" s="1993"/>
      <c r="D99" s="1989"/>
      <c r="E99" s="746" t="s">
        <v>268</v>
      </c>
      <c r="F99" s="733" t="s">
        <v>172</v>
      </c>
      <c r="G99" s="716" t="s">
        <v>187</v>
      </c>
      <c r="H99" s="716" t="s">
        <v>99</v>
      </c>
      <c r="I99" s="734">
        <v>1</v>
      </c>
      <c r="J99" s="734">
        <v>1</v>
      </c>
      <c r="K99" s="741" t="s">
        <v>128</v>
      </c>
      <c r="L99" s="718" t="s">
        <v>326</v>
      </c>
    </row>
    <row r="100" spans="1:12" ht="15" customHeight="1">
      <c r="A100" s="1995"/>
      <c r="B100" s="1998"/>
      <c r="C100" s="1993"/>
      <c r="D100" s="1989"/>
      <c r="E100" s="745" t="s">
        <v>269</v>
      </c>
      <c r="F100" s="742" t="s">
        <v>172</v>
      </c>
      <c r="G100" s="742" t="s">
        <v>187</v>
      </c>
      <c r="H100" s="742" t="s">
        <v>99</v>
      </c>
      <c r="I100" s="921">
        <v>1</v>
      </c>
      <c r="J100" s="921">
        <v>1</v>
      </c>
      <c r="K100" s="741" t="s">
        <v>128</v>
      </c>
      <c r="L100" s="718" t="s">
        <v>326</v>
      </c>
    </row>
    <row r="101" spans="1:12" ht="15" customHeight="1">
      <c r="A101" s="1995"/>
      <c r="B101" s="1998"/>
      <c r="C101" s="1993"/>
      <c r="D101" s="1989"/>
      <c r="E101" s="745" t="s">
        <v>270</v>
      </c>
      <c r="F101" s="742" t="s">
        <v>172</v>
      </c>
      <c r="G101" s="742" t="s">
        <v>187</v>
      </c>
      <c r="H101" s="742" t="s">
        <v>99</v>
      </c>
      <c r="I101" s="921">
        <v>1</v>
      </c>
      <c r="J101" s="921">
        <v>1</v>
      </c>
      <c r="K101" s="741" t="s">
        <v>128</v>
      </c>
      <c r="L101" s="718" t="s">
        <v>326</v>
      </c>
    </row>
    <row r="102" spans="1:12" ht="15" customHeight="1">
      <c r="A102" s="1995"/>
      <c r="B102" s="1998"/>
      <c r="C102" s="1993"/>
      <c r="D102" s="1989"/>
      <c r="E102" s="745" t="s">
        <v>271</v>
      </c>
      <c r="F102" s="742" t="s">
        <v>172</v>
      </c>
      <c r="G102" s="742" t="s">
        <v>187</v>
      </c>
      <c r="H102" s="742" t="s">
        <v>99</v>
      </c>
      <c r="I102" s="921">
        <v>1</v>
      </c>
      <c r="J102" s="921">
        <v>1</v>
      </c>
      <c r="K102" s="741" t="s">
        <v>128</v>
      </c>
      <c r="L102" s="718" t="s">
        <v>326</v>
      </c>
    </row>
    <row r="103" spans="1:12" ht="15" customHeight="1">
      <c r="A103" s="1995"/>
      <c r="B103" s="1998"/>
      <c r="C103" s="1993"/>
      <c r="D103" s="1989"/>
      <c r="E103" s="745" t="s">
        <v>272</v>
      </c>
      <c r="F103" s="742" t="s">
        <v>172</v>
      </c>
      <c r="G103" s="742" t="s">
        <v>187</v>
      </c>
      <c r="H103" s="742" t="s">
        <v>99</v>
      </c>
      <c r="I103" s="921">
        <v>1</v>
      </c>
      <c r="J103" s="921">
        <v>1</v>
      </c>
      <c r="K103" s="741" t="s">
        <v>128</v>
      </c>
      <c r="L103" s="718" t="s">
        <v>326</v>
      </c>
    </row>
    <row r="104" spans="1:12" ht="15" customHeight="1">
      <c r="A104" s="1995"/>
      <c r="B104" s="1998"/>
      <c r="C104" s="1993"/>
      <c r="D104" s="1989"/>
      <c r="E104" s="745" t="s">
        <v>273</v>
      </c>
      <c r="F104" s="742" t="s">
        <v>172</v>
      </c>
      <c r="G104" s="742" t="s">
        <v>187</v>
      </c>
      <c r="H104" s="742" t="s">
        <v>99</v>
      </c>
      <c r="I104" s="921">
        <v>1</v>
      </c>
      <c r="J104" s="921">
        <v>1</v>
      </c>
      <c r="K104" s="741" t="s">
        <v>128</v>
      </c>
      <c r="L104" s="718" t="s">
        <v>326</v>
      </c>
    </row>
    <row r="105" spans="1:12" ht="15" customHeight="1">
      <c r="A105" s="1995"/>
      <c r="B105" s="1998"/>
      <c r="C105" s="1993"/>
      <c r="D105" s="1989"/>
      <c r="E105" s="944"/>
      <c r="F105" s="920"/>
      <c r="G105" s="920"/>
      <c r="H105" s="920"/>
      <c r="I105" s="945"/>
      <c r="J105" s="945"/>
      <c r="K105" s="742"/>
      <c r="L105" s="920"/>
    </row>
    <row r="106" spans="1:12" ht="15" customHeight="1">
      <c r="A106" s="1996"/>
      <c r="B106" s="1999"/>
      <c r="C106" s="1993"/>
      <c r="D106" s="1989"/>
      <c r="E106" s="940"/>
      <c r="F106" s="941"/>
      <c r="G106" s="941"/>
      <c r="H106" s="941"/>
      <c r="I106" s="946"/>
      <c r="J106" s="946"/>
      <c r="K106" s="743"/>
      <c r="L106" s="941"/>
    </row>
    <row r="107" spans="1:12" ht="15" customHeight="1">
      <c r="A107" s="1994" t="s">
        <v>18</v>
      </c>
      <c r="B107" s="1997" t="s">
        <v>87</v>
      </c>
      <c r="C107" s="1993"/>
      <c r="D107" s="1989">
        <v>36</v>
      </c>
      <c r="E107" s="712" t="s">
        <v>275</v>
      </c>
      <c r="F107" s="730" t="s">
        <v>172</v>
      </c>
      <c r="G107" s="720" t="s">
        <v>187</v>
      </c>
      <c r="H107" s="720" t="s">
        <v>99</v>
      </c>
      <c r="I107" s="890">
        <v>10</v>
      </c>
      <c r="J107" s="890">
        <v>10</v>
      </c>
      <c r="K107" s="740" t="s">
        <v>128</v>
      </c>
      <c r="L107" s="718" t="s">
        <v>326</v>
      </c>
    </row>
    <row r="108" spans="1:12" ht="15" customHeight="1">
      <c r="A108" s="1995"/>
      <c r="B108" s="1998"/>
      <c r="C108" s="1993"/>
      <c r="D108" s="1989"/>
      <c r="E108" s="746" t="s">
        <v>276</v>
      </c>
      <c r="F108" s="733" t="s">
        <v>172</v>
      </c>
      <c r="G108" s="716" t="s">
        <v>187</v>
      </c>
      <c r="H108" s="716" t="s">
        <v>99</v>
      </c>
      <c r="I108" s="738">
        <v>10</v>
      </c>
      <c r="J108" s="738">
        <v>10</v>
      </c>
      <c r="K108" s="741" t="s">
        <v>128</v>
      </c>
      <c r="L108" s="718" t="s">
        <v>326</v>
      </c>
    </row>
    <row r="109" spans="1:12" ht="15" customHeight="1">
      <c r="A109" s="1995"/>
      <c r="B109" s="1998"/>
      <c r="C109" s="1993"/>
      <c r="D109" s="1989"/>
      <c r="E109" s="746" t="s">
        <v>274</v>
      </c>
      <c r="F109" s="733" t="s">
        <v>172</v>
      </c>
      <c r="G109" s="716" t="s">
        <v>187</v>
      </c>
      <c r="H109" s="716" t="s">
        <v>99</v>
      </c>
      <c r="I109" s="738">
        <v>10</v>
      </c>
      <c r="J109" s="738">
        <v>10</v>
      </c>
      <c r="K109" s="741" t="s">
        <v>128</v>
      </c>
      <c r="L109" s="718" t="s">
        <v>326</v>
      </c>
    </row>
    <row r="110" spans="1:12" ht="15" customHeight="1">
      <c r="A110" s="1995"/>
      <c r="B110" s="1998"/>
      <c r="C110" s="1993"/>
      <c r="D110" s="1989"/>
      <c r="E110" s="746" t="s">
        <v>277</v>
      </c>
      <c r="F110" s="716" t="s">
        <v>172</v>
      </c>
      <c r="G110" s="716" t="s">
        <v>187</v>
      </c>
      <c r="H110" s="716" t="s">
        <v>99</v>
      </c>
      <c r="I110" s="738">
        <v>10</v>
      </c>
      <c r="J110" s="738">
        <v>10</v>
      </c>
      <c r="K110" s="741" t="s">
        <v>128</v>
      </c>
      <c r="L110" s="718" t="s">
        <v>326</v>
      </c>
    </row>
    <row r="111" spans="1:12" ht="15" customHeight="1">
      <c r="A111" s="1995"/>
      <c r="B111" s="1998"/>
      <c r="C111" s="1993"/>
      <c r="D111" s="1989"/>
      <c r="E111" s="745"/>
      <c r="F111" s="742"/>
      <c r="G111" s="742"/>
      <c r="H111" s="742"/>
      <c r="I111" s="921"/>
      <c r="J111" s="921"/>
      <c r="K111" s="742"/>
      <c r="L111" s="742"/>
    </row>
    <row r="112" spans="1:12" ht="15" customHeight="1">
      <c r="A112" s="1995"/>
      <c r="B112" s="1998"/>
      <c r="C112" s="1993"/>
      <c r="D112" s="1989"/>
      <c r="E112" s="745"/>
      <c r="F112" s="742"/>
      <c r="G112" s="742"/>
      <c r="H112" s="742"/>
      <c r="I112" s="921"/>
      <c r="J112" s="921"/>
      <c r="K112" s="742"/>
      <c r="L112" s="742"/>
    </row>
    <row r="113" spans="1:12" ht="15" customHeight="1">
      <c r="A113" s="1996"/>
      <c r="B113" s="1999"/>
      <c r="C113" s="1993"/>
      <c r="D113" s="1989"/>
      <c r="E113" s="947"/>
      <c r="F113" s="948"/>
      <c r="G113" s="948"/>
      <c r="H113" s="948"/>
      <c r="I113" s="949"/>
      <c r="J113" s="949"/>
      <c r="K113" s="948"/>
      <c r="L113" s="948"/>
    </row>
    <row r="114" spans="1:12" ht="15" customHeight="1">
      <c r="A114" s="1994" t="s">
        <v>19</v>
      </c>
      <c r="B114" s="1790" t="s">
        <v>75</v>
      </c>
      <c r="C114" s="1993"/>
      <c r="D114" s="1989">
        <v>42</v>
      </c>
      <c r="E114" s="744" t="s">
        <v>131</v>
      </c>
      <c r="F114" s="730" t="s">
        <v>172</v>
      </c>
      <c r="G114" s="720"/>
      <c r="H114" s="720" t="s">
        <v>156</v>
      </c>
      <c r="I114" s="890"/>
      <c r="J114" s="890">
        <v>5</v>
      </c>
      <c r="K114" s="720">
        <v>100</v>
      </c>
      <c r="L114" s="717" t="s">
        <v>326</v>
      </c>
    </row>
    <row r="115" spans="1:12" ht="15" customHeight="1">
      <c r="A115" s="1995"/>
      <c r="B115" s="1791"/>
      <c r="C115" s="1993"/>
      <c r="D115" s="1989"/>
      <c r="E115" s="746" t="s">
        <v>132</v>
      </c>
      <c r="F115" s="733" t="s">
        <v>172</v>
      </c>
      <c r="G115" s="716"/>
      <c r="H115" s="716" t="s">
        <v>156</v>
      </c>
      <c r="I115" s="738"/>
      <c r="J115" s="738">
        <v>5</v>
      </c>
      <c r="K115" s="716">
        <v>30</v>
      </c>
      <c r="L115" s="718" t="s">
        <v>326</v>
      </c>
    </row>
    <row r="116" spans="1:12" ht="15" customHeight="1">
      <c r="A116" s="1995"/>
      <c r="B116" s="1791"/>
      <c r="C116" s="1993"/>
      <c r="D116" s="1989"/>
      <c r="E116" s="746"/>
      <c r="F116" s="733"/>
      <c r="G116" s="716"/>
      <c r="H116" s="716"/>
      <c r="I116" s="738"/>
      <c r="J116" s="738"/>
      <c r="K116" s="716"/>
      <c r="L116" s="718"/>
    </row>
    <row r="117" spans="1:12" ht="15" customHeight="1">
      <c r="A117" s="1995"/>
      <c r="B117" s="1791"/>
      <c r="C117" s="1993"/>
      <c r="D117" s="1989"/>
      <c r="E117" s="746" t="s">
        <v>133</v>
      </c>
      <c r="F117" s="733" t="s">
        <v>172</v>
      </c>
      <c r="G117" s="716"/>
      <c r="H117" s="716" t="s">
        <v>220</v>
      </c>
      <c r="I117" s="738"/>
      <c r="J117" s="738">
        <v>5</v>
      </c>
      <c r="K117" s="716">
        <v>10</v>
      </c>
      <c r="L117" s="718" t="s">
        <v>326</v>
      </c>
    </row>
    <row r="118" spans="1:12" ht="15" customHeight="1">
      <c r="A118" s="1995"/>
      <c r="B118" s="1791"/>
      <c r="C118" s="1993"/>
      <c r="D118" s="1989"/>
      <c r="E118" s="746"/>
      <c r="F118" s="716"/>
      <c r="G118" s="716"/>
      <c r="H118" s="716"/>
      <c r="I118" s="738"/>
      <c r="J118" s="738"/>
      <c r="K118" s="716"/>
      <c r="L118" s="716"/>
    </row>
    <row r="119" spans="1:12" ht="15" customHeight="1">
      <c r="A119" s="1995"/>
      <c r="B119" s="1791"/>
      <c r="C119" s="1993"/>
      <c r="D119" s="1989"/>
      <c r="E119" s="746"/>
      <c r="F119" s="716"/>
      <c r="G119" s="716"/>
      <c r="H119" s="716"/>
      <c r="I119" s="738"/>
      <c r="J119" s="738"/>
      <c r="K119" s="716"/>
      <c r="L119" s="716"/>
    </row>
    <row r="120" spans="1:12" ht="15" customHeight="1">
      <c r="A120" s="1996"/>
      <c r="B120" s="1992"/>
      <c r="C120" s="1993"/>
      <c r="D120" s="1989"/>
      <c r="E120" s="950"/>
      <c r="F120" s="951"/>
      <c r="G120" s="951"/>
      <c r="H120" s="951"/>
      <c r="I120" s="952"/>
      <c r="J120" s="952"/>
      <c r="K120" s="951"/>
      <c r="L120" s="951"/>
    </row>
    <row r="121" spans="1:12" ht="15" customHeight="1">
      <c r="A121" s="1322" t="s">
        <v>77</v>
      </c>
      <c r="B121" s="1726" t="s">
        <v>78</v>
      </c>
      <c r="C121" s="1993"/>
      <c r="D121" s="1989">
        <v>10</v>
      </c>
      <c r="E121" s="367" t="s">
        <v>137</v>
      </c>
      <c r="F121" s="137" t="s">
        <v>172</v>
      </c>
      <c r="G121" s="163"/>
      <c r="H121" s="163" t="s">
        <v>135</v>
      </c>
      <c r="I121" s="48"/>
      <c r="J121" s="48">
        <v>3</v>
      </c>
      <c r="K121" s="163">
        <v>100</v>
      </c>
      <c r="L121" s="718" t="s">
        <v>326</v>
      </c>
    </row>
    <row r="122" spans="1:12" ht="15" customHeight="1">
      <c r="A122" s="1323"/>
      <c r="B122" s="1937"/>
      <c r="C122" s="1993"/>
      <c r="D122" s="1989"/>
      <c r="E122" s="368" t="s">
        <v>138</v>
      </c>
      <c r="F122" s="369" t="s">
        <v>172</v>
      </c>
      <c r="G122" s="346"/>
      <c r="H122" s="346" t="s">
        <v>135</v>
      </c>
      <c r="I122" s="214"/>
      <c r="J122" s="214" t="s">
        <v>136</v>
      </c>
      <c r="K122" s="346">
        <v>20</v>
      </c>
      <c r="L122" s="814" t="s">
        <v>326</v>
      </c>
    </row>
    <row r="123" spans="1:12" ht="15">
      <c r="A123" s="107"/>
      <c r="B123" s="107"/>
      <c r="C123" s="124"/>
      <c r="D123" s="122"/>
      <c r="E123" s="112"/>
      <c r="F123" s="112"/>
      <c r="G123" s="112"/>
      <c r="H123" s="112"/>
      <c r="I123" s="112"/>
      <c r="J123" s="112"/>
      <c r="K123" s="112"/>
      <c r="L123" s="112"/>
    </row>
    <row r="124" spans="1:12" ht="31.5" customHeight="1">
      <c r="A124" s="110"/>
      <c r="B124" s="1987" t="s">
        <v>79</v>
      </c>
      <c r="C124" s="1988"/>
      <c r="D124" s="620">
        <f>SUM(C19)</f>
        <v>287.64666666666665</v>
      </c>
      <c r="E124" s="536"/>
      <c r="F124" s="112"/>
      <c r="G124" s="112"/>
      <c r="H124" s="112"/>
      <c r="I124" s="112"/>
      <c r="J124" s="112"/>
      <c r="K124" s="112"/>
      <c r="L124" s="112"/>
    </row>
    <row r="125" spans="1:12" ht="15">
      <c r="A125" s="110"/>
      <c r="B125" s="621"/>
      <c r="C125" s="621"/>
      <c r="D125" s="622"/>
      <c r="E125" s="536"/>
      <c r="F125" s="112"/>
      <c r="G125" s="112"/>
      <c r="H125" s="112"/>
      <c r="I125" s="112"/>
      <c r="J125" s="112"/>
      <c r="K125" s="112"/>
      <c r="L125" s="112"/>
    </row>
    <row r="126" spans="1:12" ht="15">
      <c r="A126" s="110"/>
      <c r="B126" s="623"/>
      <c r="C126" s="623"/>
      <c r="D126" s="624"/>
      <c r="E126" s="536"/>
      <c r="F126" s="112"/>
      <c r="G126" s="112"/>
      <c r="H126" s="112"/>
      <c r="I126" s="112"/>
      <c r="J126" s="112"/>
      <c r="K126" s="112"/>
      <c r="L126" s="112"/>
    </row>
    <row r="127" spans="1:12" ht="15">
      <c r="A127" s="89"/>
      <c r="B127" s="1621" t="s">
        <v>205</v>
      </c>
      <c r="C127" s="1622"/>
      <c r="D127" s="619">
        <f>SUM(C20)</f>
        <v>304</v>
      </c>
      <c r="E127" s="537"/>
      <c r="F127" s="362"/>
      <c r="G127" s="362"/>
      <c r="H127" s="362"/>
      <c r="I127" s="362"/>
      <c r="J127" s="362"/>
      <c r="K127" s="112"/>
      <c r="L127" s="112"/>
    </row>
    <row r="128" spans="1:12" ht="15">
      <c r="A128" s="285"/>
      <c r="B128" s="36"/>
      <c r="C128" s="36"/>
      <c r="D128" s="36"/>
      <c r="E128" s="538"/>
      <c r="F128" s="347"/>
      <c r="G128" s="362"/>
      <c r="H128" s="362"/>
      <c r="I128" s="362"/>
      <c r="J128" s="362"/>
      <c r="K128" s="370"/>
      <c r="L128" s="370"/>
    </row>
    <row r="129" spans="2:12" ht="15">
      <c r="B129" s="46" t="s">
        <v>173</v>
      </c>
      <c r="C129" s="129"/>
      <c r="D129" s="43"/>
      <c r="E129" s="363"/>
      <c r="F129" s="363"/>
      <c r="G129" s="362"/>
      <c r="H129" s="362"/>
      <c r="I129" s="362"/>
      <c r="J129" s="362"/>
      <c r="K129" s="371"/>
      <c r="L129" s="371"/>
    </row>
    <row r="130" spans="2:12" ht="15">
      <c r="B130" s="46"/>
      <c r="C130" s="129" t="s">
        <v>175</v>
      </c>
      <c r="D130" s="43"/>
      <c r="E130" s="363"/>
      <c r="F130" s="363"/>
      <c r="G130" s="347"/>
      <c r="H130" s="347"/>
      <c r="I130" s="347"/>
      <c r="J130" s="347"/>
      <c r="K130" s="371"/>
      <c r="L130" s="371"/>
    </row>
    <row r="131" spans="2:12" ht="15">
      <c r="B131" s="75"/>
      <c r="C131" s="129" t="s">
        <v>321</v>
      </c>
      <c r="D131" s="43"/>
      <c r="E131" s="363"/>
      <c r="F131" s="363"/>
      <c r="G131" s="363"/>
      <c r="H131" s="363"/>
      <c r="I131" s="347"/>
      <c r="J131" s="347"/>
      <c r="K131" s="371"/>
      <c r="L131" s="371"/>
    </row>
    <row r="132" spans="2:12" ht="15">
      <c r="B132" s="75"/>
      <c r="C132" s="129" t="s">
        <v>242</v>
      </c>
      <c r="D132" s="43"/>
      <c r="E132" s="363"/>
      <c r="F132" s="363"/>
      <c r="G132" s="363"/>
      <c r="H132" s="363"/>
      <c r="I132" s="347"/>
      <c r="J132" s="347"/>
      <c r="K132" s="371"/>
      <c r="L132" s="371"/>
    </row>
    <row r="133" spans="2:15" ht="15">
      <c r="B133" s="36"/>
      <c r="C133" s="1623"/>
      <c r="D133" s="1690"/>
      <c r="E133" s="1690"/>
      <c r="F133" s="1690"/>
      <c r="G133" s="1690"/>
      <c r="H133" s="1690"/>
      <c r="I133" s="1690"/>
      <c r="J133" s="1690"/>
      <c r="K133" s="1690"/>
      <c r="L133" s="1690"/>
      <c r="M133" s="1690"/>
      <c r="N133" s="1690"/>
      <c r="O133" s="1690"/>
    </row>
    <row r="134" spans="2:15" ht="30" customHeight="1">
      <c r="B134" s="1793"/>
      <c r="C134" s="1198"/>
      <c r="D134" s="1198"/>
      <c r="E134" s="1198"/>
      <c r="F134" s="1198"/>
      <c r="G134" s="1198"/>
      <c r="H134" s="1198"/>
      <c r="I134" s="1198"/>
      <c r="J134" s="1198"/>
      <c r="K134" s="1198"/>
      <c r="L134" s="1198"/>
      <c r="M134" s="182"/>
      <c r="N134" s="182"/>
      <c r="O134" s="182"/>
    </row>
    <row r="135" spans="2:15" ht="18">
      <c r="B135" s="36"/>
      <c r="C135" s="1313"/>
      <c r="D135" s="1198"/>
      <c r="E135" s="1198"/>
      <c r="F135" s="1198"/>
      <c r="G135" s="1198"/>
      <c r="H135" s="1198"/>
      <c r="I135" s="1198"/>
      <c r="J135" s="1198"/>
      <c r="K135" s="1198"/>
      <c r="L135" s="1198"/>
      <c r="M135" s="182"/>
      <c r="N135" s="182"/>
      <c r="O135" s="182"/>
    </row>
    <row r="136" spans="2:15" ht="15" customHeight="1">
      <c r="B136" s="36"/>
      <c r="C136" s="1313"/>
      <c r="D136" s="1198"/>
      <c r="E136" s="1198"/>
      <c r="F136" s="1198"/>
      <c r="G136" s="1198"/>
      <c r="H136" s="1198"/>
      <c r="I136" s="1198"/>
      <c r="J136" s="1198"/>
      <c r="K136" s="1198"/>
      <c r="L136" s="1198"/>
      <c r="M136" s="182"/>
      <c r="N136" s="182"/>
      <c r="O136" s="182"/>
    </row>
    <row r="137" spans="1:15" ht="20.25" customHeight="1">
      <c r="A137" s="388"/>
      <c r="B137" s="388"/>
      <c r="C137" s="1313"/>
      <c r="D137" s="1198"/>
      <c r="E137" s="1198"/>
      <c r="F137" s="1198"/>
      <c r="G137" s="1198"/>
      <c r="H137" s="1198"/>
      <c r="I137" s="363"/>
      <c r="J137" s="347"/>
      <c r="K137" s="347"/>
      <c r="L137" s="182"/>
      <c r="M137" s="182"/>
      <c r="N137" s="182"/>
      <c r="O137" s="182"/>
    </row>
    <row r="138" spans="3:15" ht="18">
      <c r="C138" s="1313"/>
      <c r="D138" s="1314"/>
      <c r="E138" s="1314"/>
      <c r="F138" s="1314"/>
      <c r="G138" s="1314"/>
      <c r="H138" s="1314"/>
      <c r="I138" s="1314"/>
      <c r="J138" s="1314"/>
      <c r="K138" s="501"/>
      <c r="L138" s="502"/>
      <c r="M138" s="502"/>
      <c r="N138" s="503"/>
      <c r="O138" s="182"/>
    </row>
    <row r="139" spans="5:12" ht="15">
      <c r="E139" s="182"/>
      <c r="F139" s="182"/>
      <c r="G139" s="372"/>
      <c r="H139" s="372"/>
      <c r="I139" s="347"/>
      <c r="J139" s="182"/>
      <c r="K139" s="371"/>
      <c r="L139" s="371"/>
    </row>
    <row r="140" spans="1:12" ht="15">
      <c r="A140" s="125"/>
      <c r="B140" s="7"/>
      <c r="C140" s="7"/>
      <c r="D140" s="7"/>
      <c r="E140" s="371"/>
      <c r="F140" s="371"/>
      <c r="G140" s="371"/>
      <c r="H140" s="371"/>
      <c r="I140" s="371"/>
      <c r="J140" s="371"/>
      <c r="K140" s="371"/>
      <c r="L140" s="371"/>
    </row>
    <row r="141" spans="1:12" ht="15">
      <c r="A141" s="125"/>
      <c r="B141" s="7"/>
      <c r="C141" s="7"/>
      <c r="D141" s="7"/>
      <c r="E141" s="7"/>
      <c r="F141" s="7"/>
      <c r="G141" s="7"/>
      <c r="H141" s="7"/>
      <c r="I141" s="7"/>
      <c r="J141" s="7"/>
      <c r="K141" s="7"/>
      <c r="L141" s="7"/>
    </row>
    <row r="142" spans="1:12" ht="15">
      <c r="A142" s="125"/>
      <c r="B142" s="7"/>
      <c r="C142" s="7"/>
      <c r="D142" s="7"/>
      <c r="E142" s="7"/>
      <c r="F142" s="7"/>
      <c r="G142" s="7"/>
      <c r="H142" s="7"/>
      <c r="I142" s="7"/>
      <c r="J142" s="7"/>
      <c r="K142" s="7"/>
      <c r="L142" s="7"/>
    </row>
    <row r="143" spans="1:12" ht="15">
      <c r="A143" s="125"/>
      <c r="B143" s="7"/>
      <c r="C143" s="7"/>
      <c r="D143" s="7"/>
      <c r="E143" s="7"/>
      <c r="F143" s="7"/>
      <c r="G143" s="7"/>
      <c r="H143" s="7"/>
      <c r="I143" s="7"/>
      <c r="J143" s="7"/>
      <c r="K143" s="7"/>
      <c r="L143" s="7"/>
    </row>
    <row r="144" spans="1:12" ht="15">
      <c r="A144" s="125"/>
      <c r="B144" s="7"/>
      <c r="C144" s="7"/>
      <c r="D144" s="7"/>
      <c r="E144" s="7"/>
      <c r="F144" s="7"/>
      <c r="G144" s="7"/>
      <c r="H144" s="7"/>
      <c r="I144" s="7"/>
      <c r="J144" s="7"/>
      <c r="K144" s="7"/>
      <c r="L144" s="7"/>
    </row>
    <row r="145" spans="1:12" ht="15">
      <c r="A145" s="125"/>
      <c r="B145" s="7"/>
      <c r="C145" s="7"/>
      <c r="D145" s="7"/>
      <c r="E145" s="7"/>
      <c r="F145" s="7"/>
      <c r="G145" s="7"/>
      <c r="H145" s="7"/>
      <c r="I145" s="7"/>
      <c r="J145" s="7"/>
      <c r="K145" s="7"/>
      <c r="L145" s="7"/>
    </row>
    <row r="146" spans="1:12" ht="15">
      <c r="A146" s="125"/>
      <c r="B146" s="7"/>
      <c r="C146" s="7"/>
      <c r="D146" s="7"/>
      <c r="E146" s="7"/>
      <c r="F146" s="7"/>
      <c r="G146" s="7"/>
      <c r="H146" s="7"/>
      <c r="I146" s="7"/>
      <c r="J146" s="7"/>
      <c r="K146" s="7"/>
      <c r="L146" s="7"/>
    </row>
    <row r="147" spans="1:12" ht="15">
      <c r="A147" s="125"/>
      <c r="B147" s="7"/>
      <c r="C147" s="7"/>
      <c r="D147" s="7"/>
      <c r="E147" s="7"/>
      <c r="F147" s="7"/>
      <c r="G147" s="7"/>
      <c r="H147" s="7"/>
      <c r="I147" s="7"/>
      <c r="J147" s="7"/>
      <c r="K147" s="7"/>
      <c r="L147" s="7"/>
    </row>
    <row r="148" spans="1:12" ht="15">
      <c r="A148" s="125"/>
      <c r="B148" s="7"/>
      <c r="C148" s="7"/>
      <c r="D148" s="7"/>
      <c r="E148" s="7"/>
      <c r="F148" s="7"/>
      <c r="G148" s="7"/>
      <c r="H148" s="7"/>
      <c r="I148" s="7"/>
      <c r="J148" s="7"/>
      <c r="K148" s="7"/>
      <c r="L148" s="7"/>
    </row>
    <row r="149" spans="1:12" ht="15">
      <c r="A149" s="125"/>
      <c r="B149" s="7"/>
      <c r="C149" s="7"/>
      <c r="D149" s="7"/>
      <c r="E149" s="7"/>
      <c r="F149" s="7"/>
      <c r="G149" s="7"/>
      <c r="H149" s="7"/>
      <c r="I149" s="7"/>
      <c r="J149" s="7"/>
      <c r="K149" s="7"/>
      <c r="L149" s="7"/>
    </row>
    <row r="150" spans="1:12" ht="15">
      <c r="A150" s="125"/>
      <c r="B150" s="7"/>
      <c r="C150" s="7"/>
      <c r="D150" s="7"/>
      <c r="E150" s="7"/>
      <c r="F150" s="7"/>
      <c r="G150" s="7"/>
      <c r="H150" s="7"/>
      <c r="I150" s="7"/>
      <c r="J150" s="7"/>
      <c r="K150" s="7"/>
      <c r="L150" s="7"/>
    </row>
    <row r="151" spans="1:12" ht="15">
      <c r="A151" s="125"/>
      <c r="B151" s="8"/>
      <c r="C151" s="8"/>
      <c r="D151" s="8"/>
      <c r="E151" s="8"/>
      <c r="F151" s="8"/>
      <c r="G151" s="8"/>
      <c r="H151" s="8"/>
      <c r="I151" s="8"/>
      <c r="J151" s="8"/>
      <c r="K151" s="8"/>
      <c r="L151" s="8"/>
    </row>
    <row r="152" spans="1:12" ht="15">
      <c r="A152" s="125"/>
      <c r="B152" s="8"/>
      <c r="C152" s="8"/>
      <c r="D152" s="8"/>
      <c r="E152" s="8"/>
      <c r="F152" s="8"/>
      <c r="G152" s="8"/>
      <c r="H152" s="8"/>
      <c r="I152" s="8"/>
      <c r="J152" s="8"/>
      <c r="K152" s="8"/>
      <c r="L152" s="8"/>
    </row>
    <row r="153" spans="1:12" ht="15">
      <c r="A153" s="125"/>
      <c r="B153" s="8"/>
      <c r="C153" s="8"/>
      <c r="D153" s="8"/>
      <c r="E153" s="8"/>
      <c r="F153" s="8"/>
      <c r="G153" s="8"/>
      <c r="H153" s="8"/>
      <c r="I153" s="8"/>
      <c r="J153" s="8"/>
      <c r="K153" s="8"/>
      <c r="L153" s="8"/>
    </row>
    <row r="154" spans="1:12" ht="15">
      <c r="A154" s="125"/>
      <c r="B154" s="8"/>
      <c r="C154" s="8"/>
      <c r="D154" s="8"/>
      <c r="E154" s="8"/>
      <c r="F154" s="8"/>
      <c r="G154" s="8"/>
      <c r="H154" s="8"/>
      <c r="I154" s="8"/>
      <c r="J154" s="8"/>
      <c r="K154" s="8"/>
      <c r="L154" s="8"/>
    </row>
    <row r="155" spans="1:12" ht="15">
      <c r="A155" s="125"/>
      <c r="B155" s="7"/>
      <c r="C155" s="7"/>
      <c r="D155" s="7"/>
      <c r="E155" s="7"/>
      <c r="F155" s="7"/>
      <c r="G155" s="7"/>
      <c r="H155" s="7"/>
      <c r="I155" s="7"/>
      <c r="J155" s="7"/>
      <c r="K155" s="7"/>
      <c r="L155" s="7"/>
    </row>
    <row r="156" spans="1:12" ht="15">
      <c r="A156" s="125"/>
      <c r="B156" s="7"/>
      <c r="C156" s="7"/>
      <c r="D156" s="7"/>
      <c r="E156" s="7"/>
      <c r="F156" s="7"/>
      <c r="G156" s="7"/>
      <c r="H156" s="7"/>
      <c r="I156" s="7"/>
      <c r="J156" s="7"/>
      <c r="K156" s="7"/>
      <c r="L156" s="7"/>
    </row>
    <row r="157" spans="1:12" ht="15">
      <c r="A157" s="125"/>
      <c r="B157" s="7"/>
      <c r="C157" s="7"/>
      <c r="D157" s="7"/>
      <c r="E157" s="7"/>
      <c r="F157" s="7"/>
      <c r="G157" s="7"/>
      <c r="H157" s="7"/>
      <c r="I157" s="7"/>
      <c r="J157" s="7"/>
      <c r="K157" s="7"/>
      <c r="L157" s="7"/>
    </row>
  </sheetData>
  <sheetProtection/>
  <protectedRanges>
    <protectedRange sqref="C16:D17 C20 E19:F20 H83:H84 L83:L84 D24:D43 I83:K85 E83:G85 E87:L88 E78:L80 D76:D88 E82:L82 E111:L113 D91:D92 E105:L106 I76:J76 D97:D99 D104:D122 D93:J96 E40:J40 L40 D100:J103 E104:J104 D45 E41:L41 E43:L43" name="Range1_1"/>
    <protectedRange password="CDC0" sqref="G16" name="Range1_2_1"/>
    <protectedRange password="CDC0" sqref="F29:F37 F44:F49 F60:F69 F53:F58" name="Range1_5_1_1_1"/>
    <protectedRange sqref="E81 G81" name="Range1_1_1"/>
    <protectedRange password="CDC0" sqref="F81" name="Range1_5_1_1_2"/>
    <protectedRange password="CDC0" sqref="H81:K81 H76" name="Range1_4"/>
    <protectedRange sqref="E92 G92:H92 E97:E99 G97:H99" name="Range1_3"/>
    <protectedRange password="CDC0" sqref="F92 F97:F99" name="Range1_5_1_1_3"/>
    <protectedRange sqref="E108:E110 F110 G107:J110" name="Range1_5"/>
    <protectedRange password="CDC0" sqref="F107:F109" name="Range1_5_1_1_4"/>
    <protectedRange sqref="E114:E120 F118:F120 L118:L120 G114:K120" name="Range1_7"/>
    <protectedRange password="CDC0" sqref="F121:F122 F114:F117" name="Range1_5_1_1_6"/>
    <protectedRange sqref="C12:D12" name="Range1_6"/>
    <protectedRange sqref="C13:D13" name="Range1_8"/>
    <protectedRange password="CDC0" sqref="L33:L37" name="Range1_11"/>
    <protectedRange sqref="F76" name="Range1_1_2"/>
    <protectedRange password="CDC0" sqref="G33:H33 G37:H37" name="Range1_1_5"/>
    <protectedRange password="CDC0" sqref="L71 L85 L50" name="Range1_7_1_1"/>
    <protectedRange password="CDC0" sqref="F77 J77" name="Range1"/>
    <protectedRange sqref="K77" name="Range1_10_1_1"/>
    <protectedRange password="CDC0" sqref="K33" name="Range1_11_2_2_1"/>
    <protectedRange password="CDC0" sqref="J33:J37" name="Range1_7_2_1"/>
    <protectedRange password="CDC0" sqref="I33:I37" name="Range1_7_2_1_1"/>
    <protectedRange password="CDC0" sqref="I92:J92 I97:J99" name="Range1_21_1_1"/>
    <protectedRange password="CDC0" sqref="G70" name="Range1_12_1_16"/>
    <protectedRange password="CDC0" sqref="L70" name="Range1_6_1"/>
    <protectedRange password="CDC0" sqref="L26:L27" name="Range1_6_1_1"/>
    <protectedRange password="CDC0" sqref="L76:L77" name="Range1_6_10"/>
    <protectedRange password="CDC0" sqref="L116" name="Range1_6_10_4"/>
    <protectedRange password="CDC0" sqref="E29:E30" name="Range1_1_1_1"/>
    <protectedRange password="CDC0" sqref="G29:H29" name="Range1_1_4_1"/>
    <protectedRange password="CDC0" sqref="G32:H32 G55:G58" name="Range1_1_5_1"/>
    <protectedRange password="CDC0" sqref="K29:K31" name="Range1_11_2_2_1_1"/>
    <protectedRange password="CDC0" sqref="L29:L31" name="Range1_6_1_3_1"/>
    <protectedRange sqref="F52" name="Range1_4_1"/>
    <protectedRange password="CDC0" sqref="G44:G47 G52" name="Range1_12_8_1_1"/>
    <protectedRange password="CDC0" sqref="E55:E58" name="Range1_3_1"/>
    <protectedRange password="CDC0" sqref="E60:E69 E44:E47 E52" name="Range1_12_1_4"/>
    <protectedRange password="CDC0" sqref="I62:J69 J55:J58" name="Range1_3_3"/>
    <protectedRange password="CDC0" sqref="L60 L52" name="Range1_6_5_3"/>
    <protectedRange password="CDC0" sqref="L54:L58" name="Range1_7_3"/>
    <protectedRange password="CDC0" sqref="K57 I60:K60 H61:H69 H44:H47 H52 H55:H58 K55" name="Range1_12_1_4_3"/>
    <protectedRange password="CDC0" sqref="I44:I47 I52" name="Range1_12_1_1_3_1"/>
    <protectedRange password="CDC0" sqref="I55:I58" name="Range1_3_2_2"/>
    <protectedRange password="CDC0" sqref="L44:L49" name="Range1_6_5"/>
    <protectedRange password="CDC0" sqref="L53" name="Range1_7_1_1_1"/>
    <protectedRange password="CDC0" sqref="G61:G69" name="Range1_12_1_5_1_1"/>
    <protectedRange password="CDC0" sqref="G76" name="Range1_9"/>
    <protectedRange password="CDC0" sqref="E76" name="Range1_16_1_1"/>
    <protectedRange password="CDC0" sqref="E107" name="Range1_12"/>
    <protectedRange password="CDC0" sqref="H34" name="Range1_12_8_1_1_1"/>
    <protectedRange password="CDC0" sqref="H35" name="Range1_1_4_1_1"/>
    <protectedRange password="CDC0" sqref="G34:G36" name="Range1_6_3_1"/>
    <protectedRange password="CDC0" sqref="G60:H60 G54:J54 E54 G48:J49 E48:E49" name="Range1_12_1_14"/>
    <protectedRange sqref="K54" name="Range1_10_1_1_7"/>
    <protectedRange password="CDC0" sqref="G77" name="Range1_10"/>
    <protectedRange password="CDC0" sqref="L61:L69 L81 L92:L104 L107:L110 L114:L115 L117 L121:L122" name="Range1_6_7_1_4_8_1_1_3_3"/>
    <protectedRange password="CDC0" sqref="L42" name="Range1_7_2"/>
    <protectedRange password="CDC0" sqref="E42 H42:K42" name="Range1_12_1_4_2"/>
    <protectedRange password="CDC0" sqref="G42" name="Range1_1_2_2"/>
    <protectedRange password="CDC0" sqref="J59:K59 E59" name="Range1_1_2_2_1"/>
    <protectedRange password="CDC0" sqref="L59" name="Range1_7_5"/>
    <protectedRange password="CDC0" sqref="G59" name="Range1_1_5_1_1"/>
    <protectedRange password="CDC0" sqref="H59" name="Range1_12_1_1_1_2"/>
    <protectedRange password="CDC0" sqref="I59" name="Range1_3_2_1"/>
  </protectedRanges>
  <mergeCells count="109">
    <mergeCell ref="A42:A72"/>
    <mergeCell ref="K3:L3"/>
    <mergeCell ref="C138:J138"/>
    <mergeCell ref="C135:L135"/>
    <mergeCell ref="C136:L136"/>
    <mergeCell ref="C133:O133"/>
    <mergeCell ref="C137:H137"/>
    <mergeCell ref="B134:L134"/>
    <mergeCell ref="I16:J16"/>
    <mergeCell ref="C16:D16"/>
    <mergeCell ref="C17:D17"/>
    <mergeCell ref="F17:J17"/>
    <mergeCell ref="C19:D19"/>
    <mergeCell ref="A20:B20"/>
    <mergeCell ref="C20:D20"/>
    <mergeCell ref="A17:B17"/>
    <mergeCell ref="C21:D21"/>
    <mergeCell ref="D38:D39"/>
    <mergeCell ref="A22:B23"/>
    <mergeCell ref="A24:A41"/>
    <mergeCell ref="B42:B72"/>
    <mergeCell ref="C42:C72"/>
    <mergeCell ref="D42:D72"/>
    <mergeCell ref="D40:D41"/>
    <mergeCell ref="C24:C25"/>
    <mergeCell ref="C22:D22"/>
    <mergeCell ref="C15:D15"/>
    <mergeCell ref="A14:B14"/>
    <mergeCell ref="C14:D14"/>
    <mergeCell ref="D26:D27"/>
    <mergeCell ref="D28:D33"/>
    <mergeCell ref="D34:D37"/>
    <mergeCell ref="C26:C41"/>
    <mergeCell ref="A18:B18"/>
    <mergeCell ref="C18:D18"/>
    <mergeCell ref="D24:D25"/>
    <mergeCell ref="C12:E12"/>
    <mergeCell ref="A12:B12"/>
    <mergeCell ref="A7:L8"/>
    <mergeCell ref="A9:L10"/>
    <mergeCell ref="E22:E23"/>
    <mergeCell ref="F22:F23"/>
    <mergeCell ref="A16:B16"/>
    <mergeCell ref="A19:B19"/>
    <mergeCell ref="A13:B13"/>
    <mergeCell ref="C13:D13"/>
    <mergeCell ref="K73:K74"/>
    <mergeCell ref="L73:L74"/>
    <mergeCell ref="K22:K23"/>
    <mergeCell ref="L22:L23"/>
    <mergeCell ref="G22:G23"/>
    <mergeCell ref="H22:H23"/>
    <mergeCell ref="I22:I23"/>
    <mergeCell ref="J22:J23"/>
    <mergeCell ref="G24:L24"/>
    <mergeCell ref="A75:B75"/>
    <mergeCell ref="G75:L75"/>
    <mergeCell ref="G73:G74"/>
    <mergeCell ref="H73:H74"/>
    <mergeCell ref="I73:I74"/>
    <mergeCell ref="J73:J74"/>
    <mergeCell ref="A73:B74"/>
    <mergeCell ref="E73:E74"/>
    <mergeCell ref="F73:F74"/>
    <mergeCell ref="C73:D73"/>
    <mergeCell ref="A76:A84"/>
    <mergeCell ref="B76:B80"/>
    <mergeCell ref="C76:C80"/>
    <mergeCell ref="D76:D80"/>
    <mergeCell ref="B81:B84"/>
    <mergeCell ref="C81:C84"/>
    <mergeCell ref="D81:D84"/>
    <mergeCell ref="B92:B106"/>
    <mergeCell ref="A85:A88"/>
    <mergeCell ref="G91:L91"/>
    <mergeCell ref="B85:B88"/>
    <mergeCell ref="C85:C88"/>
    <mergeCell ref="D85:D88"/>
    <mergeCell ref="J89:J90"/>
    <mergeCell ref="K1:L1"/>
    <mergeCell ref="A121:A122"/>
    <mergeCell ref="B121:B122"/>
    <mergeCell ref="C121:C122"/>
    <mergeCell ref="D121:D122"/>
    <mergeCell ref="A114:A120"/>
    <mergeCell ref="K89:K90"/>
    <mergeCell ref="L89:L90"/>
    <mergeCell ref="A91:B91"/>
    <mergeCell ref="C92:C106"/>
    <mergeCell ref="K5:L5"/>
    <mergeCell ref="F89:F90"/>
    <mergeCell ref="A107:A113"/>
    <mergeCell ref="B107:B113"/>
    <mergeCell ref="C107:C113"/>
    <mergeCell ref="D107:D113"/>
    <mergeCell ref="G89:G90"/>
    <mergeCell ref="H89:H90"/>
    <mergeCell ref="I89:I90"/>
    <mergeCell ref="A92:A106"/>
    <mergeCell ref="K4:L4"/>
    <mergeCell ref="B124:C124"/>
    <mergeCell ref="B127:C127"/>
    <mergeCell ref="D92:D106"/>
    <mergeCell ref="A89:B90"/>
    <mergeCell ref="C89:D89"/>
    <mergeCell ref="E89:E90"/>
    <mergeCell ref="B114:B120"/>
    <mergeCell ref="C114:C120"/>
    <mergeCell ref="D114:D120"/>
  </mergeCells>
  <printOptions/>
  <pageMargins left="0.38" right="0.44" top="0.47" bottom="0.39" header="0.26" footer="0.16"/>
  <pageSetup fitToHeight="3" horizontalDpi="600" verticalDpi="600" orientation="landscape" paperSize="9" scale="41" r:id="rId1"/>
  <rowBreaks count="1" manualBreakCount="1">
    <brk id="72" max="11" man="1"/>
  </rowBreaks>
</worksheet>
</file>

<file path=xl/worksheets/sheet2.xml><?xml version="1.0" encoding="utf-8"?>
<worksheet xmlns="http://schemas.openxmlformats.org/spreadsheetml/2006/main" xmlns:r="http://schemas.openxmlformats.org/officeDocument/2006/relationships">
  <dimension ref="A1:O221"/>
  <sheetViews>
    <sheetView view="pageBreakPreview" zoomScale="60" zoomScaleNormal="60" zoomScalePageLayoutView="0" workbookViewId="0" topLeftCell="A61">
      <selection activeCell="E84" sqref="E84"/>
    </sheetView>
  </sheetViews>
  <sheetFormatPr defaultColWidth="9.00390625" defaultRowHeight="12.75"/>
  <cols>
    <col min="1" max="1" width="9.125" style="9" customWidth="1"/>
    <col min="2" max="2" width="40.75390625" style="9" customWidth="1"/>
    <col min="3" max="4" width="10.75390625" style="9" customWidth="1"/>
    <col min="5" max="5" width="30.75390625" style="9" customWidth="1"/>
    <col min="6" max="8" width="25.75390625" style="9" customWidth="1"/>
    <col min="9" max="11" width="30.75390625" style="9" customWidth="1"/>
    <col min="12" max="12" width="41.75390625" style="9" customWidth="1"/>
    <col min="13" max="13" width="32.125" style="9" customWidth="1"/>
    <col min="14" max="16384" width="9.125" style="9" customWidth="1"/>
  </cols>
  <sheetData>
    <row r="1" spans="9:12" ht="18">
      <c r="I1" s="224"/>
      <c r="J1" s="224"/>
      <c r="K1" s="1303" t="s">
        <v>178</v>
      </c>
      <c r="L1" s="1303"/>
    </row>
    <row r="2" spans="9:12" ht="18">
      <c r="I2" s="63"/>
      <c r="J2" s="63"/>
      <c r="K2" s="382" t="s">
        <v>293</v>
      </c>
      <c r="L2" s="383"/>
    </row>
    <row r="3" spans="9:12" ht="18">
      <c r="I3" s="63"/>
      <c r="J3" s="63"/>
      <c r="K3" s="1304" t="s">
        <v>294</v>
      </c>
      <c r="L3" s="1304"/>
    </row>
    <row r="4" spans="1:15" ht="18">
      <c r="A4" s="266"/>
      <c r="B4" s="266"/>
      <c r="C4" s="267"/>
      <c r="D4" s="267"/>
      <c r="E4" s="268"/>
      <c r="F4" s="268"/>
      <c r="G4" s="268"/>
      <c r="H4" s="268"/>
      <c r="I4" s="268"/>
      <c r="J4" s="268"/>
      <c r="K4" s="1197" t="s">
        <v>323</v>
      </c>
      <c r="L4" s="1198"/>
      <c r="M4" s="269"/>
      <c r="N4" s="269"/>
      <c r="O4" s="269"/>
    </row>
    <row r="5" spans="1:15" ht="15.75">
      <c r="A5" s="1177" t="s">
        <v>52</v>
      </c>
      <c r="B5" s="1177"/>
      <c r="C5" s="1177"/>
      <c r="D5" s="1177"/>
      <c r="E5" s="1177"/>
      <c r="F5" s="1177"/>
      <c r="G5" s="1177"/>
      <c r="H5" s="1177"/>
      <c r="I5" s="1177"/>
      <c r="J5" s="1177"/>
      <c r="K5" s="1177"/>
      <c r="L5" s="1177"/>
      <c r="M5" s="63"/>
      <c r="N5" s="63"/>
      <c r="O5" s="269"/>
    </row>
    <row r="6" spans="1:15" ht="15.75">
      <c r="A6" s="1353" t="s">
        <v>311</v>
      </c>
      <c r="B6" s="1353"/>
      <c r="C6" s="1353"/>
      <c r="D6" s="1353"/>
      <c r="E6" s="1353"/>
      <c r="F6" s="1353"/>
      <c r="G6" s="1353"/>
      <c r="H6" s="1353"/>
      <c r="I6" s="1353"/>
      <c r="J6" s="1353"/>
      <c r="K6" s="1353"/>
      <c r="L6" s="1353"/>
      <c r="M6" s="269"/>
      <c r="N6" s="269"/>
      <c r="O6" s="269"/>
    </row>
    <row r="7" spans="1:15" ht="15.75">
      <c r="A7" s="266"/>
      <c r="B7" s="266"/>
      <c r="C7" s="267"/>
      <c r="D7" s="267"/>
      <c r="E7" s="268"/>
      <c r="F7" s="268"/>
      <c r="G7" s="268"/>
      <c r="H7" s="268"/>
      <c r="I7" s="268"/>
      <c r="J7" s="268"/>
      <c r="K7" s="268"/>
      <c r="L7" s="268"/>
      <c r="M7" s="269"/>
      <c r="N7" s="269"/>
      <c r="O7" s="269"/>
    </row>
    <row r="8" spans="1:15" ht="15">
      <c r="A8" s="268"/>
      <c r="B8" s="268"/>
      <c r="C8" s="267"/>
      <c r="D8" s="267"/>
      <c r="E8" s="268"/>
      <c r="F8" s="268"/>
      <c r="G8" s="268"/>
      <c r="H8" s="268"/>
      <c r="I8" s="268"/>
      <c r="J8" s="268"/>
      <c r="K8" s="268"/>
      <c r="L8" s="268"/>
      <c r="M8" s="269"/>
      <c r="N8" s="269"/>
      <c r="O8" s="269"/>
    </row>
    <row r="9" spans="1:15" ht="15.75">
      <c r="A9" s="1272" t="s">
        <v>27</v>
      </c>
      <c r="B9" s="1354"/>
      <c r="C9" s="1245" t="s">
        <v>44</v>
      </c>
      <c r="D9" s="1246"/>
      <c r="E9" s="1247"/>
      <c r="F9" s="149"/>
      <c r="G9" s="1" t="s">
        <v>33</v>
      </c>
      <c r="H9" s="228">
        <v>43074</v>
      </c>
      <c r="I9" s="149"/>
      <c r="J9" s="149"/>
      <c r="K9" s="268"/>
      <c r="L9" s="268"/>
      <c r="M9" s="269"/>
      <c r="N9" s="269"/>
      <c r="O9" s="269"/>
    </row>
    <row r="10" spans="1:15" ht="15.75">
      <c r="A10" s="1273" t="s">
        <v>29</v>
      </c>
      <c r="B10" s="1352"/>
      <c r="C10" s="1357">
        <v>2017</v>
      </c>
      <c r="D10" s="1358"/>
      <c r="E10" s="1359"/>
      <c r="F10" s="150"/>
      <c r="G10" s="150"/>
      <c r="H10" s="149"/>
      <c r="I10" s="149"/>
      <c r="J10" s="149"/>
      <c r="K10" s="268"/>
      <c r="L10" s="268"/>
      <c r="M10" s="269"/>
      <c r="N10" s="269"/>
      <c r="O10" s="269"/>
    </row>
    <row r="11" spans="1:15" ht="16.5" thickBot="1">
      <c r="A11" s="1272" t="s">
        <v>28</v>
      </c>
      <c r="B11" s="1354"/>
      <c r="C11" s="1355" t="s">
        <v>144</v>
      </c>
      <c r="D11" s="1356"/>
      <c r="E11" s="151"/>
      <c r="F11" s="152"/>
      <c r="G11" s="152"/>
      <c r="H11" s="153"/>
      <c r="I11" s="153"/>
      <c r="J11" s="149"/>
      <c r="K11" s="268"/>
      <c r="L11" s="268"/>
      <c r="M11" s="269"/>
      <c r="N11" s="269"/>
      <c r="O11" s="269"/>
    </row>
    <row r="12" spans="1:15" ht="65.25" customHeight="1" thickBot="1">
      <c r="A12" s="1251" t="s">
        <v>47</v>
      </c>
      <c r="B12" s="1252"/>
      <c r="C12" s="1350">
        <v>5128037</v>
      </c>
      <c r="D12" s="1351"/>
      <c r="E12" s="154"/>
      <c r="F12" s="2" t="s">
        <v>254</v>
      </c>
      <c r="G12" s="155"/>
      <c r="H12" s="149"/>
      <c r="I12" s="149"/>
      <c r="J12" s="149"/>
      <c r="K12" s="268"/>
      <c r="L12" s="268"/>
      <c r="M12" s="269"/>
      <c r="N12" s="269"/>
      <c r="O12" s="269"/>
    </row>
    <row r="13" spans="1:15" ht="65.25" customHeight="1" thickBot="1">
      <c r="A13" s="1251" t="s">
        <v>48</v>
      </c>
      <c r="B13" s="1252"/>
      <c r="C13" s="1360">
        <v>5128037</v>
      </c>
      <c r="D13" s="1361"/>
      <c r="E13" s="156"/>
      <c r="F13" s="1364"/>
      <c r="G13" s="1365"/>
      <c r="H13" s="1365"/>
      <c r="I13" s="1365"/>
      <c r="J13" s="1366"/>
      <c r="K13" s="268"/>
      <c r="L13" s="268"/>
      <c r="M13" s="269"/>
      <c r="N13" s="269"/>
      <c r="O13" s="269"/>
    </row>
    <row r="14" spans="1:15" ht="30" customHeight="1" thickBot="1">
      <c r="A14" s="1251" t="s">
        <v>30</v>
      </c>
      <c r="B14" s="1354"/>
      <c r="C14" s="1362"/>
      <c r="D14" s="1363"/>
      <c r="E14" s="3" t="s">
        <v>36</v>
      </c>
      <c r="F14" s="4" t="s">
        <v>37</v>
      </c>
      <c r="G14" s="149"/>
      <c r="H14" s="149"/>
      <c r="I14" s="149"/>
      <c r="J14" s="149"/>
      <c r="K14" s="268"/>
      <c r="L14" s="268"/>
      <c r="M14" s="269"/>
      <c r="N14" s="269"/>
      <c r="O14" s="269"/>
    </row>
    <row r="15" spans="1:15" ht="15" customHeight="1" thickBot="1">
      <c r="A15" s="1251" t="s">
        <v>31</v>
      </c>
      <c r="B15" s="1252"/>
      <c r="C15" s="1367">
        <f>C13*0.05%</f>
        <v>2564.0185</v>
      </c>
      <c r="D15" s="1368"/>
      <c r="E15" s="157"/>
      <c r="F15" s="158"/>
      <c r="G15" s="149"/>
      <c r="H15" s="149"/>
      <c r="I15" s="149"/>
      <c r="J15" s="149"/>
      <c r="K15" s="268"/>
      <c r="L15" s="268"/>
      <c r="M15" s="269"/>
      <c r="N15" s="269"/>
      <c r="O15" s="269"/>
    </row>
    <row r="16" spans="1:15" ht="15" customHeight="1" thickBot="1">
      <c r="A16" s="1251" t="s">
        <v>32</v>
      </c>
      <c r="B16" s="1354"/>
      <c r="C16" s="1360">
        <f>SUM(D20+D28+D31+D43+D47+D58+D75+D116+D152+D189)</f>
        <v>2585</v>
      </c>
      <c r="D16" s="1361"/>
      <c r="E16" s="159"/>
      <c r="F16" s="160"/>
      <c r="G16" s="149"/>
      <c r="H16" s="149"/>
      <c r="I16" s="149"/>
      <c r="J16" s="149"/>
      <c r="K16" s="268"/>
      <c r="L16" s="268"/>
      <c r="M16" s="269"/>
      <c r="N16" s="269"/>
      <c r="O16" s="269"/>
    </row>
    <row r="17" spans="1:15" ht="15">
      <c r="A17" s="270"/>
      <c r="B17" s="271"/>
      <c r="C17" s="272"/>
      <c r="D17" s="273"/>
      <c r="E17" s="274"/>
      <c r="F17" s="274"/>
      <c r="G17" s="268"/>
      <c r="H17" s="268"/>
      <c r="I17" s="268"/>
      <c r="J17" s="268"/>
      <c r="K17" s="268"/>
      <c r="L17" s="268"/>
      <c r="M17" s="269"/>
      <c r="N17" s="269"/>
      <c r="O17" s="269"/>
    </row>
    <row r="18" spans="1:15" ht="33" customHeight="1">
      <c r="A18" s="1399" t="s">
        <v>34</v>
      </c>
      <c r="B18" s="1400"/>
      <c r="C18" s="1396" t="s">
        <v>41</v>
      </c>
      <c r="D18" s="1396"/>
      <c r="E18" s="1394" t="s">
        <v>38</v>
      </c>
      <c r="F18" s="1394" t="s">
        <v>67</v>
      </c>
      <c r="G18" s="1394" t="s">
        <v>46</v>
      </c>
      <c r="H18" s="1394" t="s">
        <v>39</v>
      </c>
      <c r="I18" s="1394" t="s">
        <v>93</v>
      </c>
      <c r="J18" s="1394" t="s">
        <v>96</v>
      </c>
      <c r="K18" s="1394" t="s">
        <v>95</v>
      </c>
      <c r="L18" s="1415" t="s">
        <v>40</v>
      </c>
      <c r="M18" s="269"/>
      <c r="N18" s="269"/>
      <c r="O18" s="269"/>
    </row>
    <row r="19" spans="1:15" ht="15.75">
      <c r="A19" s="1401"/>
      <c r="B19" s="1402"/>
      <c r="C19" s="133" t="s">
        <v>31</v>
      </c>
      <c r="D19" s="133" t="s">
        <v>52</v>
      </c>
      <c r="E19" s="1395"/>
      <c r="F19" s="1395"/>
      <c r="G19" s="1395"/>
      <c r="H19" s="1395"/>
      <c r="I19" s="1395"/>
      <c r="J19" s="1395"/>
      <c r="K19" s="1395"/>
      <c r="L19" s="1416"/>
      <c r="M19" s="269"/>
      <c r="N19" s="269"/>
      <c r="O19" s="269"/>
    </row>
    <row r="20" spans="1:15" ht="15" customHeight="1">
      <c r="A20" s="1370" t="s">
        <v>2</v>
      </c>
      <c r="B20" s="1190" t="s">
        <v>50</v>
      </c>
      <c r="C20" s="1373">
        <f>(C13*0.02%)/6</f>
        <v>170.93456666666668</v>
      </c>
      <c r="D20" s="1381">
        <v>171</v>
      </c>
      <c r="E20" s="785" t="s">
        <v>184</v>
      </c>
      <c r="F20" s="717" t="s">
        <v>97</v>
      </c>
      <c r="G20" s="717"/>
      <c r="H20" s="717" t="s">
        <v>101</v>
      </c>
      <c r="I20" s="731"/>
      <c r="J20" s="731">
        <v>0.7</v>
      </c>
      <c r="K20" s="717" t="s">
        <v>128</v>
      </c>
      <c r="L20" s="717" t="s">
        <v>182</v>
      </c>
      <c r="M20" s="269"/>
      <c r="N20" s="269"/>
      <c r="O20" s="269"/>
    </row>
    <row r="21" spans="1:15" ht="15" customHeight="1">
      <c r="A21" s="1371"/>
      <c r="B21" s="1208"/>
      <c r="C21" s="1373"/>
      <c r="D21" s="1381"/>
      <c r="E21" s="872" t="s">
        <v>184</v>
      </c>
      <c r="F21" s="718" t="s">
        <v>100</v>
      </c>
      <c r="G21" s="718"/>
      <c r="H21" s="718" t="s">
        <v>101</v>
      </c>
      <c r="I21" s="734"/>
      <c r="J21" s="734">
        <v>1</v>
      </c>
      <c r="K21" s="718" t="s">
        <v>128</v>
      </c>
      <c r="L21" s="718" t="s">
        <v>182</v>
      </c>
      <c r="M21" s="269"/>
      <c r="N21" s="269"/>
      <c r="O21" s="269"/>
    </row>
    <row r="22" spans="1:15" ht="15" customHeight="1">
      <c r="A22" s="1371"/>
      <c r="B22" s="1208"/>
      <c r="C22" s="1373"/>
      <c r="D22" s="1381"/>
      <c r="E22" s="872" t="s">
        <v>281</v>
      </c>
      <c r="F22" s="718" t="s">
        <v>97</v>
      </c>
      <c r="G22" s="718"/>
      <c r="H22" s="718" t="s">
        <v>101</v>
      </c>
      <c r="I22" s="734"/>
      <c r="J22" s="734">
        <v>0.4</v>
      </c>
      <c r="K22" s="718" t="s">
        <v>128</v>
      </c>
      <c r="L22" s="718" t="s">
        <v>182</v>
      </c>
      <c r="M22" s="269"/>
      <c r="N22" s="269"/>
      <c r="O22" s="269"/>
    </row>
    <row r="23" spans="1:15" ht="15" customHeight="1">
      <c r="A23" s="1371"/>
      <c r="B23" s="1208"/>
      <c r="C23" s="1373"/>
      <c r="D23" s="1381"/>
      <c r="E23" s="872" t="s">
        <v>280</v>
      </c>
      <c r="F23" s="718" t="s">
        <v>97</v>
      </c>
      <c r="G23" s="718"/>
      <c r="H23" s="718" t="s">
        <v>101</v>
      </c>
      <c r="I23" s="734"/>
      <c r="J23" s="734">
        <v>0.4</v>
      </c>
      <c r="K23" s="718" t="s">
        <v>128</v>
      </c>
      <c r="L23" s="718" t="s">
        <v>182</v>
      </c>
      <c r="M23" s="269"/>
      <c r="N23" s="269"/>
      <c r="O23" s="269"/>
    </row>
    <row r="24" spans="1:15" ht="15" customHeight="1">
      <c r="A24" s="1371"/>
      <c r="B24" s="1208"/>
      <c r="C24" s="1373"/>
      <c r="D24" s="1381"/>
      <c r="E24" s="872" t="s">
        <v>281</v>
      </c>
      <c r="F24" s="718" t="s">
        <v>100</v>
      </c>
      <c r="G24" s="718"/>
      <c r="H24" s="718" t="s">
        <v>101</v>
      </c>
      <c r="I24" s="734"/>
      <c r="J24" s="734">
        <v>1</v>
      </c>
      <c r="K24" s="718" t="s">
        <v>128</v>
      </c>
      <c r="L24" s="718" t="s">
        <v>182</v>
      </c>
      <c r="M24" s="269"/>
      <c r="N24" s="269"/>
      <c r="O24" s="269"/>
    </row>
    <row r="25" spans="1:15" ht="15" customHeight="1">
      <c r="A25" s="1371"/>
      <c r="B25" s="1208"/>
      <c r="C25" s="1373"/>
      <c r="D25" s="1381"/>
      <c r="E25" s="872" t="s">
        <v>280</v>
      </c>
      <c r="F25" s="718" t="s">
        <v>100</v>
      </c>
      <c r="G25" s="718"/>
      <c r="H25" s="718" t="s">
        <v>101</v>
      </c>
      <c r="I25" s="734"/>
      <c r="J25" s="734">
        <v>1</v>
      </c>
      <c r="K25" s="718" t="s">
        <v>128</v>
      </c>
      <c r="L25" s="718" t="s">
        <v>182</v>
      </c>
      <c r="M25" s="269"/>
      <c r="N25" s="269"/>
      <c r="O25" s="269"/>
    </row>
    <row r="26" spans="1:15" ht="15" customHeight="1">
      <c r="A26" s="1371"/>
      <c r="B26" s="1208"/>
      <c r="C26" s="1373"/>
      <c r="D26" s="1381"/>
      <c r="E26" s="969"/>
      <c r="F26" s="814"/>
      <c r="G26" s="814"/>
      <c r="H26" s="814"/>
      <c r="I26" s="815"/>
      <c r="J26" s="815"/>
      <c r="K26" s="814"/>
      <c r="L26" s="814"/>
      <c r="M26" s="269"/>
      <c r="N26" s="269"/>
      <c r="O26" s="269"/>
    </row>
    <row r="27" spans="1:15" ht="15" customHeight="1">
      <c r="A27" s="1372"/>
      <c r="B27" s="1192"/>
      <c r="C27" s="1373"/>
      <c r="D27" s="1381"/>
      <c r="E27" s="969"/>
      <c r="F27" s="814"/>
      <c r="G27" s="814"/>
      <c r="H27" s="814"/>
      <c r="I27" s="815"/>
      <c r="J27" s="815"/>
      <c r="K27" s="814"/>
      <c r="L27" s="814"/>
      <c r="M27" s="269"/>
      <c r="N27" s="269"/>
      <c r="O27" s="269"/>
    </row>
    <row r="28" spans="1:15" ht="14.25" customHeight="1">
      <c r="A28" s="1370" t="s">
        <v>3</v>
      </c>
      <c r="B28" s="1190" t="s">
        <v>51</v>
      </c>
      <c r="C28" s="1373">
        <f>(C13*0.02%)/6</f>
        <v>170.93456666666668</v>
      </c>
      <c r="D28" s="1381">
        <v>171</v>
      </c>
      <c r="E28" s="785" t="s">
        <v>306</v>
      </c>
      <c r="F28" s="717" t="s">
        <v>97</v>
      </c>
      <c r="G28" s="717"/>
      <c r="H28" s="717" t="s">
        <v>101</v>
      </c>
      <c r="I28" s="731"/>
      <c r="J28" s="731">
        <v>3.3</v>
      </c>
      <c r="K28" s="717" t="s">
        <v>128</v>
      </c>
      <c r="L28" s="718" t="s">
        <v>326</v>
      </c>
      <c r="M28" s="269"/>
      <c r="N28" s="269"/>
      <c r="O28" s="269"/>
    </row>
    <row r="29" spans="1:15" ht="15" customHeight="1">
      <c r="A29" s="1371"/>
      <c r="B29" s="1208"/>
      <c r="C29" s="1373"/>
      <c r="D29" s="1381"/>
      <c r="E29" s="957" t="s">
        <v>307</v>
      </c>
      <c r="F29" s="718" t="s">
        <v>97</v>
      </c>
      <c r="G29" s="718"/>
      <c r="H29" s="718" t="s">
        <v>101</v>
      </c>
      <c r="I29" s="734"/>
      <c r="J29" s="1005">
        <v>3.2</v>
      </c>
      <c r="K29" s="718" t="s">
        <v>128</v>
      </c>
      <c r="L29" s="718" t="s">
        <v>326</v>
      </c>
      <c r="M29" s="269"/>
      <c r="N29" s="269"/>
      <c r="O29" s="269"/>
    </row>
    <row r="30" spans="1:15" ht="15" customHeight="1">
      <c r="A30" s="1372"/>
      <c r="B30" s="1192"/>
      <c r="C30" s="1373"/>
      <c r="D30" s="1381"/>
      <c r="E30" s="990"/>
      <c r="F30" s="991"/>
      <c r="G30" s="991"/>
      <c r="H30" s="991"/>
      <c r="I30" s="992"/>
      <c r="J30" s="992"/>
      <c r="K30" s="991"/>
      <c r="L30" s="991"/>
      <c r="M30" s="269"/>
      <c r="N30" s="269"/>
      <c r="O30" s="269"/>
    </row>
    <row r="31" spans="1:15" ht="15" customHeight="1">
      <c r="A31" s="1370" t="s">
        <v>4</v>
      </c>
      <c r="B31" s="1375" t="s">
        <v>57</v>
      </c>
      <c r="C31" s="1373">
        <f>(C13*0.02%)/6</f>
        <v>170.93456666666668</v>
      </c>
      <c r="D31" s="1381">
        <v>171</v>
      </c>
      <c r="E31" s="785" t="s">
        <v>102</v>
      </c>
      <c r="F31" s="717" t="s">
        <v>97</v>
      </c>
      <c r="G31" s="717"/>
      <c r="H31" s="717" t="s">
        <v>101</v>
      </c>
      <c r="I31" s="731"/>
      <c r="J31" s="731">
        <v>0.7</v>
      </c>
      <c r="K31" s="717" t="s">
        <v>128</v>
      </c>
      <c r="L31" s="717" t="s">
        <v>182</v>
      </c>
      <c r="M31" s="269"/>
      <c r="N31" s="269"/>
      <c r="O31" s="269"/>
    </row>
    <row r="32" spans="1:15" ht="15" customHeight="1">
      <c r="A32" s="1371"/>
      <c r="B32" s="1382"/>
      <c r="C32" s="1373"/>
      <c r="D32" s="1381"/>
      <c r="E32" s="172" t="s">
        <v>103</v>
      </c>
      <c r="F32" s="60" t="s">
        <v>226</v>
      </c>
      <c r="G32" s="60"/>
      <c r="H32" s="60" t="s">
        <v>101</v>
      </c>
      <c r="I32" s="72"/>
      <c r="J32" s="72">
        <v>0.6</v>
      </c>
      <c r="K32" s="60" t="s">
        <v>128</v>
      </c>
      <c r="L32" s="60" t="s">
        <v>182</v>
      </c>
      <c r="M32" s="269"/>
      <c r="N32" s="269"/>
      <c r="O32" s="269"/>
    </row>
    <row r="33" spans="1:15" ht="15" customHeight="1">
      <c r="A33" s="1371"/>
      <c r="B33" s="1382"/>
      <c r="C33" s="1373"/>
      <c r="D33" s="1381"/>
      <c r="E33" s="276" t="s">
        <v>291</v>
      </c>
      <c r="F33" s="209" t="s">
        <v>226</v>
      </c>
      <c r="G33" s="209"/>
      <c r="H33" s="209" t="s">
        <v>101</v>
      </c>
      <c r="I33" s="507"/>
      <c r="J33" s="507">
        <v>0.34</v>
      </c>
      <c r="K33" s="209" t="s">
        <v>128</v>
      </c>
      <c r="L33" s="209" t="s">
        <v>182</v>
      </c>
      <c r="M33" s="269"/>
      <c r="N33" s="269"/>
      <c r="O33" s="269"/>
    </row>
    <row r="34" spans="1:15" ht="15" customHeight="1">
      <c r="A34" s="1371"/>
      <c r="B34" s="1382"/>
      <c r="C34" s="1373"/>
      <c r="D34" s="1381"/>
      <c r="E34" s="599" t="s">
        <v>286</v>
      </c>
      <c r="F34" s="209" t="s">
        <v>226</v>
      </c>
      <c r="G34" s="209"/>
      <c r="H34" s="209" t="s">
        <v>101</v>
      </c>
      <c r="I34" s="507"/>
      <c r="J34" s="507">
        <v>0.42</v>
      </c>
      <c r="K34" s="209" t="s">
        <v>128</v>
      </c>
      <c r="L34" s="209" t="s">
        <v>182</v>
      </c>
      <c r="M34" s="269"/>
      <c r="N34" s="269"/>
      <c r="O34" s="269"/>
    </row>
    <row r="35" spans="1:15" ht="15" customHeight="1">
      <c r="A35" s="1371"/>
      <c r="B35" s="1382"/>
      <c r="C35" s="1373"/>
      <c r="D35" s="1381"/>
      <c r="E35" s="172" t="s">
        <v>102</v>
      </c>
      <c r="F35" s="60" t="s">
        <v>100</v>
      </c>
      <c r="G35" s="60"/>
      <c r="H35" s="60" t="s">
        <v>101</v>
      </c>
      <c r="I35" s="72"/>
      <c r="J35" s="72">
        <v>1</v>
      </c>
      <c r="K35" s="60" t="s">
        <v>128</v>
      </c>
      <c r="L35" s="60" t="s">
        <v>182</v>
      </c>
      <c r="M35" s="269"/>
      <c r="N35" s="269"/>
      <c r="O35" s="269"/>
    </row>
    <row r="36" spans="1:15" ht="15" customHeight="1">
      <c r="A36" s="1371"/>
      <c r="B36" s="1382"/>
      <c r="C36" s="1373"/>
      <c r="D36" s="1381"/>
      <c r="E36" s="172" t="s">
        <v>103</v>
      </c>
      <c r="F36" s="60" t="s">
        <v>227</v>
      </c>
      <c r="G36" s="60"/>
      <c r="H36" s="60" t="s">
        <v>101</v>
      </c>
      <c r="I36" s="72"/>
      <c r="J36" s="72">
        <v>0.6</v>
      </c>
      <c r="K36" s="60" t="s">
        <v>128</v>
      </c>
      <c r="L36" s="60" t="s">
        <v>182</v>
      </c>
      <c r="M36" s="269"/>
      <c r="N36" s="269"/>
      <c r="O36" s="269"/>
    </row>
    <row r="37" spans="1:15" ht="15" customHeight="1">
      <c r="A37" s="1371"/>
      <c r="B37" s="1382"/>
      <c r="C37" s="1373"/>
      <c r="D37" s="1381"/>
      <c r="E37" s="276"/>
      <c r="F37" s="209"/>
      <c r="G37" s="209"/>
      <c r="H37" s="209"/>
      <c r="I37" s="507"/>
      <c r="J37" s="507"/>
      <c r="K37" s="209"/>
      <c r="L37" s="209"/>
      <c r="M37" s="269"/>
      <c r="N37" s="269"/>
      <c r="O37" s="269"/>
    </row>
    <row r="38" spans="1:15" ht="15" customHeight="1">
      <c r="A38" s="1371"/>
      <c r="B38" s="1382"/>
      <c r="C38" s="1373"/>
      <c r="D38" s="1381"/>
      <c r="E38" s="276"/>
      <c r="F38" s="209"/>
      <c r="G38" s="209"/>
      <c r="H38" s="209"/>
      <c r="I38" s="507"/>
      <c r="J38" s="507"/>
      <c r="K38" s="209"/>
      <c r="L38" s="209"/>
      <c r="M38" s="269"/>
      <c r="N38" s="269"/>
      <c r="O38" s="269"/>
    </row>
    <row r="39" spans="1:15" ht="15" customHeight="1">
      <c r="A39" s="1371"/>
      <c r="B39" s="1382"/>
      <c r="C39" s="1373"/>
      <c r="D39" s="1381"/>
      <c r="E39" s="276"/>
      <c r="F39" s="209"/>
      <c r="G39" s="209"/>
      <c r="H39" s="209"/>
      <c r="I39" s="507"/>
      <c r="J39" s="507"/>
      <c r="K39" s="209"/>
      <c r="L39" s="209"/>
      <c r="M39" s="269"/>
      <c r="N39" s="269"/>
      <c r="O39" s="269"/>
    </row>
    <row r="40" spans="1:15" ht="15" customHeight="1">
      <c r="A40" s="1371"/>
      <c r="B40" s="1382"/>
      <c r="C40" s="1373"/>
      <c r="D40" s="1381"/>
      <c r="E40" s="276"/>
      <c r="F40" s="209"/>
      <c r="G40" s="209"/>
      <c r="H40" s="209"/>
      <c r="I40" s="507"/>
      <c r="J40" s="507"/>
      <c r="K40" s="209"/>
      <c r="L40" s="209"/>
      <c r="M40" s="269"/>
      <c r="N40" s="269"/>
      <c r="O40" s="269"/>
    </row>
    <row r="41" spans="1:15" ht="15" customHeight="1">
      <c r="A41" s="1371"/>
      <c r="B41" s="1382"/>
      <c r="C41" s="1373"/>
      <c r="D41" s="1381"/>
      <c r="E41" s="276"/>
      <c r="F41" s="209" t="s">
        <v>26</v>
      </c>
      <c r="G41" s="209"/>
      <c r="H41" s="209"/>
      <c r="I41" s="507"/>
      <c r="J41" s="507"/>
      <c r="K41" s="209"/>
      <c r="L41" s="209"/>
      <c r="M41" s="269"/>
      <c r="N41" s="269"/>
      <c r="O41" s="269"/>
    </row>
    <row r="42" spans="1:15" ht="15" customHeight="1">
      <c r="A42" s="1372"/>
      <c r="B42" s="1393"/>
      <c r="C42" s="1373"/>
      <c r="D42" s="1381"/>
      <c r="E42" s="990"/>
      <c r="F42" s="991"/>
      <c r="G42" s="991"/>
      <c r="H42" s="991"/>
      <c r="I42" s="992"/>
      <c r="J42" s="992"/>
      <c r="K42" s="991"/>
      <c r="L42" s="991"/>
      <c r="M42" s="268"/>
      <c r="N42" s="268"/>
      <c r="O42" s="268"/>
    </row>
    <row r="43" spans="1:15" ht="15" customHeight="1">
      <c r="A43" s="1370" t="s">
        <v>5</v>
      </c>
      <c r="B43" s="1375" t="s">
        <v>58</v>
      </c>
      <c r="C43" s="1373">
        <f>(C13*0.02%)/6</f>
        <v>170.93456666666668</v>
      </c>
      <c r="D43" s="1381">
        <v>171</v>
      </c>
      <c r="E43" s="785" t="s">
        <v>104</v>
      </c>
      <c r="F43" s="717" t="s">
        <v>97</v>
      </c>
      <c r="G43" s="717" t="s">
        <v>98</v>
      </c>
      <c r="H43" s="717" t="s">
        <v>101</v>
      </c>
      <c r="I43" s="731">
        <v>1.5</v>
      </c>
      <c r="J43" s="731">
        <v>0.74</v>
      </c>
      <c r="K43" s="717" t="s">
        <v>128</v>
      </c>
      <c r="L43" s="718" t="s">
        <v>326</v>
      </c>
      <c r="M43" s="268"/>
      <c r="N43" s="268"/>
      <c r="O43" s="268"/>
    </row>
    <row r="44" spans="1:15" ht="15" customHeight="1">
      <c r="A44" s="1371"/>
      <c r="B44" s="1382"/>
      <c r="C44" s="1373"/>
      <c r="D44" s="1381"/>
      <c r="E44" s="872" t="s">
        <v>104</v>
      </c>
      <c r="F44" s="718" t="s">
        <v>100</v>
      </c>
      <c r="G44" s="718" t="s">
        <v>98</v>
      </c>
      <c r="H44" s="718" t="s">
        <v>101</v>
      </c>
      <c r="I44" s="734">
        <v>1.5</v>
      </c>
      <c r="J44" s="734">
        <v>0.67</v>
      </c>
      <c r="K44" s="718" t="s">
        <v>128</v>
      </c>
      <c r="L44" s="718" t="s">
        <v>326</v>
      </c>
      <c r="M44" s="268"/>
      <c r="N44" s="268"/>
      <c r="O44" s="268"/>
    </row>
    <row r="45" spans="1:15" ht="15" customHeight="1">
      <c r="A45" s="1371"/>
      <c r="B45" s="1382"/>
      <c r="C45" s="1373"/>
      <c r="D45" s="1381"/>
      <c r="E45" s="854"/>
      <c r="F45" s="850"/>
      <c r="G45" s="850"/>
      <c r="H45" s="850"/>
      <c r="I45" s="993"/>
      <c r="J45" s="993"/>
      <c r="K45" s="850"/>
      <c r="L45" s="850"/>
      <c r="M45" s="268"/>
      <c r="N45" s="268"/>
      <c r="O45" s="268"/>
    </row>
    <row r="46" spans="1:15" ht="15" customHeight="1">
      <c r="A46" s="1371"/>
      <c r="B46" s="1382"/>
      <c r="C46" s="1373"/>
      <c r="D46" s="1381"/>
      <c r="E46" s="990"/>
      <c r="F46" s="991"/>
      <c r="G46" s="991"/>
      <c r="H46" s="991"/>
      <c r="I46" s="992"/>
      <c r="J46" s="992"/>
      <c r="K46" s="991"/>
      <c r="L46" s="991"/>
      <c r="M46" s="268"/>
      <c r="N46" s="268"/>
      <c r="O46" s="268"/>
    </row>
    <row r="47" spans="1:15" ht="15" customHeight="1">
      <c r="A47" s="1370" t="s">
        <v>6</v>
      </c>
      <c r="B47" s="1383" t="s">
        <v>59</v>
      </c>
      <c r="C47" s="1373">
        <f>(C13*0.02%)/6</f>
        <v>170.93456666666668</v>
      </c>
      <c r="D47" s="1381">
        <v>171</v>
      </c>
      <c r="E47" s="785" t="s">
        <v>105</v>
      </c>
      <c r="F47" s="717" t="s">
        <v>97</v>
      </c>
      <c r="G47" s="717"/>
      <c r="H47" s="717" t="s">
        <v>101</v>
      </c>
      <c r="I47" s="731"/>
      <c r="J47" s="731">
        <v>0.11</v>
      </c>
      <c r="K47" s="717" t="s">
        <v>128</v>
      </c>
      <c r="L47" s="718" t="s">
        <v>326</v>
      </c>
      <c r="M47" s="268"/>
      <c r="N47" s="268"/>
      <c r="O47" s="268"/>
    </row>
    <row r="48" spans="1:15" ht="15" customHeight="1">
      <c r="A48" s="1371"/>
      <c r="B48" s="1380"/>
      <c r="C48" s="1373"/>
      <c r="D48" s="1381"/>
      <c r="E48" s="872" t="s">
        <v>105</v>
      </c>
      <c r="F48" s="718" t="s">
        <v>100</v>
      </c>
      <c r="G48" s="718"/>
      <c r="H48" s="718" t="s">
        <v>101</v>
      </c>
      <c r="I48" s="734"/>
      <c r="J48" s="734">
        <v>0.11</v>
      </c>
      <c r="K48" s="718" t="s">
        <v>128</v>
      </c>
      <c r="L48" s="718" t="s">
        <v>326</v>
      </c>
      <c r="M48" s="268"/>
      <c r="N48" s="275"/>
      <c r="O48" s="275"/>
    </row>
    <row r="49" spans="1:15" ht="15" customHeight="1">
      <c r="A49" s="1371"/>
      <c r="B49" s="1380"/>
      <c r="C49" s="1373"/>
      <c r="D49" s="1381"/>
      <c r="E49" s="872" t="s">
        <v>212</v>
      </c>
      <c r="F49" s="718" t="s">
        <v>304</v>
      </c>
      <c r="G49" s="718"/>
      <c r="H49" s="718" t="s">
        <v>101</v>
      </c>
      <c r="I49" s="734"/>
      <c r="J49" s="967">
        <v>0.44</v>
      </c>
      <c r="K49" s="963" t="s">
        <v>128</v>
      </c>
      <c r="L49" s="718" t="s">
        <v>326</v>
      </c>
      <c r="M49" s="268"/>
      <c r="N49" s="275"/>
      <c r="O49" s="275"/>
    </row>
    <row r="50" spans="1:15" ht="15" customHeight="1">
      <c r="A50" s="1371"/>
      <c r="B50" s="1380"/>
      <c r="C50" s="1373"/>
      <c r="D50" s="1381"/>
      <c r="E50" s="712" t="s">
        <v>212</v>
      </c>
      <c r="F50" s="718" t="s">
        <v>97</v>
      </c>
      <c r="G50" s="718"/>
      <c r="H50" s="718" t="s">
        <v>101</v>
      </c>
      <c r="I50" s="776"/>
      <c r="J50" s="968">
        <v>0.44</v>
      </c>
      <c r="K50" s="718" t="s">
        <v>128</v>
      </c>
      <c r="L50" s="718" t="s">
        <v>326</v>
      </c>
      <c r="M50" s="268"/>
      <c r="N50" s="275"/>
      <c r="O50" s="275"/>
    </row>
    <row r="51" spans="1:15" ht="15" customHeight="1">
      <c r="A51" s="1371"/>
      <c r="B51" s="1380"/>
      <c r="C51" s="1373"/>
      <c r="D51" s="1381"/>
      <c r="E51" s="712" t="s">
        <v>213</v>
      </c>
      <c r="F51" s="718" t="s">
        <v>97</v>
      </c>
      <c r="G51" s="718"/>
      <c r="H51" s="718" t="s">
        <v>101</v>
      </c>
      <c r="I51" s="776"/>
      <c r="J51" s="968">
        <v>0.54</v>
      </c>
      <c r="K51" s="718" t="s">
        <v>128</v>
      </c>
      <c r="L51" s="718" t="s">
        <v>326</v>
      </c>
      <c r="M51" s="268"/>
      <c r="N51" s="275"/>
      <c r="O51" s="275"/>
    </row>
    <row r="52" spans="1:15" ht="15" customHeight="1">
      <c r="A52" s="1371"/>
      <c r="B52" s="1380"/>
      <c r="C52" s="1373"/>
      <c r="D52" s="1381"/>
      <c r="E52" s="712" t="s">
        <v>213</v>
      </c>
      <c r="F52" s="718" t="s">
        <v>100</v>
      </c>
      <c r="G52" s="718"/>
      <c r="H52" s="718" t="s">
        <v>101</v>
      </c>
      <c r="I52" s="776"/>
      <c r="J52" s="968">
        <v>0.52</v>
      </c>
      <c r="K52" s="718" t="s">
        <v>128</v>
      </c>
      <c r="L52" s="718" t="s">
        <v>326</v>
      </c>
      <c r="M52" s="268"/>
      <c r="N52" s="268"/>
      <c r="O52" s="268"/>
    </row>
    <row r="53" spans="1:15" ht="15" customHeight="1">
      <c r="A53" s="1371"/>
      <c r="B53" s="1380"/>
      <c r="C53" s="1373"/>
      <c r="D53" s="1381"/>
      <c r="E53" s="712" t="s">
        <v>285</v>
      </c>
      <c r="F53" s="775" t="s">
        <v>303</v>
      </c>
      <c r="G53" s="714"/>
      <c r="H53" s="718" t="s">
        <v>101</v>
      </c>
      <c r="I53" s="776"/>
      <c r="J53" s="776">
        <v>0.54</v>
      </c>
      <c r="K53" s="963" t="s">
        <v>128</v>
      </c>
      <c r="L53" s="718" t="s">
        <v>182</v>
      </c>
      <c r="M53" s="268"/>
      <c r="N53" s="268"/>
      <c r="O53" s="268"/>
    </row>
    <row r="54" spans="1:15" ht="15" customHeight="1">
      <c r="A54" s="1371"/>
      <c r="B54" s="1380"/>
      <c r="C54" s="1373"/>
      <c r="D54" s="1381"/>
      <c r="E54" s="712" t="s">
        <v>285</v>
      </c>
      <c r="F54" s="775" t="s">
        <v>304</v>
      </c>
      <c r="G54" s="714"/>
      <c r="H54" s="718" t="s">
        <v>101</v>
      </c>
      <c r="I54" s="776"/>
      <c r="J54" s="776">
        <v>0.53</v>
      </c>
      <c r="K54" s="963" t="s">
        <v>128</v>
      </c>
      <c r="L54" s="718" t="s">
        <v>182</v>
      </c>
      <c r="M54" s="268"/>
      <c r="N54" s="268"/>
      <c r="O54" s="268"/>
    </row>
    <row r="55" spans="1:15" ht="15" customHeight="1">
      <c r="A55" s="1371"/>
      <c r="B55" s="1380"/>
      <c r="C55" s="1373"/>
      <c r="D55" s="1381"/>
      <c r="E55" s="712" t="s">
        <v>301</v>
      </c>
      <c r="F55" s="718" t="s">
        <v>97</v>
      </c>
      <c r="G55" s="714"/>
      <c r="H55" s="718" t="s">
        <v>101</v>
      </c>
      <c r="I55" s="776"/>
      <c r="J55" s="776">
        <v>0.54</v>
      </c>
      <c r="K55" s="963" t="s">
        <v>128</v>
      </c>
      <c r="L55" s="718" t="s">
        <v>182</v>
      </c>
      <c r="M55" s="268"/>
      <c r="N55" s="268"/>
      <c r="O55" s="268"/>
    </row>
    <row r="56" spans="1:15" ht="15" customHeight="1">
      <c r="A56" s="1371"/>
      <c r="B56" s="1380"/>
      <c r="C56" s="1373"/>
      <c r="D56" s="1381"/>
      <c r="E56" s="712" t="s">
        <v>301</v>
      </c>
      <c r="F56" s="718" t="s">
        <v>100</v>
      </c>
      <c r="G56" s="714"/>
      <c r="H56" s="718" t="s">
        <v>101</v>
      </c>
      <c r="I56" s="776"/>
      <c r="J56" s="776">
        <v>0.53</v>
      </c>
      <c r="K56" s="963" t="s">
        <v>128</v>
      </c>
      <c r="L56" s="718" t="s">
        <v>182</v>
      </c>
      <c r="M56" s="268"/>
      <c r="N56" s="268"/>
      <c r="O56" s="268"/>
    </row>
    <row r="57" spans="1:15" ht="15" customHeight="1">
      <c r="A57" s="1372"/>
      <c r="B57" s="1384"/>
      <c r="C57" s="1373"/>
      <c r="D57" s="1381"/>
      <c r="E57" s="990"/>
      <c r="F57" s="991"/>
      <c r="G57" s="991"/>
      <c r="H57" s="991"/>
      <c r="I57" s="992"/>
      <c r="J57" s="992"/>
      <c r="K57" s="991"/>
      <c r="L57" s="991"/>
      <c r="M57" s="268"/>
      <c r="N57" s="268"/>
      <c r="O57" s="268"/>
    </row>
    <row r="58" spans="1:15" ht="36" customHeight="1">
      <c r="A58" s="1370" t="s">
        <v>7</v>
      </c>
      <c r="B58" s="40" t="s">
        <v>241</v>
      </c>
      <c r="C58" s="134">
        <f>(C13*0.02%)/6</f>
        <v>170.93456666666668</v>
      </c>
      <c r="D58" s="406">
        <f>SUM(D59:D72)</f>
        <v>171</v>
      </c>
      <c r="E58" s="994"/>
      <c r="F58" s="995"/>
      <c r="G58" s="1403"/>
      <c r="H58" s="1403"/>
      <c r="I58" s="1403"/>
      <c r="J58" s="1403"/>
      <c r="K58" s="1403"/>
      <c r="L58" s="1404"/>
      <c r="M58" s="268"/>
      <c r="N58" s="268"/>
      <c r="O58" s="268"/>
    </row>
    <row r="59" spans="1:15" ht="15" customHeight="1">
      <c r="A59" s="1371"/>
      <c r="B59" s="1385" t="s">
        <v>167</v>
      </c>
      <c r="C59" s="1374"/>
      <c r="D59" s="816">
        <v>60</v>
      </c>
      <c r="E59" s="871" t="s">
        <v>84</v>
      </c>
      <c r="F59" s="717" t="s">
        <v>106</v>
      </c>
      <c r="G59" s="717" t="s">
        <v>107</v>
      </c>
      <c r="H59" s="717" t="s">
        <v>101</v>
      </c>
      <c r="I59" s="731">
        <v>0.18</v>
      </c>
      <c r="J59" s="731" t="s">
        <v>247</v>
      </c>
      <c r="K59" s="717" t="s">
        <v>128</v>
      </c>
      <c r="L59" s="717" t="s">
        <v>182</v>
      </c>
      <c r="M59" s="268"/>
      <c r="N59" s="268"/>
      <c r="O59" s="268"/>
    </row>
    <row r="60" spans="1:15" ht="15" customHeight="1">
      <c r="A60" s="1371"/>
      <c r="B60" s="1386"/>
      <c r="C60" s="1374"/>
      <c r="D60" s="817">
        <v>60</v>
      </c>
      <c r="E60" s="872" t="s">
        <v>84</v>
      </c>
      <c r="F60" s="718" t="s">
        <v>97</v>
      </c>
      <c r="G60" s="718" t="s">
        <v>107</v>
      </c>
      <c r="H60" s="718" t="s">
        <v>101</v>
      </c>
      <c r="I60" s="734">
        <v>0.3</v>
      </c>
      <c r="J60" s="734">
        <v>0.1</v>
      </c>
      <c r="K60" s="718" t="s">
        <v>128</v>
      </c>
      <c r="L60" s="718" t="s">
        <v>228</v>
      </c>
      <c r="M60" s="268"/>
      <c r="N60" s="268"/>
      <c r="O60" s="268"/>
    </row>
    <row r="61" spans="1:15" ht="15" customHeight="1">
      <c r="A61" s="1371"/>
      <c r="B61" s="402"/>
      <c r="C61" s="1390"/>
      <c r="D61" s="1387">
        <v>41</v>
      </c>
      <c r="E61" s="996"/>
      <c r="F61" s="997"/>
      <c r="G61" s="847"/>
      <c r="H61" s="847"/>
      <c r="I61" s="998"/>
      <c r="J61" s="998"/>
      <c r="K61" s="847"/>
      <c r="L61" s="847"/>
      <c r="M61" s="268"/>
      <c r="N61" s="268"/>
      <c r="O61" s="268"/>
    </row>
    <row r="62" spans="1:15" ht="15" customHeight="1">
      <c r="A62" s="1371"/>
      <c r="B62" s="403" t="s">
        <v>60</v>
      </c>
      <c r="C62" s="1391"/>
      <c r="D62" s="1388"/>
      <c r="E62" s="854"/>
      <c r="F62" s="999"/>
      <c r="G62" s="850"/>
      <c r="H62" s="850"/>
      <c r="I62" s="993"/>
      <c r="J62" s="993"/>
      <c r="K62" s="850"/>
      <c r="L62" s="850"/>
      <c r="M62" s="268"/>
      <c r="N62" s="268"/>
      <c r="O62" s="268"/>
    </row>
    <row r="63" spans="1:15" ht="15" customHeight="1">
      <c r="A63" s="1371"/>
      <c r="B63" s="325" t="s">
        <v>62</v>
      </c>
      <c r="C63" s="1392"/>
      <c r="D63" s="1388"/>
      <c r="E63" s="872" t="s">
        <v>109</v>
      </c>
      <c r="F63" s="718" t="s">
        <v>106</v>
      </c>
      <c r="G63" s="718" t="s">
        <v>107</v>
      </c>
      <c r="H63" s="718" t="s">
        <v>101</v>
      </c>
      <c r="I63" s="734">
        <v>0.7</v>
      </c>
      <c r="J63" s="734">
        <v>0.56</v>
      </c>
      <c r="K63" s="718" t="s">
        <v>128</v>
      </c>
      <c r="L63" s="718" t="s">
        <v>182</v>
      </c>
      <c r="M63" s="269"/>
      <c r="N63" s="269"/>
      <c r="O63" s="269"/>
    </row>
    <row r="64" spans="1:15" ht="15" customHeight="1">
      <c r="A64" s="1371"/>
      <c r="B64" s="325" t="s">
        <v>61</v>
      </c>
      <c r="C64" s="1392"/>
      <c r="D64" s="1388"/>
      <c r="E64" s="872" t="s">
        <v>108</v>
      </c>
      <c r="F64" s="718" t="s">
        <v>106</v>
      </c>
      <c r="G64" s="718" t="s">
        <v>107</v>
      </c>
      <c r="H64" s="718" t="s">
        <v>101</v>
      </c>
      <c r="I64" s="734">
        <v>0.6</v>
      </c>
      <c r="J64" s="734">
        <v>0.46</v>
      </c>
      <c r="K64" s="718" t="s">
        <v>128</v>
      </c>
      <c r="L64" s="718" t="s">
        <v>182</v>
      </c>
      <c r="M64" s="269"/>
      <c r="N64" s="269"/>
      <c r="O64" s="269"/>
    </row>
    <row r="65" spans="1:15" ht="15" customHeight="1">
      <c r="A65" s="1371"/>
      <c r="B65" s="325" t="s">
        <v>147</v>
      </c>
      <c r="C65" s="1392"/>
      <c r="D65" s="1388"/>
      <c r="E65" s="872" t="s">
        <v>140</v>
      </c>
      <c r="F65" s="718" t="s">
        <v>106</v>
      </c>
      <c r="G65" s="718" t="s">
        <v>107</v>
      </c>
      <c r="H65" s="718" t="s">
        <v>101</v>
      </c>
      <c r="I65" s="734">
        <v>0.6</v>
      </c>
      <c r="J65" s="776">
        <v>0.55</v>
      </c>
      <c r="K65" s="718" t="s">
        <v>128</v>
      </c>
      <c r="L65" s="718" t="s">
        <v>182</v>
      </c>
      <c r="M65" s="269"/>
      <c r="N65" s="269"/>
      <c r="O65" s="269"/>
    </row>
    <row r="66" spans="1:15" ht="15" customHeight="1">
      <c r="A66" s="1371"/>
      <c r="B66" s="325" t="s">
        <v>238</v>
      </c>
      <c r="C66" s="1392"/>
      <c r="D66" s="1388"/>
      <c r="E66" s="1000" t="s">
        <v>139</v>
      </c>
      <c r="F66" s="718" t="s">
        <v>106</v>
      </c>
      <c r="G66" s="718" t="s">
        <v>107</v>
      </c>
      <c r="H66" s="718" t="s">
        <v>101</v>
      </c>
      <c r="I66" s="734">
        <v>0.6</v>
      </c>
      <c r="J66" s="776">
        <v>0.67</v>
      </c>
      <c r="K66" s="718" t="s">
        <v>128</v>
      </c>
      <c r="L66" s="718" t="s">
        <v>182</v>
      </c>
      <c r="M66" s="269"/>
      <c r="N66" s="269"/>
      <c r="O66" s="269"/>
    </row>
    <row r="67" spans="1:15" ht="15" customHeight="1">
      <c r="A67" s="1371"/>
      <c r="B67" s="397"/>
      <c r="C67" s="1389"/>
      <c r="D67" s="1389"/>
      <c r="E67" s="977"/>
      <c r="F67" s="814"/>
      <c r="G67" s="814"/>
      <c r="H67" s="814"/>
      <c r="I67" s="815"/>
      <c r="J67" s="777"/>
      <c r="K67" s="814"/>
      <c r="L67" s="814"/>
      <c r="M67" s="269"/>
      <c r="N67" s="269"/>
      <c r="O67" s="269"/>
    </row>
    <row r="68" spans="1:15" ht="15" customHeight="1">
      <c r="A68" s="1371"/>
      <c r="B68" s="141" t="s">
        <v>63</v>
      </c>
      <c r="C68" s="1374"/>
      <c r="D68" s="1381">
        <v>10</v>
      </c>
      <c r="E68" s="846" t="s">
        <v>64</v>
      </c>
      <c r="F68" s="720" t="s">
        <v>106</v>
      </c>
      <c r="G68" s="717"/>
      <c r="H68" s="717" t="s">
        <v>101</v>
      </c>
      <c r="I68" s="847"/>
      <c r="J68" s="847">
        <v>1</v>
      </c>
      <c r="K68" s="717" t="s">
        <v>128</v>
      </c>
      <c r="L68" s="717" t="s">
        <v>182</v>
      </c>
      <c r="M68" s="269"/>
      <c r="N68" s="269"/>
      <c r="O68" s="269"/>
    </row>
    <row r="69" spans="1:15" ht="15" customHeight="1">
      <c r="A69" s="1371"/>
      <c r="B69" s="398"/>
      <c r="C69" s="1374"/>
      <c r="D69" s="1381"/>
      <c r="E69" s="849" t="s">
        <v>65</v>
      </c>
      <c r="F69" s="716" t="s">
        <v>106</v>
      </c>
      <c r="G69" s="718"/>
      <c r="H69" s="718" t="s">
        <v>101</v>
      </c>
      <c r="I69" s="850"/>
      <c r="J69" s="850">
        <v>1</v>
      </c>
      <c r="K69" s="718" t="s">
        <v>128</v>
      </c>
      <c r="L69" s="718" t="s">
        <v>182</v>
      </c>
      <c r="M69" s="269"/>
      <c r="N69" s="269"/>
      <c r="O69" s="269"/>
    </row>
    <row r="70" spans="1:15" ht="15" customHeight="1">
      <c r="A70" s="1371"/>
      <c r="B70" s="398"/>
      <c r="C70" s="1374"/>
      <c r="D70" s="1381"/>
      <c r="E70" s="854" t="s">
        <v>66</v>
      </c>
      <c r="F70" s="716" t="s">
        <v>106</v>
      </c>
      <c r="G70" s="718"/>
      <c r="H70" s="851" t="s">
        <v>101</v>
      </c>
      <c r="I70" s="850"/>
      <c r="J70" s="850">
        <v>1</v>
      </c>
      <c r="K70" s="718" t="s">
        <v>128</v>
      </c>
      <c r="L70" s="718" t="s">
        <v>182</v>
      </c>
      <c r="M70" s="269"/>
      <c r="N70" s="269"/>
      <c r="O70" s="269"/>
    </row>
    <row r="71" spans="1:15" ht="15" customHeight="1">
      <c r="A71" s="1371"/>
      <c r="B71" s="760"/>
      <c r="C71" s="1374"/>
      <c r="D71" s="1381"/>
      <c r="E71" s="841" t="s">
        <v>229</v>
      </c>
      <c r="F71" s="716" t="s">
        <v>106</v>
      </c>
      <c r="G71" s="738" t="s">
        <v>101</v>
      </c>
      <c r="H71" s="738" t="s">
        <v>101</v>
      </c>
      <c r="I71" s="842">
        <v>2.5</v>
      </c>
      <c r="J71" s="842">
        <v>4.5</v>
      </c>
      <c r="K71" s="716" t="s">
        <v>128</v>
      </c>
      <c r="L71" s="718" t="s">
        <v>182</v>
      </c>
      <c r="M71" s="336"/>
      <c r="N71" s="269"/>
      <c r="O71" s="269"/>
    </row>
    <row r="72" spans="1:15" ht="15" customHeight="1">
      <c r="A72" s="1371"/>
      <c r="B72" s="760"/>
      <c r="C72" s="1374"/>
      <c r="D72" s="1381"/>
      <c r="E72" s="873"/>
      <c r="F72" s="858"/>
      <c r="G72" s="775"/>
      <c r="H72" s="1001"/>
      <c r="I72" s="874"/>
      <c r="J72" s="1002"/>
      <c r="K72" s="775"/>
      <c r="L72" s="775"/>
      <c r="M72" s="269"/>
      <c r="N72" s="269"/>
      <c r="O72" s="269"/>
    </row>
    <row r="73" spans="1:15" ht="29.25" customHeight="1">
      <c r="A73" s="1375" t="s">
        <v>34</v>
      </c>
      <c r="B73" s="1376"/>
      <c r="C73" s="1412" t="s">
        <v>145</v>
      </c>
      <c r="D73" s="1413"/>
      <c r="E73" s="1408" t="s">
        <v>38</v>
      </c>
      <c r="F73" s="1408" t="s">
        <v>67</v>
      </c>
      <c r="G73" s="1420" t="s">
        <v>46</v>
      </c>
      <c r="H73" s="1408" t="s">
        <v>39</v>
      </c>
      <c r="I73" s="1408" t="s">
        <v>93</v>
      </c>
      <c r="J73" s="1408" t="s">
        <v>94</v>
      </c>
      <c r="K73" s="1408" t="s">
        <v>95</v>
      </c>
      <c r="L73" s="1417" t="s">
        <v>40</v>
      </c>
      <c r="M73" s="269"/>
      <c r="N73" s="269"/>
      <c r="O73" s="269"/>
    </row>
    <row r="74" spans="1:15" ht="24.75" customHeight="1">
      <c r="A74" s="1377"/>
      <c r="B74" s="1378"/>
      <c r="C74" s="74" t="s">
        <v>31</v>
      </c>
      <c r="D74" s="42" t="s">
        <v>52</v>
      </c>
      <c r="E74" s="1409"/>
      <c r="F74" s="1409"/>
      <c r="G74" s="1420"/>
      <c r="H74" s="1409"/>
      <c r="I74" s="1409"/>
      <c r="J74" s="1409"/>
      <c r="K74" s="1409"/>
      <c r="L74" s="1418"/>
      <c r="M74" s="269"/>
      <c r="N74" s="269"/>
      <c r="O74" s="269"/>
    </row>
    <row r="75" spans="1:15" s="182" customFormat="1" ht="15" customHeight="1">
      <c r="A75" s="1379" t="s">
        <v>8</v>
      </c>
      <c r="B75" s="1190" t="s">
        <v>68</v>
      </c>
      <c r="C75" s="1414">
        <f>(C13*0.03%)*0.5</f>
        <v>769.2055499999999</v>
      </c>
      <c r="D75" s="1410">
        <v>770</v>
      </c>
      <c r="E75" s="857" t="s">
        <v>215</v>
      </c>
      <c r="F75" s="720" t="s">
        <v>106</v>
      </c>
      <c r="G75" s="879" t="s">
        <v>107</v>
      </c>
      <c r="H75" s="720" t="s">
        <v>101</v>
      </c>
      <c r="I75" s="720">
        <v>40</v>
      </c>
      <c r="J75" s="720">
        <v>52.7</v>
      </c>
      <c r="K75" s="720">
        <v>50</v>
      </c>
      <c r="L75" s="717" t="s">
        <v>182</v>
      </c>
      <c r="M75" s="336"/>
      <c r="N75" s="336"/>
      <c r="O75" s="336"/>
    </row>
    <row r="76" spans="1:15" s="182" customFormat="1" ht="15" customHeight="1">
      <c r="A76" s="1380"/>
      <c r="B76" s="1208"/>
      <c r="C76" s="1414"/>
      <c r="D76" s="1381"/>
      <c r="E76" s="749" t="s">
        <v>198</v>
      </c>
      <c r="F76" s="716" t="s">
        <v>106</v>
      </c>
      <c r="G76" s="879" t="s">
        <v>98</v>
      </c>
      <c r="H76" s="716" t="s">
        <v>101</v>
      </c>
      <c r="I76" s="716">
        <v>40</v>
      </c>
      <c r="J76" s="716">
        <v>53.5</v>
      </c>
      <c r="K76" s="716">
        <v>50</v>
      </c>
      <c r="L76" s="718" t="s">
        <v>182</v>
      </c>
      <c r="M76" s="336"/>
      <c r="N76" s="336"/>
      <c r="O76" s="336"/>
    </row>
    <row r="77" spans="1:15" s="182" customFormat="1" ht="15" customHeight="1">
      <c r="A77" s="1380"/>
      <c r="B77" s="1208"/>
      <c r="C77" s="1414"/>
      <c r="D77" s="1381"/>
      <c r="E77" s="749" t="s">
        <v>232</v>
      </c>
      <c r="F77" s="716" t="s">
        <v>106</v>
      </c>
      <c r="G77" s="718" t="s">
        <v>98</v>
      </c>
      <c r="H77" s="716" t="s">
        <v>101</v>
      </c>
      <c r="I77" s="716">
        <v>40</v>
      </c>
      <c r="J77" s="716">
        <v>56.9</v>
      </c>
      <c r="K77" s="716">
        <v>50</v>
      </c>
      <c r="L77" s="718" t="s">
        <v>182</v>
      </c>
      <c r="M77" s="336"/>
      <c r="N77" s="336"/>
      <c r="O77" s="336"/>
    </row>
    <row r="78" spans="1:15" ht="15" customHeight="1">
      <c r="A78" s="1380"/>
      <c r="B78" s="1208"/>
      <c r="C78" s="1414"/>
      <c r="D78" s="1381"/>
      <c r="E78" s="2082" t="s">
        <v>309</v>
      </c>
      <c r="F78" s="2065" t="s">
        <v>106</v>
      </c>
      <c r="G78" s="2065" t="s">
        <v>107</v>
      </c>
      <c r="H78" s="2065" t="s">
        <v>101</v>
      </c>
      <c r="I78" s="2067">
        <v>5</v>
      </c>
      <c r="J78" s="2067">
        <v>375.6</v>
      </c>
      <c r="K78" s="2065">
        <v>300</v>
      </c>
      <c r="L78" s="2065" t="s">
        <v>228</v>
      </c>
      <c r="M78" s="268"/>
      <c r="N78" s="268"/>
      <c r="O78" s="268"/>
    </row>
    <row r="79" spans="1:15" s="182" customFormat="1" ht="15" customHeight="1">
      <c r="A79" s="1380"/>
      <c r="B79" s="1208"/>
      <c r="C79" s="1414"/>
      <c r="D79" s="1381"/>
      <c r="E79" s="2068"/>
      <c r="F79" s="2069"/>
      <c r="G79" s="2065"/>
      <c r="H79" s="2069"/>
      <c r="I79" s="2069"/>
      <c r="J79" s="2069"/>
      <c r="K79" s="2069"/>
      <c r="L79" s="2065"/>
      <c r="M79" s="336"/>
      <c r="N79" s="336"/>
      <c r="O79" s="336"/>
    </row>
    <row r="80" spans="1:15" ht="15" customHeight="1">
      <c r="A80" s="1380"/>
      <c r="B80" s="1208"/>
      <c r="C80" s="1414"/>
      <c r="D80" s="1381"/>
      <c r="E80" s="2068"/>
      <c r="F80" s="2069"/>
      <c r="G80" s="2069"/>
      <c r="H80" s="2069"/>
      <c r="I80" s="2069"/>
      <c r="J80" s="2069"/>
      <c r="K80" s="2069"/>
      <c r="L80" s="2065"/>
      <c r="M80" s="336"/>
      <c r="N80" s="269"/>
      <c r="O80" s="269"/>
    </row>
    <row r="81" spans="1:15" ht="15" customHeight="1">
      <c r="A81" s="1380"/>
      <c r="B81" s="1208"/>
      <c r="C81" s="1414"/>
      <c r="D81" s="1381"/>
      <c r="E81" s="2068" t="s">
        <v>112</v>
      </c>
      <c r="F81" s="2069" t="s">
        <v>106</v>
      </c>
      <c r="G81" s="2069" t="s">
        <v>101</v>
      </c>
      <c r="H81" s="2070" t="s">
        <v>101</v>
      </c>
      <c r="I81" s="2070">
        <v>50</v>
      </c>
      <c r="J81" s="2070">
        <v>109.65</v>
      </c>
      <c r="K81" s="2069">
        <v>100</v>
      </c>
      <c r="L81" s="2065" t="s">
        <v>182</v>
      </c>
      <c r="M81" s="336"/>
      <c r="N81" s="269"/>
      <c r="O81" s="269"/>
    </row>
    <row r="82" spans="1:15" ht="15" customHeight="1">
      <c r="A82" s="1380"/>
      <c r="B82" s="1208"/>
      <c r="C82" s="1414"/>
      <c r="D82" s="1381"/>
      <c r="E82" s="2068" t="s">
        <v>113</v>
      </c>
      <c r="F82" s="2069" t="s">
        <v>106</v>
      </c>
      <c r="G82" s="2069" t="s">
        <v>101</v>
      </c>
      <c r="H82" s="2070" t="s">
        <v>101</v>
      </c>
      <c r="I82" s="2070">
        <v>50</v>
      </c>
      <c r="J82" s="2070">
        <v>114.88</v>
      </c>
      <c r="K82" s="2069">
        <v>100</v>
      </c>
      <c r="L82" s="2065" t="s">
        <v>182</v>
      </c>
      <c r="M82" s="336"/>
      <c r="N82" s="269"/>
      <c r="O82" s="269"/>
    </row>
    <row r="83" spans="1:15" ht="15" customHeight="1">
      <c r="A83" s="1380"/>
      <c r="B83" s="1208"/>
      <c r="C83" s="1414"/>
      <c r="D83" s="1381"/>
      <c r="E83" s="2068" t="s">
        <v>185</v>
      </c>
      <c r="F83" s="2069" t="s">
        <v>106</v>
      </c>
      <c r="G83" s="2069" t="s">
        <v>101</v>
      </c>
      <c r="H83" s="2070" t="s">
        <v>101</v>
      </c>
      <c r="I83" s="2070">
        <v>50</v>
      </c>
      <c r="J83" s="2070">
        <v>108.6</v>
      </c>
      <c r="K83" s="2069">
        <v>100</v>
      </c>
      <c r="L83" s="2065" t="s">
        <v>182</v>
      </c>
      <c r="M83" s="336"/>
      <c r="N83" s="269"/>
      <c r="O83" s="269"/>
    </row>
    <row r="84" spans="1:15" ht="15" customHeight="1">
      <c r="A84" s="1380"/>
      <c r="B84" s="1208"/>
      <c r="C84" s="1414"/>
      <c r="D84" s="1381"/>
      <c r="E84" s="2083" t="s">
        <v>199</v>
      </c>
      <c r="F84" s="2069" t="s">
        <v>106</v>
      </c>
      <c r="G84" s="2069" t="s">
        <v>101</v>
      </c>
      <c r="H84" s="2070" t="s">
        <v>101</v>
      </c>
      <c r="I84" s="2070">
        <v>50</v>
      </c>
      <c r="J84" s="2072">
        <v>108.04</v>
      </c>
      <c r="K84" s="2069">
        <v>100</v>
      </c>
      <c r="L84" s="2065" t="s">
        <v>182</v>
      </c>
      <c r="M84" s="336"/>
      <c r="N84" s="269"/>
      <c r="O84" s="269"/>
    </row>
    <row r="85" spans="1:15" ht="15" customHeight="1">
      <c r="A85" s="1380"/>
      <c r="B85" s="1208"/>
      <c r="C85" s="1414"/>
      <c r="D85" s="1411"/>
      <c r="E85" s="2073" t="s">
        <v>298</v>
      </c>
      <c r="F85" s="2071" t="s">
        <v>106</v>
      </c>
      <c r="G85" s="2070" t="s">
        <v>101</v>
      </c>
      <c r="H85" s="2070" t="s">
        <v>101</v>
      </c>
      <c r="I85" s="2069">
        <v>50</v>
      </c>
      <c r="J85" s="2069">
        <v>123.9</v>
      </c>
      <c r="K85" s="2069">
        <v>100</v>
      </c>
      <c r="L85" s="2065" t="s">
        <v>182</v>
      </c>
      <c r="M85" s="336"/>
      <c r="N85" s="269"/>
      <c r="O85" s="269"/>
    </row>
    <row r="86" spans="1:15" ht="15" customHeight="1">
      <c r="A86" s="1380"/>
      <c r="B86" s="1208"/>
      <c r="C86" s="1414"/>
      <c r="D86" s="1411"/>
      <c r="E86" s="2073" t="s">
        <v>299</v>
      </c>
      <c r="F86" s="2071" t="s">
        <v>106</v>
      </c>
      <c r="G86" s="2070" t="s">
        <v>101</v>
      </c>
      <c r="H86" s="2070" t="s">
        <v>101</v>
      </c>
      <c r="I86" s="2069">
        <v>250</v>
      </c>
      <c r="J86" s="2069">
        <v>1138</v>
      </c>
      <c r="K86" s="2069" t="s">
        <v>128</v>
      </c>
      <c r="L86" s="2065" t="s">
        <v>182</v>
      </c>
      <c r="M86" s="336"/>
      <c r="N86" s="269"/>
      <c r="O86" s="269"/>
    </row>
    <row r="87" spans="1:15" ht="15" customHeight="1">
      <c r="A87" s="1380"/>
      <c r="B87" s="1208"/>
      <c r="C87" s="1414"/>
      <c r="D87" s="1411"/>
      <c r="E87" s="2068" t="s">
        <v>296</v>
      </c>
      <c r="F87" s="2071" t="s">
        <v>106</v>
      </c>
      <c r="G87" s="2069" t="s">
        <v>101</v>
      </c>
      <c r="H87" s="2069" t="s">
        <v>101</v>
      </c>
      <c r="I87" s="2069">
        <v>150</v>
      </c>
      <c r="J87" s="2069">
        <v>314.9</v>
      </c>
      <c r="K87" s="2069">
        <v>300</v>
      </c>
      <c r="L87" s="2065" t="s">
        <v>182</v>
      </c>
      <c r="M87" s="336"/>
      <c r="N87" s="269"/>
      <c r="O87" s="269"/>
    </row>
    <row r="88" spans="1:15" ht="15" customHeight="1">
      <c r="A88" s="1380"/>
      <c r="B88" s="1208"/>
      <c r="C88" s="1414"/>
      <c r="D88" s="1381"/>
      <c r="E88" s="2068"/>
      <c r="F88" s="2069"/>
      <c r="G88" s="2069"/>
      <c r="H88" s="2070"/>
      <c r="I88" s="2070"/>
      <c r="J88" s="2070"/>
      <c r="K88" s="2069"/>
      <c r="L88" s="2065"/>
      <c r="M88" s="336"/>
      <c r="N88" s="269"/>
      <c r="O88" s="269"/>
    </row>
    <row r="89" spans="1:15" ht="15" customHeight="1">
      <c r="A89" s="1380"/>
      <c r="B89" s="1208"/>
      <c r="C89" s="1414"/>
      <c r="D89" s="1381"/>
      <c r="E89" s="2068" t="s">
        <v>111</v>
      </c>
      <c r="F89" s="2069" t="s">
        <v>106</v>
      </c>
      <c r="G89" s="2065" t="s">
        <v>107</v>
      </c>
      <c r="H89" s="2070" t="s">
        <v>101</v>
      </c>
      <c r="I89" s="2069">
        <v>15</v>
      </c>
      <c r="J89" s="2069">
        <v>128</v>
      </c>
      <c r="K89" s="2069">
        <v>100</v>
      </c>
      <c r="L89" s="2065" t="s">
        <v>248</v>
      </c>
      <c r="M89" s="336"/>
      <c r="N89" s="269"/>
      <c r="O89" s="269"/>
    </row>
    <row r="90" spans="1:15" ht="15" customHeight="1">
      <c r="A90" s="1380"/>
      <c r="B90" s="1208"/>
      <c r="C90" s="1414"/>
      <c r="D90" s="1381"/>
      <c r="E90" s="2068" t="s">
        <v>239</v>
      </c>
      <c r="F90" s="2069" t="s">
        <v>106</v>
      </c>
      <c r="G90" s="2065" t="s">
        <v>107</v>
      </c>
      <c r="H90" s="2070" t="s">
        <v>101</v>
      </c>
      <c r="I90" s="2069">
        <v>15</v>
      </c>
      <c r="J90" s="2069">
        <v>13</v>
      </c>
      <c r="K90" s="2067" t="s">
        <v>128</v>
      </c>
      <c r="L90" s="2065" t="s">
        <v>248</v>
      </c>
      <c r="M90" s="336"/>
      <c r="N90" s="269"/>
      <c r="O90" s="269"/>
    </row>
    <row r="91" spans="1:15" ht="15" customHeight="1">
      <c r="A91" s="1380"/>
      <c r="B91" s="1208"/>
      <c r="C91" s="1414"/>
      <c r="D91" s="1381"/>
      <c r="E91" s="2084" t="s">
        <v>292</v>
      </c>
      <c r="F91" s="2069" t="s">
        <v>106</v>
      </c>
      <c r="G91" s="2065" t="s">
        <v>107</v>
      </c>
      <c r="H91" s="2075" t="s">
        <v>101</v>
      </c>
      <c r="I91" s="2075">
        <v>15</v>
      </c>
      <c r="J91" s="2075">
        <v>123</v>
      </c>
      <c r="K91" s="2075">
        <v>100</v>
      </c>
      <c r="L91" s="2075" t="s">
        <v>248</v>
      </c>
      <c r="M91" s="336"/>
      <c r="N91" s="269"/>
      <c r="O91" s="269"/>
    </row>
    <row r="92" spans="1:15" ht="15" customHeight="1">
      <c r="A92" s="1380"/>
      <c r="B92" s="1208"/>
      <c r="C92" s="1414"/>
      <c r="D92" s="1381"/>
      <c r="E92" s="2084" t="s">
        <v>297</v>
      </c>
      <c r="F92" s="2071" t="s">
        <v>106</v>
      </c>
      <c r="G92" s="2065" t="s">
        <v>107</v>
      </c>
      <c r="H92" s="2075" t="s">
        <v>101</v>
      </c>
      <c r="I92" s="2075">
        <v>15</v>
      </c>
      <c r="J92" s="2075">
        <v>230</v>
      </c>
      <c r="K92" s="2075">
        <v>200</v>
      </c>
      <c r="L92" s="2065" t="s">
        <v>182</v>
      </c>
      <c r="M92" s="336"/>
      <c r="N92" s="269"/>
      <c r="O92" s="269"/>
    </row>
    <row r="93" spans="1:15" ht="15" customHeight="1">
      <c r="A93" s="1380"/>
      <c r="B93" s="1208"/>
      <c r="C93" s="1414"/>
      <c r="D93" s="1381"/>
      <c r="E93" s="2084"/>
      <c r="F93" s="2069"/>
      <c r="G93" s="2065"/>
      <c r="H93" s="2075"/>
      <c r="I93" s="2075"/>
      <c r="J93" s="2075"/>
      <c r="K93" s="2075"/>
      <c r="L93" s="2075"/>
      <c r="M93" s="336"/>
      <c r="N93" s="269"/>
      <c r="O93" s="269"/>
    </row>
    <row r="94" spans="1:15" ht="15" customHeight="1">
      <c r="A94" s="1380"/>
      <c r="B94" s="1208"/>
      <c r="C94" s="1414"/>
      <c r="D94" s="1381"/>
      <c r="E94" s="2085" t="s">
        <v>207</v>
      </c>
      <c r="F94" s="2069" t="s">
        <v>106</v>
      </c>
      <c r="G94" s="2065" t="s">
        <v>98</v>
      </c>
      <c r="H94" s="2070" t="s">
        <v>101</v>
      </c>
      <c r="I94" s="2077" t="s">
        <v>308</v>
      </c>
      <c r="J94" s="2070">
        <v>575</v>
      </c>
      <c r="K94" s="2069">
        <v>500</v>
      </c>
      <c r="L94" s="2065" t="s">
        <v>182</v>
      </c>
      <c r="M94" s="336"/>
      <c r="N94" s="269"/>
      <c r="O94" s="269"/>
    </row>
    <row r="95" spans="1:15" ht="15" customHeight="1">
      <c r="A95" s="1380"/>
      <c r="B95" s="1208"/>
      <c r="C95" s="1414"/>
      <c r="D95" s="1381"/>
      <c r="E95" s="2068" t="s">
        <v>300</v>
      </c>
      <c r="F95" s="2069" t="s">
        <v>106</v>
      </c>
      <c r="G95" s="2065" t="s">
        <v>98</v>
      </c>
      <c r="H95" s="2070" t="s">
        <v>101</v>
      </c>
      <c r="I95" s="2069">
        <v>51</v>
      </c>
      <c r="J95" s="2069">
        <v>574.7</v>
      </c>
      <c r="K95" s="2069">
        <v>500</v>
      </c>
      <c r="L95" s="2065" t="s">
        <v>182</v>
      </c>
      <c r="M95" s="336"/>
      <c r="N95" s="269"/>
      <c r="O95" s="269"/>
    </row>
    <row r="96" spans="1:15" ht="15" customHeight="1">
      <c r="A96" s="1380"/>
      <c r="B96" s="1208"/>
      <c r="C96" s="1414"/>
      <c r="D96" s="1381"/>
      <c r="E96" s="2068" t="s">
        <v>302</v>
      </c>
      <c r="F96" s="2069" t="s">
        <v>106</v>
      </c>
      <c r="G96" s="2065" t="s">
        <v>107</v>
      </c>
      <c r="H96" s="2070" t="s">
        <v>101</v>
      </c>
      <c r="I96" s="2069">
        <v>40</v>
      </c>
      <c r="J96" s="2069">
        <v>358</v>
      </c>
      <c r="K96" s="2069">
        <v>300</v>
      </c>
      <c r="L96" s="2065" t="s">
        <v>182</v>
      </c>
      <c r="M96" s="336"/>
      <c r="N96" s="269"/>
      <c r="O96" s="269"/>
    </row>
    <row r="97" spans="1:15" s="182" customFormat="1" ht="15" customHeight="1">
      <c r="A97" s="1380"/>
      <c r="B97" s="1208"/>
      <c r="C97" s="1414"/>
      <c r="D97" s="1381"/>
      <c r="E97" s="2079"/>
      <c r="F97" s="2075"/>
      <c r="G97" s="2065"/>
      <c r="H97" s="2070"/>
      <c r="I97" s="2080"/>
      <c r="J97" s="2080"/>
      <c r="K97" s="2081"/>
      <c r="L97" s="2065"/>
      <c r="M97" s="336"/>
      <c r="N97" s="336"/>
      <c r="O97" s="336"/>
    </row>
    <row r="98" spans="1:15" ht="15" customHeight="1">
      <c r="A98" s="1380"/>
      <c r="B98" s="1208"/>
      <c r="C98" s="1414"/>
      <c r="D98" s="1381"/>
      <c r="E98" s="2079" t="s">
        <v>223</v>
      </c>
      <c r="F98" s="2075" t="s">
        <v>106</v>
      </c>
      <c r="G98" s="2065" t="s">
        <v>107</v>
      </c>
      <c r="H98" s="2070" t="s">
        <v>101</v>
      </c>
      <c r="I98" s="2080">
        <v>15</v>
      </c>
      <c r="J98" s="2080">
        <v>238.17</v>
      </c>
      <c r="K98" s="2081">
        <v>200</v>
      </c>
      <c r="L98" s="2065" t="s">
        <v>182</v>
      </c>
      <c r="M98" s="336"/>
      <c r="N98" s="269"/>
      <c r="O98" s="269"/>
    </row>
    <row r="99" spans="1:15" ht="15" customHeight="1">
      <c r="A99" s="1380"/>
      <c r="B99" s="1208"/>
      <c r="C99" s="1414"/>
      <c r="D99" s="1381"/>
      <c r="E99" s="2079" t="s">
        <v>191</v>
      </c>
      <c r="F99" s="2075" t="s">
        <v>106</v>
      </c>
      <c r="G99" s="2065" t="s">
        <v>98</v>
      </c>
      <c r="H99" s="2070" t="s">
        <v>101</v>
      </c>
      <c r="I99" s="2080">
        <v>50</v>
      </c>
      <c r="J99" s="2080">
        <v>131.82</v>
      </c>
      <c r="K99" s="2081">
        <v>100</v>
      </c>
      <c r="L99" s="2065" t="s">
        <v>182</v>
      </c>
      <c r="M99" s="336"/>
      <c r="N99" s="269"/>
      <c r="O99" s="269"/>
    </row>
    <row r="100" spans="1:15" ht="15" customHeight="1">
      <c r="A100" s="1380"/>
      <c r="B100" s="1208"/>
      <c r="C100" s="1414"/>
      <c r="D100" s="1381"/>
      <c r="E100" s="2079"/>
      <c r="F100" s="2075"/>
      <c r="G100" s="2065"/>
      <c r="H100" s="2070"/>
      <c r="I100" s="2080"/>
      <c r="J100" s="2080"/>
      <c r="K100" s="2081"/>
      <c r="L100" s="2065"/>
      <c r="M100" s="336"/>
      <c r="N100" s="269"/>
      <c r="O100" s="269"/>
    </row>
    <row r="101" spans="1:15" ht="15" customHeight="1">
      <c r="A101" s="1380"/>
      <c r="B101" s="1208"/>
      <c r="C101" s="1414"/>
      <c r="D101" s="1381"/>
      <c r="E101" s="2079" t="s">
        <v>330</v>
      </c>
      <c r="F101" s="2075" t="s">
        <v>106</v>
      </c>
      <c r="G101" s="2065" t="s">
        <v>107</v>
      </c>
      <c r="H101" s="2070" t="s">
        <v>101</v>
      </c>
      <c r="I101" s="2080">
        <v>60</v>
      </c>
      <c r="J101" s="2080">
        <v>546.7</v>
      </c>
      <c r="K101" s="2081">
        <v>500</v>
      </c>
      <c r="L101" s="2065" t="s">
        <v>228</v>
      </c>
      <c r="M101" s="336"/>
      <c r="N101" s="269"/>
      <c r="O101" s="269"/>
    </row>
    <row r="102" spans="1:15" ht="15" customHeight="1">
      <c r="A102" s="1380"/>
      <c r="B102" s="1208"/>
      <c r="C102" s="1414"/>
      <c r="D102" s="1381"/>
      <c r="E102" s="2068" t="s">
        <v>282</v>
      </c>
      <c r="F102" s="2069" t="s">
        <v>106</v>
      </c>
      <c r="G102" s="2065" t="s">
        <v>107</v>
      </c>
      <c r="H102" s="2070" t="s">
        <v>101</v>
      </c>
      <c r="I102" s="2069">
        <v>30</v>
      </c>
      <c r="J102" s="2069">
        <v>59.3</v>
      </c>
      <c r="K102" s="2069">
        <v>50</v>
      </c>
      <c r="L102" s="2065" t="s">
        <v>182</v>
      </c>
      <c r="M102" s="336"/>
      <c r="N102" s="269"/>
      <c r="O102" s="269"/>
    </row>
    <row r="103" spans="1:15" ht="15" customHeight="1">
      <c r="A103" s="1380"/>
      <c r="B103" s="1208"/>
      <c r="C103" s="1414"/>
      <c r="D103" s="1381"/>
      <c r="E103" s="2068"/>
      <c r="F103" s="2069"/>
      <c r="G103" s="2065"/>
      <c r="H103" s="2070"/>
      <c r="I103" s="2069"/>
      <c r="J103" s="2069"/>
      <c r="K103" s="2069"/>
      <c r="L103" s="2065"/>
      <c r="M103" s="336"/>
      <c r="N103" s="269"/>
      <c r="O103" s="269"/>
    </row>
    <row r="104" spans="1:15" ht="15" customHeight="1">
      <c r="A104" s="1380"/>
      <c r="B104" s="1208"/>
      <c r="C104" s="1414"/>
      <c r="D104" s="1381"/>
      <c r="E104" s="2068" t="s">
        <v>283</v>
      </c>
      <c r="F104" s="2069" t="s">
        <v>106</v>
      </c>
      <c r="G104" s="2065" t="s">
        <v>107</v>
      </c>
      <c r="H104" s="2070" t="s">
        <v>101</v>
      </c>
      <c r="I104" s="2069">
        <v>50</v>
      </c>
      <c r="J104" s="2069">
        <v>160</v>
      </c>
      <c r="K104" s="2069">
        <v>150</v>
      </c>
      <c r="L104" s="2065" t="s">
        <v>182</v>
      </c>
      <c r="M104" s="336"/>
      <c r="N104" s="269"/>
      <c r="O104" s="269"/>
    </row>
    <row r="105" spans="1:15" ht="15" customHeight="1">
      <c r="A105" s="1380"/>
      <c r="B105" s="1208"/>
      <c r="C105" s="1414"/>
      <c r="D105" s="1381"/>
      <c r="E105" s="749" t="s">
        <v>295</v>
      </c>
      <c r="F105" s="716" t="s">
        <v>106</v>
      </c>
      <c r="G105" s="718" t="s">
        <v>107</v>
      </c>
      <c r="H105" s="738" t="s">
        <v>101</v>
      </c>
      <c r="I105" s="716">
        <v>40</v>
      </c>
      <c r="J105" s="716">
        <v>127.3</v>
      </c>
      <c r="K105" s="716">
        <v>100</v>
      </c>
      <c r="L105" s="718" t="s">
        <v>182</v>
      </c>
      <c r="M105" s="336"/>
      <c r="N105" s="269"/>
      <c r="O105" s="269"/>
    </row>
    <row r="106" spans="1:15" s="182" customFormat="1" ht="15" customHeight="1">
      <c r="A106" s="1380"/>
      <c r="B106" s="1208"/>
      <c r="C106" s="1414"/>
      <c r="D106" s="1381"/>
      <c r="E106" s="202"/>
      <c r="F106" s="202"/>
      <c r="G106" s="202"/>
      <c r="H106" s="202"/>
      <c r="I106" s="202"/>
      <c r="J106" s="202"/>
      <c r="K106" s="202"/>
      <c r="L106" s="1128"/>
      <c r="M106" s="336"/>
      <c r="N106" s="336"/>
      <c r="O106" s="336"/>
    </row>
    <row r="107" spans="1:15" ht="15" customHeight="1">
      <c r="A107" s="1380"/>
      <c r="B107" s="1208"/>
      <c r="C107" s="1414"/>
      <c r="D107" s="1381"/>
      <c r="E107" s="749" t="s">
        <v>114</v>
      </c>
      <c r="F107" s="716" t="s">
        <v>106</v>
      </c>
      <c r="G107" s="716" t="s">
        <v>110</v>
      </c>
      <c r="H107" s="738" t="s">
        <v>101</v>
      </c>
      <c r="I107" s="738">
        <v>132.16</v>
      </c>
      <c r="J107" s="738">
        <v>109.8</v>
      </c>
      <c r="K107" s="716">
        <v>100</v>
      </c>
      <c r="L107" s="718" t="s">
        <v>326</v>
      </c>
      <c r="M107" s="336"/>
      <c r="N107" s="269"/>
      <c r="O107" s="269"/>
    </row>
    <row r="108" spans="1:15" ht="15" customHeight="1">
      <c r="A108" s="1380"/>
      <c r="B108" s="1208"/>
      <c r="C108" s="1414"/>
      <c r="D108" s="1381"/>
      <c r="E108" s="749" t="s">
        <v>115</v>
      </c>
      <c r="F108" s="716" t="s">
        <v>106</v>
      </c>
      <c r="G108" s="716" t="s">
        <v>110</v>
      </c>
      <c r="H108" s="738" t="s">
        <v>101</v>
      </c>
      <c r="I108" s="738">
        <v>128</v>
      </c>
      <c r="J108" s="738">
        <v>113.5</v>
      </c>
      <c r="K108" s="716">
        <v>100</v>
      </c>
      <c r="L108" s="718" t="s">
        <v>326</v>
      </c>
      <c r="M108" s="336"/>
      <c r="N108" s="269"/>
      <c r="O108" s="269"/>
    </row>
    <row r="109" spans="1:15" ht="15" customHeight="1">
      <c r="A109" s="1380"/>
      <c r="B109" s="1208"/>
      <c r="C109" s="1414"/>
      <c r="D109" s="1381"/>
      <c r="E109" s="749" t="s">
        <v>188</v>
      </c>
      <c r="F109" s="716" t="s">
        <v>106</v>
      </c>
      <c r="G109" s="716" t="s">
        <v>110</v>
      </c>
      <c r="H109" s="738" t="s">
        <v>101</v>
      </c>
      <c r="I109" s="738">
        <v>130</v>
      </c>
      <c r="J109" s="738">
        <v>108.4</v>
      </c>
      <c r="K109" s="716">
        <v>100</v>
      </c>
      <c r="L109" s="718" t="s">
        <v>326</v>
      </c>
      <c r="M109" s="336"/>
      <c r="N109" s="269"/>
      <c r="O109" s="269"/>
    </row>
    <row r="110" spans="1:15" ht="15" customHeight="1">
      <c r="A110" s="1380"/>
      <c r="B110" s="1208"/>
      <c r="C110" s="1414"/>
      <c r="D110" s="1381"/>
      <c r="E110" s="749" t="s">
        <v>116</v>
      </c>
      <c r="F110" s="716" t="s">
        <v>106</v>
      </c>
      <c r="G110" s="716" t="s">
        <v>110</v>
      </c>
      <c r="H110" s="738" t="s">
        <v>101</v>
      </c>
      <c r="I110" s="738">
        <v>131.2</v>
      </c>
      <c r="J110" s="738">
        <v>114.4</v>
      </c>
      <c r="K110" s="716">
        <v>100</v>
      </c>
      <c r="L110" s="718" t="s">
        <v>326</v>
      </c>
      <c r="M110" s="336"/>
      <c r="N110" s="269"/>
      <c r="O110" s="269"/>
    </row>
    <row r="111" spans="1:15" ht="15" customHeight="1">
      <c r="A111" s="1380"/>
      <c r="B111" s="1208"/>
      <c r="C111" s="1414"/>
      <c r="D111" s="1381"/>
      <c r="E111" s="749" t="s">
        <v>117</v>
      </c>
      <c r="F111" s="716" t="s">
        <v>106</v>
      </c>
      <c r="G111" s="716" t="s">
        <v>110</v>
      </c>
      <c r="H111" s="738" t="s">
        <v>101</v>
      </c>
      <c r="I111" s="738">
        <v>132.2</v>
      </c>
      <c r="J111" s="738">
        <v>109.5</v>
      </c>
      <c r="K111" s="716">
        <v>100</v>
      </c>
      <c r="L111" s="718" t="s">
        <v>326</v>
      </c>
      <c r="M111" s="336"/>
      <c r="N111" s="269"/>
      <c r="O111" s="269"/>
    </row>
    <row r="112" spans="1:15" ht="15" customHeight="1">
      <c r="A112" s="1380"/>
      <c r="B112" s="1208"/>
      <c r="C112" s="1414"/>
      <c r="D112" s="1381"/>
      <c r="E112" s="749" t="s">
        <v>189</v>
      </c>
      <c r="F112" s="737" t="s">
        <v>106</v>
      </c>
      <c r="G112" s="716" t="s">
        <v>110</v>
      </c>
      <c r="H112" s="738" t="s">
        <v>101</v>
      </c>
      <c r="I112" s="733">
        <v>124.2</v>
      </c>
      <c r="J112" s="733">
        <v>109.2</v>
      </c>
      <c r="K112" s="737">
        <v>100</v>
      </c>
      <c r="L112" s="718" t="s">
        <v>326</v>
      </c>
      <c r="M112" s="336"/>
      <c r="N112" s="269"/>
      <c r="O112" s="269"/>
    </row>
    <row r="113" spans="1:15" ht="15" customHeight="1">
      <c r="A113" s="1380"/>
      <c r="B113" s="1208"/>
      <c r="C113" s="1414"/>
      <c r="D113" s="1381"/>
      <c r="E113" s="749" t="s">
        <v>190</v>
      </c>
      <c r="F113" s="716" t="s">
        <v>106</v>
      </c>
      <c r="G113" s="716" t="s">
        <v>110</v>
      </c>
      <c r="H113" s="738" t="s">
        <v>101</v>
      </c>
      <c r="I113" s="738">
        <v>125.1</v>
      </c>
      <c r="J113" s="738">
        <v>120.2</v>
      </c>
      <c r="K113" s="716">
        <v>100</v>
      </c>
      <c r="L113" s="718" t="s">
        <v>326</v>
      </c>
      <c r="M113" s="336"/>
      <c r="N113" s="269"/>
      <c r="O113" s="269"/>
    </row>
    <row r="114" spans="1:15" ht="15" customHeight="1">
      <c r="A114" s="1380"/>
      <c r="B114" s="1208"/>
      <c r="C114" s="1414"/>
      <c r="D114" s="1381"/>
      <c r="E114" s="749" t="s">
        <v>118</v>
      </c>
      <c r="F114" s="716" t="s">
        <v>106</v>
      </c>
      <c r="G114" s="716" t="s">
        <v>110</v>
      </c>
      <c r="H114" s="738" t="s">
        <v>101</v>
      </c>
      <c r="I114" s="738">
        <v>127.6</v>
      </c>
      <c r="J114" s="738">
        <v>112.9</v>
      </c>
      <c r="K114" s="716">
        <v>100</v>
      </c>
      <c r="L114" s="718" t="s">
        <v>326</v>
      </c>
      <c r="M114" s="336"/>
      <c r="N114" s="269"/>
      <c r="O114" s="269"/>
    </row>
    <row r="115" spans="1:15" ht="15" customHeight="1">
      <c r="A115" s="1380"/>
      <c r="B115" s="1208"/>
      <c r="C115" s="1414"/>
      <c r="D115" s="1381"/>
      <c r="E115" s="841" t="s">
        <v>119</v>
      </c>
      <c r="F115" s="858" t="s">
        <v>106</v>
      </c>
      <c r="G115" s="858" t="s">
        <v>110</v>
      </c>
      <c r="H115" s="842" t="s">
        <v>101</v>
      </c>
      <c r="I115" s="842">
        <v>131</v>
      </c>
      <c r="J115" s="842">
        <v>113.9</v>
      </c>
      <c r="K115" s="858">
        <v>100</v>
      </c>
      <c r="L115" s="775" t="s">
        <v>326</v>
      </c>
      <c r="M115" s="336"/>
      <c r="N115" s="269"/>
      <c r="O115" s="269"/>
    </row>
    <row r="116" spans="1:15" ht="15" customHeight="1">
      <c r="A116" s="1397" t="s">
        <v>9</v>
      </c>
      <c r="B116" s="1398"/>
      <c r="C116" s="407">
        <f>(C13*0.03%)*0.4</f>
        <v>615.36444</v>
      </c>
      <c r="D116" s="408">
        <f>D117+D124+D127+D133+D138+D142+D146</f>
        <v>615</v>
      </c>
      <c r="E116" s="1125"/>
      <c r="F116" s="1126"/>
      <c r="G116" s="955"/>
      <c r="H116" s="1127"/>
      <c r="I116" s="983"/>
      <c r="J116" s="983"/>
      <c r="K116" s="982"/>
      <c r="L116" s="955"/>
      <c r="M116" s="336"/>
      <c r="N116" s="269"/>
      <c r="O116" s="269"/>
    </row>
    <row r="117" spans="1:15" ht="15" customHeight="1">
      <c r="A117" s="1370" t="s">
        <v>10</v>
      </c>
      <c r="B117" s="1379" t="s">
        <v>69</v>
      </c>
      <c r="C117" s="1374"/>
      <c r="D117" s="1381">
        <v>150</v>
      </c>
      <c r="E117" s="1004"/>
      <c r="F117" s="995"/>
      <c r="G117" s="1403"/>
      <c r="H117" s="1403"/>
      <c r="I117" s="1403"/>
      <c r="J117" s="1403"/>
      <c r="K117" s="1403"/>
      <c r="L117" s="1404"/>
      <c r="M117" s="336"/>
      <c r="N117" s="269"/>
      <c r="O117" s="269"/>
    </row>
    <row r="118" spans="1:15" ht="15" customHeight="1">
      <c r="A118" s="1371"/>
      <c r="B118" s="1380"/>
      <c r="C118" s="1374"/>
      <c r="D118" s="1381"/>
      <c r="E118" s="171" t="s">
        <v>120</v>
      </c>
      <c r="F118" s="166" t="s">
        <v>106</v>
      </c>
      <c r="G118" s="166"/>
      <c r="H118" s="48" t="s">
        <v>101</v>
      </c>
      <c r="I118" s="48"/>
      <c r="J118" s="48">
        <v>114.93</v>
      </c>
      <c r="K118" s="60" t="s">
        <v>128</v>
      </c>
      <c r="L118" s="166" t="s">
        <v>228</v>
      </c>
      <c r="M118" s="336"/>
      <c r="N118" s="269"/>
      <c r="O118" s="269"/>
    </row>
    <row r="119" spans="1:15" ht="15" customHeight="1">
      <c r="A119" s="1371"/>
      <c r="B119" s="1380"/>
      <c r="C119" s="1374"/>
      <c r="D119" s="1381"/>
      <c r="E119" s="479" t="s">
        <v>192</v>
      </c>
      <c r="F119" s="60" t="s">
        <v>106</v>
      </c>
      <c r="G119" s="60"/>
      <c r="H119" s="143" t="s">
        <v>101</v>
      </c>
      <c r="I119" s="143"/>
      <c r="J119" s="143">
        <v>56.82</v>
      </c>
      <c r="K119" s="60">
        <v>50</v>
      </c>
      <c r="L119" s="60" t="s">
        <v>228</v>
      </c>
      <c r="M119" s="336"/>
      <c r="N119" s="269"/>
      <c r="O119" s="269"/>
    </row>
    <row r="120" spans="1:15" ht="15" customHeight="1">
      <c r="A120" s="1371"/>
      <c r="B120" s="1380"/>
      <c r="C120" s="1374"/>
      <c r="D120" s="1381"/>
      <c r="E120" s="186" t="s">
        <v>218</v>
      </c>
      <c r="F120" s="60" t="s">
        <v>106</v>
      </c>
      <c r="G120" s="60"/>
      <c r="H120" s="161" t="s">
        <v>101</v>
      </c>
      <c r="I120" s="143"/>
      <c r="J120" s="143">
        <v>11.28</v>
      </c>
      <c r="K120" s="60">
        <v>10</v>
      </c>
      <c r="L120" s="60" t="s">
        <v>183</v>
      </c>
      <c r="M120" s="336"/>
      <c r="N120" s="269"/>
      <c r="O120" s="269"/>
    </row>
    <row r="121" spans="1:15" ht="15" customHeight="1">
      <c r="A121" s="1371"/>
      <c r="B121" s="1380"/>
      <c r="C121" s="1374"/>
      <c r="D121" s="1381"/>
      <c r="E121" s="186"/>
      <c r="F121" s="60"/>
      <c r="G121" s="203"/>
      <c r="H121" s="161"/>
      <c r="I121" s="143"/>
      <c r="J121" s="143"/>
      <c r="K121" s="60"/>
      <c r="L121" s="60"/>
      <c r="M121" s="336"/>
      <c r="N121" s="269"/>
      <c r="O121" s="269"/>
    </row>
    <row r="122" spans="1:15" ht="15" customHeight="1">
      <c r="A122" s="1371"/>
      <c r="B122" s="1380"/>
      <c r="C122" s="1374"/>
      <c r="D122" s="1381"/>
      <c r="E122" s="202" t="s">
        <v>121</v>
      </c>
      <c r="F122" s="162" t="s">
        <v>100</v>
      </c>
      <c r="G122" s="60"/>
      <c r="H122" s="162" t="s">
        <v>101</v>
      </c>
      <c r="I122" s="143"/>
      <c r="J122" s="143">
        <v>114.71</v>
      </c>
      <c r="K122" s="162">
        <v>100</v>
      </c>
      <c r="L122" s="60" t="s">
        <v>228</v>
      </c>
      <c r="M122" s="336"/>
      <c r="N122" s="269"/>
      <c r="O122" s="269"/>
    </row>
    <row r="123" spans="1:15" ht="15" customHeight="1">
      <c r="A123" s="1371"/>
      <c r="B123" s="1380"/>
      <c r="C123" s="1374"/>
      <c r="D123" s="1381"/>
      <c r="E123" s="599" t="s">
        <v>231</v>
      </c>
      <c r="F123" s="223" t="s">
        <v>100</v>
      </c>
      <c r="G123" s="198"/>
      <c r="H123" s="223" t="s">
        <v>101</v>
      </c>
      <c r="I123" s="1103"/>
      <c r="J123" s="1103">
        <v>24.19</v>
      </c>
      <c r="K123" s="223">
        <v>20</v>
      </c>
      <c r="L123" s="223" t="s">
        <v>182</v>
      </c>
      <c r="M123" s="336"/>
      <c r="N123" s="269"/>
      <c r="O123" s="269"/>
    </row>
    <row r="124" spans="1:15" ht="15" customHeight="1">
      <c r="A124" s="1370" t="s">
        <v>11</v>
      </c>
      <c r="B124" s="1379" t="s">
        <v>70</v>
      </c>
      <c r="C124" s="1374"/>
      <c r="D124" s="1381">
        <v>145</v>
      </c>
      <c r="E124" s="1099"/>
      <c r="F124" s="282"/>
      <c r="G124" s="282"/>
      <c r="H124" s="282"/>
      <c r="I124" s="511"/>
      <c r="J124" s="511"/>
      <c r="K124" s="282"/>
      <c r="L124" s="282"/>
      <c r="M124" s="336"/>
      <c r="N124" s="269"/>
      <c r="O124" s="269"/>
    </row>
    <row r="125" spans="1:15" ht="15" customHeight="1">
      <c r="A125" s="1371"/>
      <c r="B125" s="1382"/>
      <c r="C125" s="1374"/>
      <c r="D125" s="1381"/>
      <c r="E125" s="1104" t="s">
        <v>141</v>
      </c>
      <c r="F125" s="1101" t="s">
        <v>106</v>
      </c>
      <c r="G125" s="1074"/>
      <c r="H125" s="506" t="s">
        <v>123</v>
      </c>
      <c r="I125" s="506"/>
      <c r="J125" s="506">
        <v>2.1</v>
      </c>
      <c r="K125" s="1105">
        <v>2</v>
      </c>
      <c r="L125" s="1074" t="s">
        <v>183</v>
      </c>
      <c r="M125" s="336"/>
      <c r="N125" s="269"/>
      <c r="O125" s="269"/>
    </row>
    <row r="126" spans="1:15" ht="15" customHeight="1">
      <c r="A126" s="1372"/>
      <c r="B126" s="1384"/>
      <c r="C126" s="1374"/>
      <c r="D126" s="1381"/>
      <c r="E126" s="1106" t="s">
        <v>193</v>
      </c>
      <c r="F126" s="1095" t="s">
        <v>106</v>
      </c>
      <c r="G126" s="198"/>
      <c r="H126" s="340" t="s">
        <v>123</v>
      </c>
      <c r="I126" s="340"/>
      <c r="J126" s="340">
        <v>5.87</v>
      </c>
      <c r="K126" s="1107">
        <v>5</v>
      </c>
      <c r="L126" s="198" t="s">
        <v>183</v>
      </c>
      <c r="M126" s="336"/>
      <c r="N126" s="269"/>
      <c r="O126" s="269"/>
    </row>
    <row r="127" spans="1:15" ht="15.75" customHeight="1">
      <c r="A127" s="1370" t="s">
        <v>12</v>
      </c>
      <c r="B127" s="1379" t="s">
        <v>71</v>
      </c>
      <c r="C127" s="1374"/>
      <c r="D127" s="1381">
        <v>100</v>
      </c>
      <c r="E127" s="190"/>
      <c r="F127" s="282"/>
      <c r="G127" s="282"/>
      <c r="H127" s="282"/>
      <c r="I127" s="511"/>
      <c r="J127" s="511"/>
      <c r="K127" s="282"/>
      <c r="L127" s="282"/>
      <c r="M127" s="336"/>
      <c r="N127" s="269"/>
      <c r="O127" s="269"/>
    </row>
    <row r="128" spans="1:15" ht="15" customHeight="1">
      <c r="A128" s="1371"/>
      <c r="B128" s="1380"/>
      <c r="C128" s="1374"/>
      <c r="D128" s="1381"/>
      <c r="E128" s="1079"/>
      <c r="F128" s="1080"/>
      <c r="G128" s="1080"/>
      <c r="H128" s="1080"/>
      <c r="I128" s="1108"/>
      <c r="J128" s="1109"/>
      <c r="K128" s="1110"/>
      <c r="L128" s="1083"/>
      <c r="M128" s="336"/>
      <c r="N128" s="269"/>
      <c r="O128" s="269"/>
    </row>
    <row r="129" spans="1:15" ht="15" customHeight="1">
      <c r="A129" s="1371"/>
      <c r="B129" s="1380"/>
      <c r="C129" s="1374"/>
      <c r="D129" s="1381"/>
      <c r="E129" s="202" t="s">
        <v>278</v>
      </c>
      <c r="F129" s="331" t="s">
        <v>106</v>
      </c>
      <c r="G129" s="813"/>
      <c r="H129" s="165" t="s">
        <v>99</v>
      </c>
      <c r="I129" s="784"/>
      <c r="J129" s="169">
        <v>10</v>
      </c>
      <c r="K129" s="146" t="s">
        <v>128</v>
      </c>
      <c r="L129" s="165" t="s">
        <v>182</v>
      </c>
      <c r="M129" s="336"/>
      <c r="N129" s="269"/>
      <c r="O129" s="269"/>
    </row>
    <row r="130" spans="1:15" ht="15" customHeight="1">
      <c r="A130" s="1371"/>
      <c r="B130" s="1380"/>
      <c r="C130" s="1374"/>
      <c r="D130" s="1381"/>
      <c r="E130" s="202"/>
      <c r="F130" s="209"/>
      <c r="G130" s="209"/>
      <c r="H130" s="209"/>
      <c r="I130" s="507"/>
      <c r="J130" s="507"/>
      <c r="K130" s="209"/>
      <c r="L130" s="209"/>
      <c r="M130" s="336"/>
      <c r="N130" s="269"/>
      <c r="O130" s="269"/>
    </row>
    <row r="131" spans="1:15" ht="15" customHeight="1">
      <c r="A131" s="1371"/>
      <c r="B131" s="1380"/>
      <c r="C131" s="1374"/>
      <c r="D131" s="1381"/>
      <c r="E131" s="276"/>
      <c r="F131" s="209"/>
      <c r="G131" s="209"/>
      <c r="H131" s="209"/>
      <c r="I131" s="507"/>
      <c r="J131" s="507"/>
      <c r="K131" s="209"/>
      <c r="L131" s="209"/>
      <c r="M131" s="336"/>
      <c r="N131" s="269"/>
      <c r="O131" s="269"/>
    </row>
    <row r="132" spans="1:15" ht="15" customHeight="1">
      <c r="A132" s="1371"/>
      <c r="B132" s="1384"/>
      <c r="C132" s="1374"/>
      <c r="D132" s="1381"/>
      <c r="E132" s="1093"/>
      <c r="F132" s="1094"/>
      <c r="G132" s="1094"/>
      <c r="H132" s="1094"/>
      <c r="I132" s="1095"/>
      <c r="J132" s="1095"/>
      <c r="K132" s="1094"/>
      <c r="L132" s="1094"/>
      <c r="M132" s="336"/>
      <c r="N132" s="269"/>
      <c r="O132" s="269"/>
    </row>
    <row r="133" spans="1:15" ht="15" customHeight="1">
      <c r="A133" s="1371"/>
      <c r="B133" s="1379" t="s">
        <v>72</v>
      </c>
      <c r="C133" s="1374"/>
      <c r="D133" s="1381">
        <v>100</v>
      </c>
      <c r="E133" s="1099"/>
      <c r="F133" s="282"/>
      <c r="G133" s="282"/>
      <c r="H133" s="282"/>
      <c r="I133" s="511"/>
      <c r="J133" s="511"/>
      <c r="K133" s="282"/>
      <c r="L133" s="282"/>
      <c r="M133" s="336"/>
      <c r="N133" s="269"/>
      <c r="O133" s="269"/>
    </row>
    <row r="134" spans="1:15" ht="15" customHeight="1">
      <c r="A134" s="1371"/>
      <c r="B134" s="1380"/>
      <c r="C134" s="1374"/>
      <c r="D134" s="1381"/>
      <c r="E134" s="1100" t="s">
        <v>124</v>
      </c>
      <c r="F134" s="1074" t="s">
        <v>106</v>
      </c>
      <c r="G134" s="1097" t="s">
        <v>187</v>
      </c>
      <c r="H134" s="1097" t="s">
        <v>99</v>
      </c>
      <c r="I134" s="1098">
        <v>10</v>
      </c>
      <c r="J134" s="1098">
        <v>10</v>
      </c>
      <c r="K134" s="1105" t="s">
        <v>128</v>
      </c>
      <c r="L134" s="1074" t="s">
        <v>326</v>
      </c>
      <c r="M134" s="336"/>
      <c r="N134" s="269"/>
      <c r="O134" s="269"/>
    </row>
    <row r="135" spans="1:15" ht="15" customHeight="1">
      <c r="A135" s="1371"/>
      <c r="B135" s="1380"/>
      <c r="C135" s="1374"/>
      <c r="D135" s="1381"/>
      <c r="E135" s="212" t="s">
        <v>194</v>
      </c>
      <c r="F135" s="60" t="s">
        <v>106</v>
      </c>
      <c r="G135" s="165" t="s">
        <v>187</v>
      </c>
      <c r="H135" s="165" t="s">
        <v>99</v>
      </c>
      <c r="I135" s="169">
        <v>10</v>
      </c>
      <c r="J135" s="169">
        <v>10</v>
      </c>
      <c r="K135" s="146" t="s">
        <v>128</v>
      </c>
      <c r="L135" s="60" t="s">
        <v>326</v>
      </c>
      <c r="M135" s="336"/>
      <c r="N135" s="269"/>
      <c r="O135" s="269"/>
    </row>
    <row r="136" spans="1:15" ht="15" customHeight="1">
      <c r="A136" s="1371"/>
      <c r="B136" s="1380"/>
      <c r="C136" s="1374"/>
      <c r="D136" s="1381"/>
      <c r="E136" s="202"/>
      <c r="F136" s="209"/>
      <c r="G136" s="209"/>
      <c r="H136" s="209"/>
      <c r="I136" s="507"/>
      <c r="J136" s="507"/>
      <c r="K136" s="209"/>
      <c r="L136" s="209"/>
      <c r="M136" s="336"/>
      <c r="N136" s="269"/>
      <c r="O136" s="269"/>
    </row>
    <row r="137" spans="1:15" ht="15" customHeight="1">
      <c r="A137" s="1372"/>
      <c r="B137" s="1384"/>
      <c r="C137" s="1374"/>
      <c r="D137" s="1381"/>
      <c r="E137" s="1093"/>
      <c r="F137" s="1094"/>
      <c r="G137" s="1094"/>
      <c r="H137" s="1094"/>
      <c r="I137" s="1095"/>
      <c r="J137" s="1095"/>
      <c r="K137" s="1094"/>
      <c r="L137" s="1094"/>
      <c r="M137" s="336"/>
      <c r="N137" s="269"/>
      <c r="O137" s="269"/>
    </row>
    <row r="138" spans="1:15" ht="15" customHeight="1">
      <c r="A138" s="1370" t="s">
        <v>13</v>
      </c>
      <c r="B138" s="1379" t="s">
        <v>92</v>
      </c>
      <c r="C138" s="1374"/>
      <c r="D138" s="1381">
        <v>60</v>
      </c>
      <c r="E138" s="1099"/>
      <c r="F138" s="282"/>
      <c r="G138" s="282"/>
      <c r="H138" s="282"/>
      <c r="I138" s="511"/>
      <c r="J138" s="511"/>
      <c r="K138" s="282"/>
      <c r="L138" s="282"/>
      <c r="M138" s="336"/>
      <c r="N138" s="269"/>
      <c r="O138" s="269"/>
    </row>
    <row r="139" spans="1:15" ht="15" customHeight="1">
      <c r="A139" s="1371"/>
      <c r="B139" s="1380"/>
      <c r="C139" s="1374"/>
      <c r="D139" s="1381"/>
      <c r="E139" s="1102" t="s">
        <v>210</v>
      </c>
      <c r="F139" s="506" t="s">
        <v>130</v>
      </c>
      <c r="G139" s="1074"/>
      <c r="H139" s="1075" t="s">
        <v>101</v>
      </c>
      <c r="I139" s="506"/>
      <c r="J139" s="506">
        <v>3.72</v>
      </c>
      <c r="K139" s="547" t="s">
        <v>128</v>
      </c>
      <c r="L139" s="1074" t="s">
        <v>182</v>
      </c>
      <c r="M139" s="336"/>
      <c r="N139" s="269"/>
      <c r="O139" s="269"/>
    </row>
    <row r="140" spans="1:15" ht="15" customHeight="1">
      <c r="A140" s="1371"/>
      <c r="B140" s="1380"/>
      <c r="C140" s="1374"/>
      <c r="D140" s="1381"/>
      <c r="E140" s="212"/>
      <c r="F140" s="143"/>
      <c r="G140" s="162"/>
      <c r="H140" s="162"/>
      <c r="I140" s="143"/>
      <c r="J140" s="143"/>
      <c r="K140" s="161"/>
      <c r="L140" s="60"/>
      <c r="M140" s="336"/>
      <c r="N140" s="269"/>
      <c r="O140" s="269"/>
    </row>
    <row r="141" spans="1:15" ht="15" customHeight="1">
      <c r="A141" s="1372"/>
      <c r="B141" s="1384"/>
      <c r="C141" s="1374"/>
      <c r="D141" s="1381"/>
      <c r="E141" s="1111"/>
      <c r="F141" s="1094"/>
      <c r="G141" s="1094"/>
      <c r="H141" s="1094"/>
      <c r="I141" s="1095"/>
      <c r="J141" s="1095"/>
      <c r="K141" s="1094"/>
      <c r="L141" s="1094"/>
      <c r="M141" s="336"/>
      <c r="N141" s="269"/>
      <c r="O141" s="269"/>
    </row>
    <row r="142" spans="1:15" ht="15" customHeight="1">
      <c r="A142" s="1370" t="s">
        <v>14</v>
      </c>
      <c r="B142" s="1379" t="s">
        <v>224</v>
      </c>
      <c r="C142" s="1419"/>
      <c r="D142" s="1381">
        <v>60</v>
      </c>
      <c r="E142" s="1099"/>
      <c r="F142" s="282"/>
      <c r="G142" s="282"/>
      <c r="H142" s="282"/>
      <c r="I142" s="511"/>
      <c r="J142" s="511"/>
      <c r="K142" s="282"/>
      <c r="L142" s="282"/>
      <c r="M142" s="336"/>
      <c r="N142" s="269"/>
      <c r="O142" s="269"/>
    </row>
    <row r="143" spans="1:15" ht="15" customHeight="1">
      <c r="A143" s="1371"/>
      <c r="B143" s="1380"/>
      <c r="C143" s="1419"/>
      <c r="D143" s="1381"/>
      <c r="E143" s="1104" t="s">
        <v>125</v>
      </c>
      <c r="F143" s="1074" t="s">
        <v>106</v>
      </c>
      <c r="G143" s="1074"/>
      <c r="H143" s="1074" t="s">
        <v>101</v>
      </c>
      <c r="I143" s="1101"/>
      <c r="J143" s="1101">
        <v>7.25</v>
      </c>
      <c r="K143" s="1074" t="s">
        <v>128</v>
      </c>
      <c r="L143" s="1074" t="s">
        <v>182</v>
      </c>
      <c r="M143" s="336"/>
      <c r="N143" s="269"/>
      <c r="O143" s="269"/>
    </row>
    <row r="144" spans="1:15" ht="15" customHeight="1">
      <c r="A144" s="1371"/>
      <c r="B144" s="1380"/>
      <c r="C144" s="1419"/>
      <c r="D144" s="1381"/>
      <c r="E144" s="186" t="s">
        <v>214</v>
      </c>
      <c r="F144" s="143" t="s">
        <v>106</v>
      </c>
      <c r="G144" s="60"/>
      <c r="H144" s="143" t="s">
        <v>101</v>
      </c>
      <c r="I144" s="143"/>
      <c r="J144" s="143">
        <v>23.38</v>
      </c>
      <c r="K144" s="146">
        <v>50</v>
      </c>
      <c r="L144" s="72" t="s">
        <v>182</v>
      </c>
      <c r="M144" s="336"/>
      <c r="N144" s="269"/>
      <c r="O144" s="269"/>
    </row>
    <row r="145" spans="1:15" ht="15" customHeight="1">
      <c r="A145" s="1371"/>
      <c r="B145" s="1384"/>
      <c r="C145" s="1419"/>
      <c r="D145" s="1381"/>
      <c r="E145" s="1093"/>
      <c r="F145" s="1094"/>
      <c r="G145" s="1094"/>
      <c r="H145" s="1094"/>
      <c r="I145" s="1095"/>
      <c r="J145" s="1095"/>
      <c r="K145" s="1094"/>
      <c r="L145" s="1094"/>
      <c r="M145" s="336"/>
      <c r="N145" s="269"/>
      <c r="O145" s="269"/>
    </row>
    <row r="146" spans="1:15" ht="15" customHeight="1">
      <c r="A146" s="1370" t="s">
        <v>15</v>
      </c>
      <c r="B146" s="1379" t="s">
        <v>73</v>
      </c>
      <c r="C146" s="1405"/>
      <c r="D146" s="1381"/>
      <c r="E146" s="1099"/>
      <c r="F146" s="282"/>
      <c r="G146" s="282"/>
      <c r="H146" s="282"/>
      <c r="I146" s="511"/>
      <c r="J146" s="511"/>
      <c r="K146" s="282"/>
      <c r="L146" s="282"/>
      <c r="M146" s="336"/>
      <c r="N146" s="269"/>
      <c r="O146" s="269"/>
    </row>
    <row r="147" spans="1:15" ht="15" customHeight="1">
      <c r="A147" s="1371"/>
      <c r="B147" s="1380"/>
      <c r="C147" s="1406"/>
      <c r="D147" s="1381"/>
      <c r="E147" s="1118"/>
      <c r="F147" s="1119"/>
      <c r="G147" s="279"/>
      <c r="H147" s="1074"/>
      <c r="I147" s="509"/>
      <c r="J147" s="510"/>
      <c r="K147" s="1074"/>
      <c r="L147" s="1074"/>
      <c r="M147" s="336"/>
      <c r="N147" s="269"/>
      <c r="O147" s="269"/>
    </row>
    <row r="148" spans="1:15" ht="15" customHeight="1">
      <c r="A148" s="1371"/>
      <c r="B148" s="1380"/>
      <c r="C148" s="1406"/>
      <c r="D148" s="1381"/>
      <c r="E148" s="519"/>
      <c r="F148" s="279"/>
      <c r="G148" s="279"/>
      <c r="H148" s="280"/>
      <c r="I148" s="509"/>
      <c r="J148" s="510"/>
      <c r="K148" s="280"/>
      <c r="L148" s="281"/>
      <c r="M148" s="336"/>
      <c r="N148" s="269"/>
      <c r="O148" s="269"/>
    </row>
    <row r="149" spans="1:15" ht="15" customHeight="1">
      <c r="A149" s="1372"/>
      <c r="B149" s="1384"/>
      <c r="C149" s="1407"/>
      <c r="D149" s="1381"/>
      <c r="E149" s="277"/>
      <c r="F149" s="283"/>
      <c r="G149" s="283"/>
      <c r="H149" s="278"/>
      <c r="I149" s="512"/>
      <c r="J149" s="508"/>
      <c r="K149" s="278"/>
      <c r="L149" s="284"/>
      <c r="M149" s="336"/>
      <c r="N149" s="269"/>
      <c r="O149" s="269"/>
    </row>
    <row r="150" spans="1:15" ht="36.75" customHeight="1">
      <c r="A150" s="1375" t="s">
        <v>34</v>
      </c>
      <c r="B150" s="1427"/>
      <c r="C150" s="1412" t="s">
        <v>145</v>
      </c>
      <c r="D150" s="1413"/>
      <c r="E150" s="1112"/>
      <c r="F150" s="1113"/>
      <c r="G150" s="1113"/>
      <c r="H150" s="1114"/>
      <c r="I150" s="1115"/>
      <c r="J150" s="1116"/>
      <c r="K150" s="1114"/>
      <c r="L150" s="1117"/>
      <c r="M150" s="336"/>
      <c r="N150" s="269"/>
      <c r="O150" s="269"/>
    </row>
    <row r="151" spans="1:15" ht="24" customHeight="1" thickBot="1">
      <c r="A151" s="1428"/>
      <c r="B151" s="1429"/>
      <c r="C151" s="41" t="s">
        <v>31</v>
      </c>
      <c r="D151" s="42" t="s">
        <v>52</v>
      </c>
      <c r="E151" s="1421" t="s">
        <v>38</v>
      </c>
      <c r="F151" s="1423" t="s">
        <v>67</v>
      </c>
      <c r="G151" s="1423" t="s">
        <v>46</v>
      </c>
      <c r="H151" s="1423" t="s">
        <v>39</v>
      </c>
      <c r="I151" s="1425" t="s">
        <v>93</v>
      </c>
      <c r="J151" s="1425" t="s">
        <v>94</v>
      </c>
      <c r="K151" s="1423" t="s">
        <v>146</v>
      </c>
      <c r="L151" s="1431" t="s">
        <v>40</v>
      </c>
      <c r="M151" s="336"/>
      <c r="N151" s="269"/>
      <c r="O151" s="269"/>
    </row>
    <row r="152" spans="1:15" ht="15" customHeight="1" thickBot="1">
      <c r="A152" s="1397" t="s">
        <v>16</v>
      </c>
      <c r="B152" s="1398"/>
      <c r="C152" s="135">
        <f>(C13*0.03%)*0.1</f>
        <v>153.84111</v>
      </c>
      <c r="D152" s="136">
        <f>SUM(D168+D177+D184+D153)</f>
        <v>154</v>
      </c>
      <c r="E152" s="1422"/>
      <c r="F152" s="1424"/>
      <c r="G152" s="1424"/>
      <c r="H152" s="1424"/>
      <c r="I152" s="1426"/>
      <c r="J152" s="1426"/>
      <c r="K152" s="1424"/>
      <c r="L152" s="1432"/>
      <c r="M152" s="336"/>
      <c r="N152" s="269"/>
      <c r="O152" s="269"/>
    </row>
    <row r="153" spans="1:15" s="182" customFormat="1" ht="15" customHeight="1">
      <c r="A153" s="1370" t="s">
        <v>17</v>
      </c>
      <c r="B153" s="1211" t="s">
        <v>74</v>
      </c>
      <c r="C153" s="1430"/>
      <c r="D153" s="1381">
        <v>40</v>
      </c>
      <c r="E153" s="337"/>
      <c r="F153" s="338"/>
      <c r="G153" s="1433"/>
      <c r="H153" s="1433"/>
      <c r="I153" s="1433"/>
      <c r="J153" s="1433"/>
      <c r="K153" s="1433"/>
      <c r="L153" s="1434"/>
      <c r="M153" s="336"/>
      <c r="N153" s="336"/>
      <c r="O153" s="336"/>
    </row>
    <row r="154" spans="1:15" ht="15" customHeight="1">
      <c r="A154" s="1371"/>
      <c r="B154" s="1212"/>
      <c r="C154" s="1374"/>
      <c r="D154" s="1381"/>
      <c r="E154" s="711" t="s">
        <v>127</v>
      </c>
      <c r="F154" s="166" t="s">
        <v>106</v>
      </c>
      <c r="G154" s="164" t="s">
        <v>187</v>
      </c>
      <c r="H154" s="164" t="s">
        <v>126</v>
      </c>
      <c r="I154" s="183">
        <v>1</v>
      </c>
      <c r="J154" s="183">
        <v>1</v>
      </c>
      <c r="K154" s="717">
        <v>100</v>
      </c>
      <c r="L154" s="60" t="s">
        <v>326</v>
      </c>
      <c r="M154" s="336"/>
      <c r="N154" s="269"/>
      <c r="O154" s="269"/>
    </row>
    <row r="155" spans="1:15" ht="15" customHeight="1">
      <c r="A155" s="1371"/>
      <c r="B155" s="1212"/>
      <c r="C155" s="1374"/>
      <c r="D155" s="1381"/>
      <c r="E155" s="712" t="s">
        <v>263</v>
      </c>
      <c r="F155" s="60" t="s">
        <v>106</v>
      </c>
      <c r="G155" s="165" t="s">
        <v>187</v>
      </c>
      <c r="H155" s="165" t="s">
        <v>126</v>
      </c>
      <c r="I155" s="72">
        <v>1</v>
      </c>
      <c r="J155" s="72">
        <v>1</v>
      </c>
      <c r="K155" s="718">
        <v>100</v>
      </c>
      <c r="L155" s="60" t="s">
        <v>326</v>
      </c>
      <c r="M155" s="336"/>
      <c r="N155" s="269"/>
      <c r="O155" s="269"/>
    </row>
    <row r="156" spans="1:15" ht="15" customHeight="1">
      <c r="A156" s="1371"/>
      <c r="B156" s="1208"/>
      <c r="C156" s="1374"/>
      <c r="D156" s="1381"/>
      <c r="E156" s="713" t="s">
        <v>264</v>
      </c>
      <c r="F156" s="60" t="s">
        <v>106</v>
      </c>
      <c r="G156" s="165" t="s">
        <v>187</v>
      </c>
      <c r="H156" s="165" t="s">
        <v>126</v>
      </c>
      <c r="I156" s="72">
        <v>1</v>
      </c>
      <c r="J156" s="72">
        <v>1</v>
      </c>
      <c r="K156" s="719">
        <v>100</v>
      </c>
      <c r="L156" s="60" t="s">
        <v>326</v>
      </c>
      <c r="M156" s="336"/>
      <c r="N156" s="269"/>
      <c r="O156" s="269"/>
    </row>
    <row r="157" spans="1:15" ht="15" customHeight="1">
      <c r="A157" s="1371"/>
      <c r="B157" s="1208"/>
      <c r="C157" s="1374"/>
      <c r="D157" s="1381"/>
      <c r="E157" s="712" t="s">
        <v>265</v>
      </c>
      <c r="F157" s="60" t="s">
        <v>106</v>
      </c>
      <c r="G157" s="709" t="s">
        <v>187</v>
      </c>
      <c r="H157" s="165" t="s">
        <v>126</v>
      </c>
      <c r="I157" s="72">
        <v>1</v>
      </c>
      <c r="J157" s="72">
        <v>1</v>
      </c>
      <c r="K157" s="718">
        <v>100</v>
      </c>
      <c r="L157" s="60" t="s">
        <v>326</v>
      </c>
      <c r="M157" s="336"/>
      <c r="N157" s="269"/>
      <c r="O157" s="269"/>
    </row>
    <row r="158" spans="1:15" ht="15" customHeight="1">
      <c r="A158" s="1371"/>
      <c r="B158" s="1208"/>
      <c r="C158" s="1374"/>
      <c r="D158" s="1381"/>
      <c r="E158" s="712" t="s">
        <v>266</v>
      </c>
      <c r="F158" s="209" t="s">
        <v>106</v>
      </c>
      <c r="G158" s="165" t="s">
        <v>187</v>
      </c>
      <c r="H158" s="209" t="s">
        <v>126</v>
      </c>
      <c r="I158" s="507">
        <v>1</v>
      </c>
      <c r="J158" s="72">
        <v>1</v>
      </c>
      <c r="K158" s="715">
        <v>100</v>
      </c>
      <c r="L158" s="60" t="s">
        <v>326</v>
      </c>
      <c r="M158" s="336"/>
      <c r="N158" s="269"/>
      <c r="O158" s="269"/>
    </row>
    <row r="159" spans="1:15" ht="15" customHeight="1">
      <c r="A159" s="1371"/>
      <c r="B159" s="1208"/>
      <c r="C159" s="1374"/>
      <c r="D159" s="1381"/>
      <c r="E159" s="712" t="s">
        <v>267</v>
      </c>
      <c r="F159" s="209" t="s">
        <v>106</v>
      </c>
      <c r="G159" s="165" t="s">
        <v>187</v>
      </c>
      <c r="H159" s="209" t="s">
        <v>126</v>
      </c>
      <c r="I159" s="507">
        <v>1</v>
      </c>
      <c r="J159" s="72">
        <v>1</v>
      </c>
      <c r="K159" s="715">
        <v>100</v>
      </c>
      <c r="L159" s="60" t="s">
        <v>326</v>
      </c>
      <c r="M159" s="336"/>
      <c r="N159" s="269"/>
      <c r="O159" s="269"/>
    </row>
    <row r="160" spans="1:15" ht="15" customHeight="1">
      <c r="A160" s="1371"/>
      <c r="B160" s="1208"/>
      <c r="C160" s="1374"/>
      <c r="D160" s="1381"/>
      <c r="E160" s="712" t="s">
        <v>268</v>
      </c>
      <c r="F160" s="209" t="s">
        <v>106</v>
      </c>
      <c r="G160" s="165" t="s">
        <v>187</v>
      </c>
      <c r="H160" s="209" t="s">
        <v>126</v>
      </c>
      <c r="I160" s="507">
        <v>1</v>
      </c>
      <c r="J160" s="72">
        <v>1</v>
      </c>
      <c r="K160" s="718" t="s">
        <v>128</v>
      </c>
      <c r="L160" s="60" t="s">
        <v>326</v>
      </c>
      <c r="M160" s="336"/>
      <c r="N160" s="269"/>
      <c r="O160" s="269"/>
    </row>
    <row r="161" spans="1:15" ht="15" customHeight="1">
      <c r="A161" s="1371"/>
      <c r="B161" s="1208"/>
      <c r="C161" s="1374"/>
      <c r="D161" s="1381"/>
      <c r="E161" s="712" t="s">
        <v>269</v>
      </c>
      <c r="F161" s="209" t="s">
        <v>106</v>
      </c>
      <c r="G161" s="165" t="s">
        <v>187</v>
      </c>
      <c r="H161" s="209" t="s">
        <v>126</v>
      </c>
      <c r="I161" s="507">
        <v>1</v>
      </c>
      <c r="J161" s="72">
        <v>1</v>
      </c>
      <c r="K161" s="718" t="s">
        <v>128</v>
      </c>
      <c r="L161" s="60" t="s">
        <v>326</v>
      </c>
      <c r="M161" s="336"/>
      <c r="N161" s="269"/>
      <c r="O161" s="269"/>
    </row>
    <row r="162" spans="1:15" ht="15" customHeight="1">
      <c r="A162" s="1371"/>
      <c r="B162" s="1208"/>
      <c r="C162" s="1374"/>
      <c r="D162" s="1381"/>
      <c r="E162" s="712" t="s">
        <v>270</v>
      </c>
      <c r="F162" s="209" t="s">
        <v>106</v>
      </c>
      <c r="G162" s="165" t="s">
        <v>187</v>
      </c>
      <c r="H162" s="209" t="s">
        <v>126</v>
      </c>
      <c r="I162" s="507">
        <v>1</v>
      </c>
      <c r="J162" s="72">
        <v>1</v>
      </c>
      <c r="K162" s="718" t="s">
        <v>128</v>
      </c>
      <c r="L162" s="60" t="s">
        <v>326</v>
      </c>
      <c r="M162" s="336"/>
      <c r="N162" s="269"/>
      <c r="O162" s="269"/>
    </row>
    <row r="163" spans="1:15" ht="15" customHeight="1">
      <c r="A163" s="1371"/>
      <c r="B163" s="1208"/>
      <c r="C163" s="1374"/>
      <c r="D163" s="1381"/>
      <c r="E163" s="712" t="s">
        <v>271</v>
      </c>
      <c r="F163" s="209" t="s">
        <v>106</v>
      </c>
      <c r="G163" s="165" t="s">
        <v>187</v>
      </c>
      <c r="H163" s="209" t="s">
        <v>126</v>
      </c>
      <c r="I163" s="507">
        <v>1</v>
      </c>
      <c r="J163" s="72">
        <v>1</v>
      </c>
      <c r="K163" s="718" t="s">
        <v>128</v>
      </c>
      <c r="L163" s="60" t="s">
        <v>326</v>
      </c>
      <c r="M163" s="336"/>
      <c r="N163" s="269"/>
      <c r="O163" s="269"/>
    </row>
    <row r="164" spans="1:15" ht="15" customHeight="1">
      <c r="A164" s="1371"/>
      <c r="B164" s="1208"/>
      <c r="C164" s="1374"/>
      <c r="D164" s="1381"/>
      <c r="E164" s="712" t="s">
        <v>272</v>
      </c>
      <c r="F164" s="209" t="s">
        <v>106</v>
      </c>
      <c r="G164" s="165" t="s">
        <v>187</v>
      </c>
      <c r="H164" s="209" t="s">
        <v>126</v>
      </c>
      <c r="I164" s="507">
        <v>1</v>
      </c>
      <c r="J164" s="72">
        <v>1</v>
      </c>
      <c r="K164" s="718" t="s">
        <v>128</v>
      </c>
      <c r="L164" s="60" t="s">
        <v>326</v>
      </c>
      <c r="M164" s="336"/>
      <c r="N164" s="269"/>
      <c r="O164" s="269"/>
    </row>
    <row r="165" spans="1:15" ht="15" customHeight="1">
      <c r="A165" s="1371"/>
      <c r="B165" s="1208"/>
      <c r="C165" s="1374"/>
      <c r="D165" s="1381"/>
      <c r="E165" s="712" t="s">
        <v>273</v>
      </c>
      <c r="F165" s="209" t="s">
        <v>106</v>
      </c>
      <c r="G165" s="165" t="s">
        <v>187</v>
      </c>
      <c r="H165" s="209" t="s">
        <v>126</v>
      </c>
      <c r="I165" s="507">
        <v>1</v>
      </c>
      <c r="J165" s="72">
        <v>1</v>
      </c>
      <c r="K165" s="718" t="s">
        <v>128</v>
      </c>
      <c r="L165" s="60" t="s">
        <v>326</v>
      </c>
      <c r="M165" s="336"/>
      <c r="N165" s="269"/>
      <c r="O165" s="269"/>
    </row>
    <row r="166" spans="1:15" ht="15" customHeight="1">
      <c r="A166" s="1371"/>
      <c r="B166" s="1208"/>
      <c r="C166" s="1374"/>
      <c r="D166" s="1381"/>
      <c r="E166" s="276"/>
      <c r="F166" s="209"/>
      <c r="G166" s="209"/>
      <c r="H166" s="209"/>
      <c r="I166" s="507"/>
      <c r="J166" s="507"/>
      <c r="K166" s="209"/>
      <c r="L166" s="209"/>
      <c r="M166" s="336"/>
      <c r="N166" s="269"/>
      <c r="O166" s="269"/>
    </row>
    <row r="167" spans="1:15" ht="15" customHeight="1">
      <c r="A167" s="1372"/>
      <c r="B167" s="1213"/>
      <c r="C167" s="1374"/>
      <c r="D167" s="1381"/>
      <c r="E167" s="1093"/>
      <c r="F167" s="1094"/>
      <c r="G167" s="1094"/>
      <c r="H167" s="1094"/>
      <c r="I167" s="1095"/>
      <c r="J167" s="1095"/>
      <c r="K167" s="1094"/>
      <c r="L167" s="1094"/>
      <c r="M167" s="336"/>
      <c r="N167" s="269"/>
      <c r="O167" s="269"/>
    </row>
    <row r="168" spans="1:15" ht="15" customHeight="1">
      <c r="A168" s="1370" t="s">
        <v>18</v>
      </c>
      <c r="B168" s="1379" t="s">
        <v>87</v>
      </c>
      <c r="C168" s="1374"/>
      <c r="D168" s="1381">
        <v>40</v>
      </c>
      <c r="E168" s="1099"/>
      <c r="F168" s="282"/>
      <c r="G168" s="282"/>
      <c r="H168" s="282"/>
      <c r="I168" s="511"/>
      <c r="J168" s="511"/>
      <c r="K168" s="282"/>
      <c r="L168" s="282"/>
      <c r="M168" s="336"/>
      <c r="N168" s="269"/>
      <c r="O168" s="269"/>
    </row>
    <row r="169" spans="1:15" ht="15" customHeight="1">
      <c r="A169" s="1371"/>
      <c r="B169" s="1380"/>
      <c r="C169" s="1374"/>
      <c r="D169" s="1381"/>
      <c r="E169" s="1096" t="s">
        <v>274</v>
      </c>
      <c r="F169" s="1074" t="s">
        <v>106</v>
      </c>
      <c r="G169" s="1097" t="s">
        <v>187</v>
      </c>
      <c r="H169" s="1097" t="s">
        <v>126</v>
      </c>
      <c r="I169" s="1098">
        <v>10</v>
      </c>
      <c r="J169" s="1098">
        <v>10</v>
      </c>
      <c r="K169" s="793" t="s">
        <v>128</v>
      </c>
      <c r="L169" s="1074" t="s">
        <v>326</v>
      </c>
      <c r="M169" s="336"/>
      <c r="N169" s="269"/>
      <c r="O169" s="269"/>
    </row>
    <row r="170" spans="1:15" ht="15" customHeight="1">
      <c r="A170" s="1371"/>
      <c r="B170" s="1380"/>
      <c r="C170" s="1374"/>
      <c r="D170" s="1381"/>
      <c r="E170" s="701" t="s">
        <v>276</v>
      </c>
      <c r="F170" s="60" t="s">
        <v>106</v>
      </c>
      <c r="G170" s="165" t="s">
        <v>187</v>
      </c>
      <c r="H170" s="165" t="s">
        <v>126</v>
      </c>
      <c r="I170" s="169">
        <v>10</v>
      </c>
      <c r="J170" s="169">
        <v>10</v>
      </c>
      <c r="K170" s="148" t="s">
        <v>128</v>
      </c>
      <c r="L170" s="60" t="s">
        <v>326</v>
      </c>
      <c r="M170" s="336"/>
      <c r="N170" s="269"/>
      <c r="O170" s="269"/>
    </row>
    <row r="171" spans="1:15" ht="15" customHeight="1">
      <c r="A171" s="1371"/>
      <c r="B171" s="1380"/>
      <c r="C171" s="1374"/>
      <c r="D171" s="1381"/>
      <c r="E171" s="701" t="s">
        <v>275</v>
      </c>
      <c r="F171" s="60" t="s">
        <v>106</v>
      </c>
      <c r="G171" s="165" t="s">
        <v>187</v>
      </c>
      <c r="H171" s="165" t="s">
        <v>126</v>
      </c>
      <c r="I171" s="169">
        <v>10</v>
      </c>
      <c r="J171" s="169">
        <v>10</v>
      </c>
      <c r="K171" s="148" t="s">
        <v>128</v>
      </c>
      <c r="L171" s="60" t="s">
        <v>326</v>
      </c>
      <c r="M171" s="269"/>
      <c r="N171" s="269"/>
      <c r="O171" s="269"/>
    </row>
    <row r="172" spans="1:15" ht="15" customHeight="1">
      <c r="A172" s="1371"/>
      <c r="B172" s="1380"/>
      <c r="C172" s="1374"/>
      <c r="D172" s="1381"/>
      <c r="E172" s="202"/>
      <c r="F172" s="209"/>
      <c r="G172" s="209"/>
      <c r="H172" s="209"/>
      <c r="I172" s="507"/>
      <c r="J172" s="507"/>
      <c r="K172" s="209"/>
      <c r="L172" s="60"/>
      <c r="M172" s="269"/>
      <c r="N172" s="269"/>
      <c r="O172" s="269"/>
    </row>
    <row r="173" spans="1:15" ht="15" customHeight="1">
      <c r="A173" s="1371"/>
      <c r="B173" s="1380"/>
      <c r="C173" s="1374"/>
      <c r="D173" s="1381"/>
      <c r="E173" s="276"/>
      <c r="F173" s="209"/>
      <c r="G173" s="209"/>
      <c r="H173" s="209"/>
      <c r="I173" s="507"/>
      <c r="J173" s="507"/>
      <c r="K173" s="209"/>
      <c r="L173" s="209"/>
      <c r="M173" s="269"/>
      <c r="N173" s="269"/>
      <c r="O173" s="269"/>
    </row>
    <row r="174" spans="1:15" ht="15" customHeight="1">
      <c r="A174" s="1371"/>
      <c r="B174" s="1380"/>
      <c r="C174" s="1374"/>
      <c r="D174" s="1381"/>
      <c r="E174" s="276"/>
      <c r="F174" s="209"/>
      <c r="G174" s="209"/>
      <c r="H174" s="209"/>
      <c r="I174" s="507"/>
      <c r="J174" s="507"/>
      <c r="K174" s="209"/>
      <c r="L174" s="209"/>
      <c r="M174" s="269"/>
      <c r="N174" s="269"/>
      <c r="O174" s="269"/>
    </row>
    <row r="175" spans="1:15" ht="15" customHeight="1">
      <c r="A175" s="1371"/>
      <c r="B175" s="1380"/>
      <c r="C175" s="1374"/>
      <c r="D175" s="1381"/>
      <c r="E175" s="276"/>
      <c r="F175" s="209"/>
      <c r="G175" s="209"/>
      <c r="H175" s="209"/>
      <c r="I175" s="507"/>
      <c r="J175" s="507"/>
      <c r="K175" s="209"/>
      <c r="L175" s="209"/>
      <c r="M175" s="269"/>
      <c r="N175" s="269"/>
      <c r="O175" s="269"/>
    </row>
    <row r="176" spans="1:15" ht="15" customHeight="1">
      <c r="A176" s="1372"/>
      <c r="B176" s="1384"/>
      <c r="C176" s="1374"/>
      <c r="D176" s="1381"/>
      <c r="E176" s="1093"/>
      <c r="F176" s="1094"/>
      <c r="G176" s="1094"/>
      <c r="H176" s="1094"/>
      <c r="I176" s="1095"/>
      <c r="J176" s="1095"/>
      <c r="K176" s="1094"/>
      <c r="L176" s="1094"/>
      <c r="M176" s="269"/>
      <c r="N176" s="269"/>
      <c r="O176" s="269"/>
    </row>
    <row r="177" spans="1:15" ht="15" customHeight="1">
      <c r="A177" s="1370" t="s">
        <v>19</v>
      </c>
      <c r="B177" s="1211" t="s">
        <v>75</v>
      </c>
      <c r="C177" s="1374"/>
      <c r="D177" s="1381">
        <v>44</v>
      </c>
      <c r="E177" s="1099"/>
      <c r="F177" s="282"/>
      <c r="G177" s="282"/>
      <c r="H177" s="282"/>
      <c r="I177" s="511"/>
      <c r="J177" s="511"/>
      <c r="K177" s="282"/>
      <c r="L177" s="282"/>
      <c r="M177" s="269"/>
      <c r="N177" s="269"/>
      <c r="O177" s="269"/>
    </row>
    <row r="178" spans="1:15" ht="15" customHeight="1">
      <c r="A178" s="1371"/>
      <c r="B178" s="1212"/>
      <c r="C178" s="1374"/>
      <c r="D178" s="1381"/>
      <c r="E178" s="1100" t="s">
        <v>131</v>
      </c>
      <c r="F178" s="1074" t="s">
        <v>106</v>
      </c>
      <c r="G178" s="1075"/>
      <c r="H178" s="1074" t="s">
        <v>129</v>
      </c>
      <c r="I178" s="1101"/>
      <c r="J178" s="1101">
        <v>10</v>
      </c>
      <c r="K178" s="1074">
        <v>100</v>
      </c>
      <c r="L178" s="1074" t="s">
        <v>326</v>
      </c>
      <c r="M178" s="269"/>
      <c r="N178" s="269"/>
      <c r="O178" s="269"/>
    </row>
    <row r="179" spans="1:15" ht="15" customHeight="1">
      <c r="A179" s="1371"/>
      <c r="B179" s="1212"/>
      <c r="C179" s="1374"/>
      <c r="D179" s="1381"/>
      <c r="E179" s="172" t="s">
        <v>131</v>
      </c>
      <c r="F179" s="60" t="s">
        <v>130</v>
      </c>
      <c r="G179" s="162"/>
      <c r="H179" s="60" t="s">
        <v>129</v>
      </c>
      <c r="I179" s="72"/>
      <c r="J179" s="72">
        <v>10</v>
      </c>
      <c r="K179" s="60">
        <v>500</v>
      </c>
      <c r="L179" s="60" t="s">
        <v>326</v>
      </c>
      <c r="M179" s="269"/>
      <c r="N179" s="269"/>
      <c r="O179" s="269"/>
    </row>
    <row r="180" spans="1:15" ht="15" customHeight="1">
      <c r="A180" s="1371"/>
      <c r="B180" s="1212"/>
      <c r="C180" s="1374"/>
      <c r="D180" s="1381"/>
      <c r="E180" s="172" t="s">
        <v>132</v>
      </c>
      <c r="F180" s="60" t="s">
        <v>106</v>
      </c>
      <c r="G180" s="162"/>
      <c r="H180" s="60" t="s">
        <v>129</v>
      </c>
      <c r="I180" s="72"/>
      <c r="J180" s="72">
        <v>5</v>
      </c>
      <c r="K180" s="60">
        <v>50</v>
      </c>
      <c r="L180" s="60" t="s">
        <v>326</v>
      </c>
      <c r="M180" s="269"/>
      <c r="N180" s="269"/>
      <c r="O180" s="269"/>
    </row>
    <row r="181" spans="1:15" ht="15" customHeight="1">
      <c r="A181" s="1371"/>
      <c r="B181" s="1212"/>
      <c r="C181" s="1374"/>
      <c r="D181" s="1381"/>
      <c r="E181" s="172" t="s">
        <v>132</v>
      </c>
      <c r="F181" s="60" t="s">
        <v>130</v>
      </c>
      <c r="G181" s="162"/>
      <c r="H181" s="60" t="s">
        <v>129</v>
      </c>
      <c r="I181" s="72"/>
      <c r="J181" s="72">
        <v>5</v>
      </c>
      <c r="K181" s="60">
        <v>1000</v>
      </c>
      <c r="L181" s="60" t="s">
        <v>326</v>
      </c>
      <c r="M181" s="269"/>
      <c r="N181" s="269"/>
      <c r="O181" s="269"/>
    </row>
    <row r="182" spans="1:15" ht="15" customHeight="1">
      <c r="A182" s="1371"/>
      <c r="B182" s="1212"/>
      <c r="C182" s="1374"/>
      <c r="D182" s="1381"/>
      <c r="E182" s="172"/>
      <c r="F182" s="60"/>
      <c r="G182" s="60"/>
      <c r="H182" s="60"/>
      <c r="I182" s="72"/>
      <c r="J182" s="72"/>
      <c r="K182" s="60"/>
      <c r="L182" s="60"/>
      <c r="M182" s="269"/>
      <c r="N182" s="269"/>
      <c r="O182" s="269"/>
    </row>
    <row r="183" spans="1:15" ht="15" customHeight="1">
      <c r="A183" s="1372"/>
      <c r="B183" s="1213"/>
      <c r="C183" s="1374"/>
      <c r="D183" s="1381"/>
      <c r="E183" s="1072" t="s">
        <v>133</v>
      </c>
      <c r="F183" s="198" t="s">
        <v>130</v>
      </c>
      <c r="G183" s="708"/>
      <c r="H183" s="198" t="s">
        <v>220</v>
      </c>
      <c r="I183" s="332"/>
      <c r="J183" s="332">
        <v>5</v>
      </c>
      <c r="K183" s="198">
        <v>10</v>
      </c>
      <c r="L183" s="198" t="s">
        <v>326</v>
      </c>
      <c r="M183" s="269"/>
      <c r="N183" s="269"/>
      <c r="O183" s="269"/>
    </row>
    <row r="184" spans="1:15" ht="15" customHeight="1">
      <c r="A184" s="1370" t="s">
        <v>20</v>
      </c>
      <c r="B184" s="1211" t="s">
        <v>76</v>
      </c>
      <c r="C184" s="1374"/>
      <c r="D184" s="1381">
        <v>30</v>
      </c>
      <c r="E184" s="190"/>
      <c r="F184" s="282"/>
      <c r="G184" s="282"/>
      <c r="H184" s="282"/>
      <c r="I184" s="511"/>
      <c r="J184" s="511"/>
      <c r="K184" s="282"/>
      <c r="L184" s="282"/>
      <c r="M184" s="269"/>
      <c r="N184" s="269"/>
      <c r="O184" s="269"/>
    </row>
    <row r="185" spans="1:15" ht="15" customHeight="1">
      <c r="A185" s="1371"/>
      <c r="B185" s="1212"/>
      <c r="C185" s="1374"/>
      <c r="D185" s="1381"/>
      <c r="E185" s="1073" t="s">
        <v>217</v>
      </c>
      <c r="F185" s="1074" t="s">
        <v>106</v>
      </c>
      <c r="G185" s="1075"/>
      <c r="H185" s="1075" t="s">
        <v>110</v>
      </c>
      <c r="I185" s="506"/>
      <c r="J185" s="506">
        <v>5.86</v>
      </c>
      <c r="K185" s="1075">
        <v>5</v>
      </c>
      <c r="L185" s="1074" t="s">
        <v>326</v>
      </c>
      <c r="M185" s="269"/>
      <c r="N185" s="269"/>
      <c r="O185" s="269"/>
    </row>
    <row r="186" spans="1:15" ht="15" customHeight="1">
      <c r="A186" s="1371"/>
      <c r="B186" s="1212"/>
      <c r="C186" s="1374"/>
      <c r="D186" s="1381"/>
      <c r="E186" s="202"/>
      <c r="F186" s="60"/>
      <c r="G186" s="60"/>
      <c r="H186" s="60"/>
      <c r="I186" s="72"/>
      <c r="J186" s="72"/>
      <c r="K186" s="60"/>
      <c r="L186" s="60"/>
      <c r="M186" s="269"/>
      <c r="N186" s="269"/>
      <c r="O186" s="269"/>
    </row>
    <row r="187" spans="1:15" ht="15" customHeight="1">
      <c r="A187" s="1371"/>
      <c r="B187" s="1212"/>
      <c r="C187" s="1374"/>
      <c r="D187" s="1381"/>
      <c r="E187" s="172"/>
      <c r="F187" s="60"/>
      <c r="G187" s="60"/>
      <c r="H187" s="60"/>
      <c r="I187" s="72"/>
      <c r="J187" s="72"/>
      <c r="K187" s="60"/>
      <c r="L187" s="60"/>
      <c r="M187" s="269"/>
      <c r="N187" s="269"/>
      <c r="O187" s="269"/>
    </row>
    <row r="188" spans="1:15" ht="15" customHeight="1">
      <c r="A188" s="1372"/>
      <c r="B188" s="1213"/>
      <c r="C188" s="1374"/>
      <c r="D188" s="1381"/>
      <c r="E188" s="1072"/>
      <c r="F188" s="198"/>
      <c r="G188" s="198"/>
      <c r="H188" s="198"/>
      <c r="I188" s="332"/>
      <c r="J188" s="332"/>
      <c r="K188" s="198"/>
      <c r="L188" s="198"/>
      <c r="M188" s="269"/>
      <c r="N188" s="269"/>
      <c r="O188" s="269"/>
    </row>
    <row r="189" spans="1:15" ht="15" customHeight="1">
      <c r="A189" s="1438" t="s">
        <v>77</v>
      </c>
      <c r="B189" s="1440" t="s">
        <v>78</v>
      </c>
      <c r="C189" s="1442"/>
      <c r="D189" s="1436">
        <v>20</v>
      </c>
      <c r="E189" s="171" t="s">
        <v>137</v>
      </c>
      <c r="F189" s="166" t="s">
        <v>106</v>
      </c>
      <c r="G189" s="163"/>
      <c r="H189" s="163" t="s">
        <v>135</v>
      </c>
      <c r="I189" s="48"/>
      <c r="J189" s="48">
        <v>3</v>
      </c>
      <c r="K189" s="163">
        <v>100</v>
      </c>
      <c r="L189" s="166" t="s">
        <v>326</v>
      </c>
      <c r="M189" s="269"/>
      <c r="N189" s="269"/>
      <c r="O189" s="269"/>
    </row>
    <row r="190" spans="1:15" ht="15" customHeight="1">
      <c r="A190" s="1439"/>
      <c r="B190" s="1441"/>
      <c r="C190" s="1443"/>
      <c r="D190" s="1437"/>
      <c r="E190" s="421" t="s">
        <v>138</v>
      </c>
      <c r="F190" s="200" t="s">
        <v>106</v>
      </c>
      <c r="G190" s="346"/>
      <c r="H190" s="346" t="s">
        <v>135</v>
      </c>
      <c r="I190" s="214"/>
      <c r="J190" s="214" t="s">
        <v>136</v>
      </c>
      <c r="K190" s="346">
        <v>20</v>
      </c>
      <c r="L190" s="60" t="s">
        <v>326</v>
      </c>
      <c r="M190" s="269"/>
      <c r="N190" s="269"/>
      <c r="O190" s="269"/>
    </row>
    <row r="191" spans="1:15" ht="15">
      <c r="A191" s="270"/>
      <c r="B191" s="270"/>
      <c r="C191" s="273"/>
      <c r="D191" s="273"/>
      <c r="F191" s="53"/>
      <c r="G191" s="53"/>
      <c r="H191" s="53"/>
      <c r="I191" s="53"/>
      <c r="J191" s="53"/>
      <c r="K191" s="130"/>
      <c r="L191" s="130"/>
      <c r="M191" s="269"/>
      <c r="N191" s="269"/>
      <c r="O191" s="269"/>
    </row>
    <row r="192" spans="1:15" ht="15.75">
      <c r="A192" s="270"/>
      <c r="B192" s="128"/>
      <c r="C192" s="273"/>
      <c r="D192" s="273"/>
      <c r="E192" s="61"/>
      <c r="K192" s="285"/>
      <c r="L192" s="53"/>
      <c r="M192" s="269"/>
      <c r="N192" s="269"/>
      <c r="O192" s="269"/>
    </row>
    <row r="193" spans="1:15" ht="33" customHeight="1">
      <c r="A193" s="270"/>
      <c r="B193" s="1369" t="s">
        <v>79</v>
      </c>
      <c r="C193" s="1369"/>
      <c r="D193" s="610">
        <f>C15</f>
        <v>2564.0185</v>
      </c>
      <c r="F193" s="268"/>
      <c r="G193" s="268"/>
      <c r="H193" s="268"/>
      <c r="I193" s="268"/>
      <c r="J193" s="268"/>
      <c r="K193" s="268"/>
      <c r="L193" s="268"/>
      <c r="M193" s="269"/>
      <c r="N193" s="269"/>
      <c r="O193" s="269"/>
    </row>
    <row r="194" spans="1:15" ht="15">
      <c r="A194" s="268"/>
      <c r="B194" s="609"/>
      <c r="C194" s="609"/>
      <c r="D194" s="609"/>
      <c r="E194" s="268"/>
      <c r="F194" s="268"/>
      <c r="G194" s="268"/>
      <c r="H194" s="268"/>
      <c r="I194" s="268"/>
      <c r="J194" s="268"/>
      <c r="K194" s="268"/>
      <c r="L194" s="268"/>
      <c r="M194" s="269"/>
      <c r="N194" s="269"/>
      <c r="O194" s="269"/>
    </row>
    <row r="195" spans="1:15" ht="15">
      <c r="A195" s="77"/>
      <c r="B195" s="1435" t="s">
        <v>205</v>
      </c>
      <c r="C195" s="1435"/>
      <c r="D195" s="611">
        <f>D20+D28+D31+D43+D47+D58+D75+D116+D152+D189</f>
        <v>2585</v>
      </c>
      <c r="E195" s="268"/>
      <c r="F195" s="5"/>
      <c r="G195" s="5"/>
      <c r="H195" s="5"/>
      <c r="I195" s="5"/>
      <c r="J195" s="5"/>
      <c r="K195" s="5"/>
      <c r="L195" s="5"/>
      <c r="M195" s="269"/>
      <c r="N195" s="269"/>
      <c r="O195" s="269"/>
    </row>
    <row r="196" spans="2:15" ht="15">
      <c r="B196" s="36"/>
      <c r="C196" s="36"/>
      <c r="D196" s="36"/>
      <c r="E196" s="5"/>
      <c r="F196" s="59"/>
      <c r="G196" s="59"/>
      <c r="H196" s="59"/>
      <c r="I196" s="59"/>
      <c r="J196" s="59"/>
      <c r="K196" s="5"/>
      <c r="L196" s="5"/>
      <c r="M196" s="269"/>
      <c r="N196" s="269"/>
      <c r="O196" s="269"/>
    </row>
    <row r="197" spans="2:15" ht="15">
      <c r="B197" s="46" t="s">
        <v>173</v>
      </c>
      <c r="C197" s="129"/>
      <c r="D197" s="43"/>
      <c r="E197" s="59"/>
      <c r="F197" s="36"/>
      <c r="G197" s="59"/>
      <c r="H197" s="59"/>
      <c r="I197" s="59"/>
      <c r="J197" s="59"/>
      <c r="K197" s="5"/>
      <c r="L197" s="5"/>
      <c r="M197" s="269"/>
      <c r="N197" s="269"/>
      <c r="O197" s="269"/>
    </row>
    <row r="198" spans="2:15" ht="15">
      <c r="B198" s="46"/>
      <c r="C198" s="129" t="s">
        <v>175</v>
      </c>
      <c r="D198" s="43"/>
      <c r="E198" s="36"/>
      <c r="F198" s="43"/>
      <c r="G198" s="59"/>
      <c r="H198" s="59"/>
      <c r="I198" s="59"/>
      <c r="J198" s="59"/>
      <c r="K198" s="5"/>
      <c r="L198" s="5"/>
      <c r="M198" s="269"/>
      <c r="N198" s="269"/>
      <c r="O198" s="269"/>
    </row>
    <row r="199" spans="2:15" ht="15">
      <c r="B199" s="75"/>
      <c r="C199" s="129" t="s">
        <v>321</v>
      </c>
      <c r="D199" s="43"/>
      <c r="E199" s="43"/>
      <c r="F199" s="43"/>
      <c r="G199" s="36"/>
      <c r="H199" s="36"/>
      <c r="I199" s="36"/>
      <c r="J199" s="36"/>
      <c r="K199" s="5"/>
      <c r="L199" s="5"/>
      <c r="M199" s="269"/>
      <c r="N199" s="269"/>
      <c r="O199" s="269"/>
    </row>
    <row r="200" spans="2:15" ht="15">
      <c r="B200" s="75"/>
      <c r="C200" s="129" t="s">
        <v>242</v>
      </c>
      <c r="D200" s="129"/>
      <c r="E200" s="43"/>
      <c r="F200" s="43"/>
      <c r="G200" s="43"/>
      <c r="H200" s="43"/>
      <c r="I200" s="36"/>
      <c r="J200" s="36"/>
      <c r="K200" s="5"/>
      <c r="L200" s="5"/>
      <c r="M200" s="269"/>
      <c r="N200" s="269"/>
      <c r="O200" s="269"/>
    </row>
    <row r="201" spans="2:15" ht="15">
      <c r="B201" s="36"/>
      <c r="C201" s="1067"/>
      <c r="D201" s="1068"/>
      <c r="E201" s="129"/>
      <c r="F201" s="129"/>
      <c r="G201" s="129"/>
      <c r="H201" s="129"/>
      <c r="I201" s="36"/>
      <c r="J201" s="36"/>
      <c r="K201" s="5"/>
      <c r="L201" s="5"/>
      <c r="M201" s="1068"/>
      <c r="N201" s="1068"/>
      <c r="O201" s="1068"/>
    </row>
    <row r="202" spans="1:15" ht="23.25">
      <c r="A202" s="1066"/>
      <c r="B202" s="1069"/>
      <c r="C202" s="1069"/>
      <c r="D202" s="1069"/>
      <c r="E202" s="1068"/>
      <c r="F202" s="1068"/>
      <c r="G202" s="1068"/>
      <c r="H202" s="1068"/>
      <c r="I202" s="1068"/>
      <c r="J202" s="1068"/>
      <c r="K202" s="1068"/>
      <c r="L202" s="1068"/>
      <c r="M202" s="1069"/>
      <c r="N202" s="182"/>
      <c r="O202" s="182"/>
    </row>
    <row r="203" spans="2:15" ht="18">
      <c r="B203" s="36"/>
      <c r="C203" s="500"/>
      <c r="D203" s="1064"/>
      <c r="E203" s="1069"/>
      <c r="F203" s="1069"/>
      <c r="G203" s="1069"/>
      <c r="H203" s="1069"/>
      <c r="I203" s="1069"/>
      <c r="J203" s="1069"/>
      <c r="K203" s="1069"/>
      <c r="L203" s="1069"/>
      <c r="M203" s="182"/>
      <c r="N203" s="182"/>
      <c r="O203" s="182"/>
    </row>
    <row r="204" spans="2:15" ht="18">
      <c r="B204" s="36"/>
      <c r="C204" s="500"/>
      <c r="D204" s="1064"/>
      <c r="E204" s="1064"/>
      <c r="F204" s="1064"/>
      <c r="G204" s="1064"/>
      <c r="H204" s="1064"/>
      <c r="I204" s="1064"/>
      <c r="J204" s="1064"/>
      <c r="K204" s="1064"/>
      <c r="L204" s="1064"/>
      <c r="M204" s="182"/>
      <c r="N204" s="182"/>
      <c r="O204" s="182"/>
    </row>
    <row r="205" spans="1:15" ht="18" customHeight="1">
      <c r="A205" s="388"/>
      <c r="B205" s="388"/>
      <c r="C205" s="500"/>
      <c r="D205" s="1065"/>
      <c r="E205" s="1064"/>
      <c r="F205" s="1064"/>
      <c r="G205" s="1064"/>
      <c r="H205" s="1064"/>
      <c r="I205" s="1064"/>
      <c r="J205" s="1064"/>
      <c r="K205" s="1064"/>
      <c r="L205" s="1064"/>
      <c r="M205" s="502"/>
      <c r="N205" s="503"/>
      <c r="O205" s="182"/>
    </row>
    <row r="206" spans="5:15" ht="18">
      <c r="E206" s="1065"/>
      <c r="F206" s="1065"/>
      <c r="G206" s="1065"/>
      <c r="H206" s="1065"/>
      <c r="I206" s="1065"/>
      <c r="J206" s="1065"/>
      <c r="K206" s="501"/>
      <c r="L206" s="502"/>
      <c r="M206" s="269"/>
      <c r="N206" s="269"/>
      <c r="O206" s="269"/>
    </row>
    <row r="207" spans="5:15" ht="15">
      <c r="E207" s="131"/>
      <c r="G207" s="43"/>
      <c r="H207" s="43"/>
      <c r="I207" s="36"/>
      <c r="J207" s="36"/>
      <c r="K207" s="5"/>
      <c r="L207" s="5"/>
      <c r="M207" s="269"/>
      <c r="N207" s="269"/>
      <c r="O207" s="269"/>
    </row>
    <row r="208" spans="1:15" ht="15.75">
      <c r="A208" s="269"/>
      <c r="B208" s="5"/>
      <c r="C208" s="5"/>
      <c r="D208" s="6"/>
      <c r="G208" s="45"/>
      <c r="H208" s="45"/>
      <c r="I208" s="36"/>
      <c r="J208" s="44"/>
      <c r="K208" s="5"/>
      <c r="L208" s="5"/>
      <c r="M208" s="269"/>
      <c r="N208" s="269"/>
      <c r="O208" s="269"/>
    </row>
    <row r="209" spans="1:15" ht="15">
      <c r="A209" s="269"/>
      <c r="B209" s="5"/>
      <c r="C209" s="5"/>
      <c r="D209" s="6"/>
      <c r="F209" s="5"/>
      <c r="G209" s="5"/>
      <c r="H209" s="5"/>
      <c r="I209" s="5"/>
      <c r="J209" s="5"/>
      <c r="K209" s="5"/>
      <c r="L209" s="5"/>
      <c r="M209" s="269"/>
      <c r="N209" s="269"/>
      <c r="O209" s="269"/>
    </row>
    <row r="210" spans="1:15" ht="15">
      <c r="A210" s="269"/>
      <c r="B210" s="5"/>
      <c r="C210" s="5"/>
      <c r="D210" s="6"/>
      <c r="E210" s="5"/>
      <c r="F210" s="5"/>
      <c r="G210" s="5"/>
      <c r="H210" s="5"/>
      <c r="I210" s="5"/>
      <c r="J210" s="5"/>
      <c r="K210" s="5"/>
      <c r="L210" s="5"/>
      <c r="M210" s="269"/>
      <c r="N210" s="269"/>
      <c r="O210" s="269"/>
    </row>
    <row r="211" spans="1:15" ht="15">
      <c r="A211" s="269"/>
      <c r="B211" s="5"/>
      <c r="C211" s="5"/>
      <c r="D211" s="6"/>
      <c r="E211" s="5"/>
      <c r="F211" s="5"/>
      <c r="G211" s="5"/>
      <c r="H211" s="5"/>
      <c r="I211" s="5"/>
      <c r="J211" s="5"/>
      <c r="K211" s="5"/>
      <c r="L211" s="5"/>
      <c r="M211" s="269"/>
      <c r="N211" s="269"/>
      <c r="O211" s="269"/>
    </row>
    <row r="212" spans="1:15" ht="15">
      <c r="A212" s="269"/>
      <c r="B212" s="5"/>
      <c r="C212" s="5"/>
      <c r="D212" s="6"/>
      <c r="E212" s="5"/>
      <c r="F212" s="5"/>
      <c r="G212" s="5"/>
      <c r="H212" s="5"/>
      <c r="I212" s="5"/>
      <c r="J212" s="5"/>
      <c r="K212" s="5"/>
      <c r="L212" s="5"/>
      <c r="M212" s="269"/>
      <c r="N212" s="269"/>
      <c r="O212" s="269"/>
    </row>
    <row r="213" spans="1:15" ht="15">
      <c r="A213" s="269"/>
      <c r="B213" s="5"/>
      <c r="C213" s="5"/>
      <c r="D213" s="6"/>
      <c r="E213" s="5"/>
      <c r="F213" s="5"/>
      <c r="G213" s="5"/>
      <c r="H213" s="5"/>
      <c r="I213" s="5"/>
      <c r="J213" s="5"/>
      <c r="K213" s="5"/>
      <c r="L213" s="5"/>
      <c r="M213" s="269"/>
      <c r="N213" s="269"/>
      <c r="O213" s="269"/>
    </row>
    <row r="214" spans="1:15" ht="15">
      <c r="A214" s="269"/>
      <c r="B214" s="5"/>
      <c r="C214" s="5"/>
      <c r="D214" s="6"/>
      <c r="E214" s="5"/>
      <c r="F214" s="5"/>
      <c r="G214" s="5"/>
      <c r="H214" s="5"/>
      <c r="I214" s="5"/>
      <c r="J214" s="5"/>
      <c r="K214" s="5"/>
      <c r="L214" s="5"/>
      <c r="M214" s="269"/>
      <c r="N214" s="269"/>
      <c r="O214" s="269"/>
    </row>
    <row r="215" spans="1:15" ht="15">
      <c r="A215" s="269"/>
      <c r="B215" s="5"/>
      <c r="C215" s="5"/>
      <c r="D215" s="6"/>
      <c r="E215" s="5"/>
      <c r="F215" s="5"/>
      <c r="G215" s="5"/>
      <c r="H215" s="5"/>
      <c r="I215" s="5"/>
      <c r="J215" s="5"/>
      <c r="K215" s="5"/>
      <c r="L215" s="5"/>
      <c r="M215" s="269"/>
      <c r="N215" s="269"/>
      <c r="O215" s="269"/>
    </row>
    <row r="216" spans="1:15" ht="15">
      <c r="A216" s="269"/>
      <c r="B216" s="5"/>
      <c r="C216" s="5"/>
      <c r="D216" s="6"/>
      <c r="E216" s="5"/>
      <c r="F216" s="5"/>
      <c r="G216" s="5"/>
      <c r="H216" s="5"/>
      <c r="I216" s="5"/>
      <c r="J216" s="5"/>
      <c r="K216" s="5"/>
      <c r="L216" s="5"/>
      <c r="M216" s="269"/>
      <c r="N216" s="269"/>
      <c r="O216" s="269"/>
    </row>
    <row r="217" spans="1:15" ht="15">
      <c r="A217" s="269"/>
      <c r="B217" s="5"/>
      <c r="C217" s="5"/>
      <c r="D217" s="6"/>
      <c r="E217" s="5"/>
      <c r="F217" s="5"/>
      <c r="G217" s="5"/>
      <c r="H217" s="5"/>
      <c r="I217" s="5"/>
      <c r="J217" s="5"/>
      <c r="K217" s="5"/>
      <c r="L217" s="5"/>
      <c r="M217" s="269"/>
      <c r="N217" s="269"/>
      <c r="O217" s="269"/>
    </row>
    <row r="218" spans="1:15" ht="15">
      <c r="A218" s="269"/>
      <c r="B218" s="5"/>
      <c r="C218" s="5"/>
      <c r="D218" s="6"/>
      <c r="E218" s="5"/>
      <c r="F218" s="5"/>
      <c r="G218" s="5"/>
      <c r="H218" s="5"/>
      <c r="I218" s="5"/>
      <c r="J218" s="5"/>
      <c r="K218" s="5"/>
      <c r="L218" s="5"/>
      <c r="M218" s="269"/>
      <c r="N218" s="269"/>
      <c r="O218" s="269"/>
    </row>
    <row r="219" spans="1:15" ht="15">
      <c r="A219" s="269"/>
      <c r="B219" s="5"/>
      <c r="C219" s="5"/>
      <c r="D219" s="6"/>
      <c r="E219" s="5"/>
      <c r="F219" s="5"/>
      <c r="G219" s="5"/>
      <c r="H219" s="5"/>
      <c r="I219" s="5"/>
      <c r="J219" s="5"/>
      <c r="K219" s="5"/>
      <c r="L219" s="5"/>
      <c r="M219" s="269"/>
      <c r="N219" s="269"/>
      <c r="O219" s="269"/>
    </row>
    <row r="220" spans="5:12" ht="15">
      <c r="E220" s="5"/>
      <c r="F220" s="5"/>
      <c r="G220" s="5"/>
      <c r="H220" s="5"/>
      <c r="I220" s="5"/>
      <c r="J220" s="5"/>
      <c r="K220" s="5"/>
      <c r="L220" s="5"/>
    </row>
    <row r="221" ht="15">
      <c r="E221" s="5"/>
    </row>
  </sheetData>
  <sheetProtection/>
  <protectedRanges>
    <protectedRange password="CDC0" sqref="H31:H32 H36 H26:H27" name="Range1_7_1_2"/>
    <protectedRange password="CDC0" sqref="F35 F31 H35 I31:K32 E31:E32 I35:K36 E35:E36" name="Range1_8_1_2"/>
    <protectedRange password="CDC0" sqref="F43:F44" name="Range1_8_1_1_1"/>
    <protectedRange password="CDC0" sqref="E43:E44 G43:G44 I43:K44" name="Range1_9_2"/>
    <protectedRange password="CDC0" sqref="E47:E49 I59 H43:H44 K47:K48 H47:I49" name="Range1_10_2"/>
    <protectedRange password="CDC0" sqref="K59 K68 I78:K78 I60:K60" name="Range1_15_1"/>
    <protectedRange password="CDC0" sqref="E60:H60 H78" name="Range1_6_6"/>
    <protectedRange password="CDC0" sqref="F59:H59 F78:G78" name="Range1_11_2_1"/>
    <protectedRange password="CDC0" sqref="F32 F36" name="Range1_7_2"/>
    <protectedRange password="CDC0" sqref="G140 F68:F70 F72" name="Range1_12_13_1_1"/>
    <protectedRange password="CDC0" sqref="K71" name="Range1_12_1_1_1"/>
    <protectedRange password="CDC0" sqref="H68" name="Range1_12_8_1_1"/>
    <protectedRange password="CDC0" sqref="E118:F118 J128:J129 K119:K121 F119:F121" name="Range1_18_1"/>
    <protectedRange password="CDC0" sqref="K122" name="Range1_11_1_1"/>
    <protectedRange password="CDC0" sqref="E125:F125" name="Range1_9_1_1"/>
    <protectedRange password="CDC0" sqref="I125:J126" name="Range1_7_1_1_1"/>
    <protectedRange password="CDC0" sqref="E134:G134 F135:G135" name="Range1_19_1"/>
    <protectedRange password="CDC0" sqref="H134:J135 H128:H129" name="Range1_4_1_1"/>
    <protectedRange password="CDC0" sqref="E139:F139 F140 H139:J140" name="Range1_4_2_1"/>
    <protectedRange password="CDC0" sqref="F143:K143 F147 H147 K147" name="Range1_20_1"/>
    <protectedRange password="CDC0" sqref="F169:K171" name="Range1_22_1"/>
    <protectedRange password="CDC0" sqref="E169:E171" name="Range1_6_1_1"/>
    <protectedRange password="CDC0" sqref="E178:F183 H178:K183 G182" name="Range1_23_1"/>
    <protectedRange password="CDC0" sqref="F186:K188 E187:E188" name="Range1_14_1"/>
    <protectedRange password="CDC0" sqref="F185" name="Range1_24_1"/>
    <protectedRange password="CDC0" sqref="E189" name="Range1_25_1"/>
    <protectedRange password="CDC0" sqref="C9:D9" name="Range1_11_3"/>
    <protectedRange password="CDC0" sqref="L118:L122" name="Range1_6"/>
    <protectedRange password="CDC0" sqref="L186:L188 L191:L192 L172" name="Range1_12_1_3"/>
    <protectedRange password="CDC0" sqref="H125:H126" name="Range1_3"/>
    <protectedRange password="CDC0" sqref="E126" name="Range1"/>
    <protectedRange password="CDC0" sqref="E120:E121" name="Range1_2"/>
    <protectedRange password="CDC0" sqref="L125:L126" name="Range1_12_1_4_1"/>
    <protectedRange sqref="K139" name="Range1_10_1_1_1"/>
    <protectedRange password="CDC0" sqref="H69" name="Range1_1_4"/>
    <protectedRange password="CDC0" sqref="F129 I129" name="Range1_5"/>
    <protectedRange sqref="K129" name="Range1_10_1_1"/>
    <protectedRange password="CDC0" sqref="I50:I52 E50:E52" name="Range1_8"/>
    <protectedRange password="CDC0" sqref="F50:F52" name="Range1_8_2_1"/>
    <protectedRange password="CDC0" sqref="K50:K52 H50:H52" name="Range1_10"/>
    <protectedRange password="CDC0" sqref="G47:G52 G31:G32 G35:G36 G24:G27" name="Range1_6_2"/>
    <protectedRange password="CDC0" sqref="E26:E27" name="Range1_9"/>
    <protectedRange password="CDC0" sqref="F26:F27" name="Range1_6_4"/>
    <protectedRange password="CDC0" sqref="L139:L140 L31:L32 L147 L143 L35:L36 L53:L56 I26:L27 I24:I25 L68:L72" name="Range1_6_5"/>
    <protectedRange password="CDC0" sqref="E20:I21 K28:K29 G22:I23 H24:H25 K20:L25" name="Range1_6_8"/>
    <protectedRange password="CDC0" sqref="G121" name="Range1_12"/>
    <protectedRange password="CDC0" sqref="I122:J122" name="Range1_2_3"/>
    <protectedRange password="CDC0" sqref="H120:H121" name="Range1_14_2"/>
    <protectedRange password="CDC0" sqref="H122 H118:H119" name="Range1_12_1_10"/>
    <protectedRange password="CDC0" sqref="E123:F123 H123:L123" name="Range1_4"/>
    <protectedRange password="CDC0" sqref="J116:K116 E116" name="Range1_7"/>
    <protectedRange password="CDC0" sqref="L116" name="Range1_7_1"/>
    <protectedRange password="CDC0" sqref="G116:H116" name="Range1_12_1_9"/>
    <protectedRange password="CDC0" sqref="I116" name="Range1_3_1"/>
    <protectedRange password="CDC0" sqref="E144" name="Range1_13"/>
    <protectedRange password="CDC0" sqref="G144 G139 G125:G126 G122:G123 G118:G120 G68:G70 G72" name="Range1_6_3"/>
    <protectedRange password="CDC0" sqref="F144 H144 J144" name="Range1_4_1"/>
    <protectedRange sqref="K144" name="Range1_10_1_1_2"/>
    <protectedRange password="CDC0" sqref="L144" name="Range1_7_1_1"/>
    <protectedRange password="CDC0" sqref="G185:K185 G107:G115" name="Range1_19"/>
    <protectedRange password="CDC0" sqref="L182" name="Range1_12_1_20"/>
    <protectedRange password="CDC0" sqref="L78 L59:L60" name="Range1_6_7"/>
    <protectedRange password="CDC0" sqref="L128:L129" name="Range1_6_12"/>
    <protectedRange password="CDC0" sqref="J67" name="Range1_11"/>
    <protectedRange password="CDC0" sqref="F66:H67 F65:I65 E63:H64" name="Range1_1_1"/>
    <protectedRange password="CDC0" sqref="K63:K67" name="Range1_11_1_2"/>
    <protectedRange password="CDC0" sqref="I63:I67" name="Range1_1_1_1"/>
    <protectedRange password="CDC0" sqref="L63:L67" name="Range1_6_7_3"/>
    <protectedRange password="CDC0" sqref="K99:K100 E99:E100 E97:E98 K97:K98" name="Range1_14"/>
    <protectedRange password="CDC0" sqref="L92 L96 L81:L90 L102:L105" name="Range1_6_10"/>
    <protectedRange password="CDC0" sqref="L75:L77 L79:L80 L94:L95 L97:L100" name="Range1_7_3"/>
    <protectedRange password="CDC0" sqref="K81:K83 G88 K94 F107:F115 E94:F94 H81:H84 H75:H77 H107:H115 H88:H90 E102:F104 E75:F77 G80:K80 K75:K77 K102:K104 E88:F90 K107:K111 H102:H104 K114:K115 H79 E79:F84 K79 H97:H100 H94" name="Range1_12_1_5"/>
    <protectedRange password="CDC0" sqref="I88:J88 J81:J84" name="Range1_12_1_1_3"/>
    <protectedRange password="CDC0" sqref="G183" name="Range1_18"/>
    <protectedRange password="CDC0" sqref="G178:G181" name="Range1_18_2"/>
    <protectedRange password="CDC0" sqref="J20:J21" name="Range1_6_1"/>
    <protectedRange password="CDC0" sqref="G128" name="Range1_15"/>
    <protectedRange password="CDC0" sqref="E128" name="Range1_16"/>
    <protectedRange password="CDC0" sqref="I107:I115" name="Range1_12_1_2_1"/>
    <protectedRange password="CDC0" sqref="E155:E165" name="Range1_20"/>
    <protectedRange password="CDC0" sqref="E105:F105 H105 K105" name="Range1_12_1_13"/>
    <protectedRange password="CDC0" sqref="E34" name="Range1_22"/>
    <protectedRange password="CDC0" sqref="G93" name="Range1_1_2"/>
    <protectedRange password="CDC0" sqref="F91 F93" name="Range1_12_1_12"/>
    <protectedRange password="CDC0" sqref="E87:K87 G81:G84" name="Range1_12_1_1"/>
    <protectedRange password="CDC0" sqref="F92" name="Range1_12_1_6"/>
    <protectedRange password="CDC0" sqref="I89:I90 K89" name="Range1_12_1_7"/>
    <protectedRange sqref="K90" name="Range1_10_1_1_6"/>
    <protectedRange password="CDC0" sqref="J89:J90" name="Range1_12_1_5_1"/>
    <protectedRange password="CDC0" sqref="I81:I84" name="Range1_12_1_1_2"/>
    <protectedRange password="CDC0" sqref="G75:G77 G79" name="Range1_1_2_1"/>
    <protectedRange password="CDC0" sqref="I75:J77 I79:J79" name="Range1_12_1_11"/>
    <protectedRange password="CDC0" sqref="E85:I86 H95:I96 K85:K86 K95:K96 E95:F96" name="Range1_12_1_14"/>
    <protectedRange password="CDC0" sqref="G94:G100 G102:G105" name="Range1_1_3"/>
    <protectedRange password="CDC0" sqref="I102:I105" name="Range1_12_1_16"/>
    <protectedRange password="CDC0" sqref="I99:I100 I97:I98" name="Range1_3_3"/>
    <protectedRange password="CDC0" sqref="I94" name="Range1_12_2_1"/>
    <protectedRange password="CDC0" sqref="F71:H71" name="Range1_12_1_17"/>
    <protectedRange password="CDC0" sqref="I71" name="Range1_12_1_2_2"/>
    <protectedRange password="CDC0" sqref="E55:E56 G55:G56 I55:I56 K49 K53:K56" name="Range1_21"/>
    <protectedRange password="CDC0" sqref="F55:F56" name="Range1_8_2_2"/>
    <protectedRange password="CDC0" sqref="H55:H56" name="Range1_10_1"/>
    <protectedRange password="CDC0" sqref="J65:J66" name="Range1_24"/>
    <protectedRange password="CDC0" sqref="J63:J64" name="Range1_1_7"/>
    <protectedRange password="CDC0" sqref="J99:J100 J97:J98" name="Range1_27"/>
    <protectedRange password="CDC0" sqref="J85:J86 J94:J96 J102:J105" name="Range1_12_1_8"/>
    <protectedRange password="CDC0" sqref="E53:E54 G53:G54 I53:J54" name="Range1_29"/>
    <protectedRange password="CDC0" sqref="F53:F54" name="Range1_8_2_5"/>
    <protectedRange password="CDC0" sqref="H53:H54" name="Range1_10_5"/>
    <protectedRange password="CDC0" sqref="J55:J56" name="Range1_31"/>
    <protectedRange password="CDC0" sqref="J50:J51" name="Range1_5_3"/>
    <protectedRange password="CDC0" sqref="J47:J49" name="Range1_10_1_4"/>
    <protectedRange password="CDC0" sqref="J52" name="Range1_13_3"/>
    <protectedRange password="CDC0" sqref="E71 E107:E115" name="Range1_12_1_18"/>
    <protectedRange password="CDC0" sqref="J71 J107:J115" name="Range1_12_1_22"/>
    <protectedRange password="CDC0" sqref="G28:H29" name="Range1_6_15"/>
    <protectedRange password="CDC0" sqref="I28:I29 E28:F29" name="Range1_7_4"/>
    <protectedRange password="CDC0" sqref="J28:J29" name="Range1_8_1"/>
    <protectedRange password="CDC0" sqref="E22:E25" name="Range1_6_17"/>
    <protectedRange password="CDC0" sqref="F22:F25" name="Range1_6_19"/>
    <protectedRange password="CDC0" sqref="J22:J25" name="Range1_6_21"/>
    <protectedRange password="CDC0" sqref="E78" name="Range1_11_2"/>
    <protectedRange password="CDC0" sqref="G129" name="Range1_17"/>
    <protectedRange password="CDC0" sqref="L28 L43 L47 L108 L111" name="Range1_6_7_1"/>
    <protectedRange password="CDC0" sqref="L29 L44 L48:L52 L107 L109:L110 L112:L115 L134:L135 L154:L165 L169:L171 L178:L181 L183 L185 L189:L190" name="Range1_6_7_2"/>
    <protectedRange password="CDC0" sqref="J101:K101 E101" name="Range1_1"/>
    <protectedRange password="CDC0" sqref="L101" name="Range1_7_5"/>
    <protectedRange password="CDC0" sqref="G101" name="Range1_1_5"/>
    <protectedRange password="CDC0" sqref="H101" name="Range1_12_1"/>
    <protectedRange password="CDC0" sqref="I101" name="Range1_3_2"/>
  </protectedRanges>
  <mergeCells count="137">
    <mergeCell ref="B195:C195"/>
    <mergeCell ref="A184:A188"/>
    <mergeCell ref="B184:B188"/>
    <mergeCell ref="D189:D190"/>
    <mergeCell ref="A189:A190"/>
    <mergeCell ref="B189:B190"/>
    <mergeCell ref="C189:C190"/>
    <mergeCell ref="C184:C188"/>
    <mergeCell ref="D184:D188"/>
    <mergeCell ref="B177:B183"/>
    <mergeCell ref="C177:C183"/>
    <mergeCell ref="K1:L1"/>
    <mergeCell ref="K3:L3"/>
    <mergeCell ref="D146:D149"/>
    <mergeCell ref="D168:D176"/>
    <mergeCell ref="D177:D183"/>
    <mergeCell ref="L151:L152"/>
    <mergeCell ref="A152:B152"/>
    <mergeCell ref="G153:L153"/>
    <mergeCell ref="A142:A145"/>
    <mergeCell ref="D153:D167"/>
    <mergeCell ref="A177:A183"/>
    <mergeCell ref="A150:B151"/>
    <mergeCell ref="A168:A176"/>
    <mergeCell ref="A153:A167"/>
    <mergeCell ref="B153:B167"/>
    <mergeCell ref="C153:C167"/>
    <mergeCell ref="B168:B176"/>
    <mergeCell ref="C168:C176"/>
    <mergeCell ref="F151:F152"/>
    <mergeCell ref="G151:G152"/>
    <mergeCell ref="K151:K152"/>
    <mergeCell ref="J151:J152"/>
    <mergeCell ref="H151:H152"/>
    <mergeCell ref="I151:I152"/>
    <mergeCell ref="D124:D126"/>
    <mergeCell ref="D138:D141"/>
    <mergeCell ref="E151:E152"/>
    <mergeCell ref="D142:D145"/>
    <mergeCell ref="C150:D150"/>
    <mergeCell ref="C133:C137"/>
    <mergeCell ref="D133:D137"/>
    <mergeCell ref="C138:C141"/>
    <mergeCell ref="J73:J74"/>
    <mergeCell ref="K73:K74"/>
    <mergeCell ref="H73:H74"/>
    <mergeCell ref="L73:L74"/>
    <mergeCell ref="C142:C145"/>
    <mergeCell ref="D127:D132"/>
    <mergeCell ref="D117:D123"/>
    <mergeCell ref="I73:I74"/>
    <mergeCell ref="G73:G74"/>
    <mergeCell ref="F73:F74"/>
    <mergeCell ref="E73:E74"/>
    <mergeCell ref="D75:D115"/>
    <mergeCell ref="C73:D73"/>
    <mergeCell ref="C75:C115"/>
    <mergeCell ref="G18:G19"/>
    <mergeCell ref="G58:L58"/>
    <mergeCell ref="F18:F19"/>
    <mergeCell ref="L18:L19"/>
    <mergeCell ref="H18:H19"/>
    <mergeCell ref="I18:I19"/>
    <mergeCell ref="G117:L117"/>
    <mergeCell ref="A146:A149"/>
    <mergeCell ref="B146:B149"/>
    <mergeCell ref="C146:C149"/>
    <mergeCell ref="B127:B132"/>
    <mergeCell ref="A127:A137"/>
    <mergeCell ref="B142:B145"/>
    <mergeCell ref="B133:B137"/>
    <mergeCell ref="C127:C132"/>
    <mergeCell ref="A138:A141"/>
    <mergeCell ref="J18:J19"/>
    <mergeCell ref="K18:K19"/>
    <mergeCell ref="A31:A42"/>
    <mergeCell ref="A20:A27"/>
    <mergeCell ref="B75:B115"/>
    <mergeCell ref="A124:A126"/>
    <mergeCell ref="A116:B116"/>
    <mergeCell ref="B124:B126"/>
    <mergeCell ref="A18:B19"/>
    <mergeCell ref="C59:C60"/>
    <mergeCell ref="B138:B141"/>
    <mergeCell ref="C9:E9"/>
    <mergeCell ref="A15:B15"/>
    <mergeCell ref="B20:B27"/>
    <mergeCell ref="B31:B42"/>
    <mergeCell ref="E18:E19"/>
    <mergeCell ref="C20:C27"/>
    <mergeCell ref="D20:D27"/>
    <mergeCell ref="C18:D18"/>
    <mergeCell ref="D31:D42"/>
    <mergeCell ref="C68:C72"/>
    <mergeCell ref="D43:D46"/>
    <mergeCell ref="A43:A46"/>
    <mergeCell ref="B47:B57"/>
    <mergeCell ref="D47:D57"/>
    <mergeCell ref="B59:B60"/>
    <mergeCell ref="D61:D67"/>
    <mergeCell ref="C61:C67"/>
    <mergeCell ref="B117:B123"/>
    <mergeCell ref="A58:A72"/>
    <mergeCell ref="A75:A115"/>
    <mergeCell ref="D28:D30"/>
    <mergeCell ref="A28:A30"/>
    <mergeCell ref="B28:B30"/>
    <mergeCell ref="C28:C30"/>
    <mergeCell ref="C43:C46"/>
    <mergeCell ref="B43:B46"/>
    <mergeCell ref="D68:D72"/>
    <mergeCell ref="F13:J13"/>
    <mergeCell ref="C15:D15"/>
    <mergeCell ref="B193:C193"/>
    <mergeCell ref="A47:A57"/>
    <mergeCell ref="C47:C57"/>
    <mergeCell ref="C31:C42"/>
    <mergeCell ref="C124:C126"/>
    <mergeCell ref="C117:C123"/>
    <mergeCell ref="A73:B74"/>
    <mergeCell ref="A117:A123"/>
    <mergeCell ref="A14:B14"/>
    <mergeCell ref="C16:D16"/>
    <mergeCell ref="A16:B16"/>
    <mergeCell ref="C13:D13"/>
    <mergeCell ref="A13:B13"/>
    <mergeCell ref="C14:D14"/>
    <mergeCell ref="K4:L4"/>
    <mergeCell ref="A12:B12"/>
    <mergeCell ref="C12:D12"/>
    <mergeCell ref="A10:B10"/>
    <mergeCell ref="A5:L5"/>
    <mergeCell ref="A6:L6"/>
    <mergeCell ref="A9:B9"/>
    <mergeCell ref="A11:B11"/>
    <mergeCell ref="C11:D11"/>
    <mergeCell ref="C10:E10"/>
  </mergeCells>
  <printOptions/>
  <pageMargins left="0.67" right="0.22" top="0.33" bottom="0.28" header="0.21" footer="0.16"/>
  <pageSetup fitToHeight="3" horizontalDpi="600" verticalDpi="600" orientation="landscape" paperSize="9" scale="41" r:id="rId1"/>
  <rowBreaks count="2" manualBreakCount="2">
    <brk id="57" max="255" man="1"/>
    <brk id="145" max="11" man="1"/>
  </rowBreaks>
</worksheet>
</file>

<file path=xl/worksheets/sheet3.xml><?xml version="1.0" encoding="utf-8"?>
<worksheet xmlns="http://schemas.openxmlformats.org/spreadsheetml/2006/main" xmlns:r="http://schemas.openxmlformats.org/officeDocument/2006/relationships">
  <dimension ref="A1:Q217"/>
  <sheetViews>
    <sheetView view="pageBreakPreview" zoomScale="60" zoomScaleNormal="75" zoomScalePageLayoutView="0" workbookViewId="0" topLeftCell="A43">
      <selection activeCell="I70" sqref="I70"/>
    </sheetView>
  </sheetViews>
  <sheetFormatPr defaultColWidth="9.00390625" defaultRowHeight="12.75"/>
  <cols>
    <col min="1" max="1" width="5.75390625" style="9" customWidth="1"/>
    <col min="2" max="2" width="40.75390625" style="9" customWidth="1"/>
    <col min="3" max="3" width="11.375" style="9" customWidth="1"/>
    <col min="4" max="4" width="11.25390625" style="9" customWidth="1"/>
    <col min="5" max="5" width="10.75390625" style="9" customWidth="1"/>
    <col min="6" max="6" width="16.75390625" style="9" customWidth="1"/>
    <col min="7" max="7" width="30.75390625" style="9" customWidth="1"/>
    <col min="8" max="8" width="23.625" style="9" customWidth="1"/>
    <col min="9" max="9" width="25.75390625" style="9" customWidth="1"/>
    <col min="10" max="12" width="30.75390625" style="9" customWidth="1"/>
    <col min="13" max="13" width="30.625" style="9" customWidth="1"/>
    <col min="14" max="14" width="41.625" style="9" customWidth="1"/>
    <col min="15" max="16384" width="9.125" style="9" customWidth="1"/>
  </cols>
  <sheetData>
    <row r="1" spans="12:14" ht="18">
      <c r="L1" s="224"/>
      <c r="M1" s="1303" t="s">
        <v>249</v>
      </c>
      <c r="N1" s="1303"/>
    </row>
    <row r="2" spans="11:14" ht="18">
      <c r="K2" s="224"/>
      <c r="L2" s="224"/>
      <c r="M2" s="382" t="s">
        <v>293</v>
      </c>
      <c r="N2" s="383"/>
    </row>
    <row r="3" spans="11:14" ht="18">
      <c r="K3" s="224"/>
      <c r="L3" s="224"/>
      <c r="M3" s="1304" t="s">
        <v>294</v>
      </c>
      <c r="N3" s="1304"/>
    </row>
    <row r="4" spans="11:14" ht="18">
      <c r="K4" s="10"/>
      <c r="L4" s="10"/>
      <c r="M4" s="1197" t="s">
        <v>323</v>
      </c>
      <c r="N4" s="1198"/>
    </row>
    <row r="5" spans="1:14" ht="15.75">
      <c r="A5" s="1540" t="s">
        <v>52</v>
      </c>
      <c r="B5" s="1540"/>
      <c r="C5" s="1540"/>
      <c r="D5" s="1540"/>
      <c r="E5" s="1540"/>
      <c r="F5" s="1540"/>
      <c r="G5" s="1540"/>
      <c r="H5" s="1540"/>
      <c r="I5" s="1540"/>
      <c r="J5" s="1540"/>
      <c r="K5" s="1540"/>
      <c r="L5" s="1540"/>
      <c r="M5" s="1540"/>
      <c r="N5" s="1540"/>
    </row>
    <row r="6" spans="1:14" ht="15.75">
      <c r="A6" s="1540" t="s">
        <v>312</v>
      </c>
      <c r="B6" s="1540"/>
      <c r="C6" s="1540"/>
      <c r="D6" s="1540"/>
      <c r="E6" s="1540"/>
      <c r="F6" s="1540"/>
      <c r="G6" s="1540"/>
      <c r="H6" s="1540"/>
      <c r="I6" s="1540"/>
      <c r="J6" s="1540"/>
      <c r="K6" s="1540"/>
      <c r="L6" s="1540"/>
      <c r="M6" s="1540"/>
      <c r="N6" s="1540"/>
    </row>
    <row r="8" spans="1:17" ht="15">
      <c r="A8" s="11"/>
      <c r="B8" s="11"/>
      <c r="C8" s="13"/>
      <c r="D8" s="11"/>
      <c r="E8" s="11"/>
      <c r="F8" s="11"/>
      <c r="G8" s="11"/>
      <c r="H8" s="13"/>
      <c r="I8" s="13"/>
      <c r="J8" s="11"/>
      <c r="K8" s="11"/>
      <c r="L8" s="11"/>
      <c r="M8" s="11"/>
      <c r="N8" s="11"/>
      <c r="O8" s="12"/>
      <c r="P8" s="12"/>
      <c r="Q8" s="12"/>
    </row>
    <row r="9" spans="1:17" ht="15.75">
      <c r="A9" s="1272" t="s">
        <v>27</v>
      </c>
      <c r="B9" s="1541"/>
      <c r="C9" s="1542" t="s">
        <v>44</v>
      </c>
      <c r="D9" s="1543"/>
      <c r="E9" s="14"/>
      <c r="F9" s="15"/>
      <c r="G9" s="11"/>
      <c r="H9" s="47" t="s">
        <v>33</v>
      </c>
      <c r="I9" s="228">
        <v>43074</v>
      </c>
      <c r="J9" s="11"/>
      <c r="K9" s="11"/>
      <c r="L9" s="11"/>
      <c r="M9" s="11"/>
      <c r="N9" s="11"/>
      <c r="O9" s="12"/>
      <c r="P9" s="12"/>
      <c r="Q9" s="12"/>
    </row>
    <row r="10" spans="1:17" ht="15.75">
      <c r="A10" s="1273" t="s">
        <v>29</v>
      </c>
      <c r="B10" s="1564"/>
      <c r="C10" s="1542">
        <v>2017</v>
      </c>
      <c r="D10" s="1543"/>
      <c r="E10" s="14"/>
      <c r="F10" s="15"/>
      <c r="G10" s="15"/>
      <c r="H10" s="11"/>
      <c r="I10" s="11"/>
      <c r="J10" s="11"/>
      <c r="K10" s="11"/>
      <c r="L10" s="11"/>
      <c r="M10" s="11"/>
      <c r="N10" s="11"/>
      <c r="O10" s="12"/>
      <c r="P10" s="12"/>
      <c r="Q10" s="12"/>
    </row>
    <row r="11" spans="1:17" ht="16.5" thickBot="1">
      <c r="A11" s="1272" t="s">
        <v>28</v>
      </c>
      <c r="B11" s="1559"/>
      <c r="C11" s="1565" t="s">
        <v>255</v>
      </c>
      <c r="D11" s="1566"/>
      <c r="E11" s="16"/>
      <c r="F11" s="15"/>
      <c r="G11" s="15"/>
      <c r="H11" s="11"/>
      <c r="I11" s="11"/>
      <c r="J11" s="11"/>
      <c r="K11" s="11"/>
      <c r="L11" s="11"/>
      <c r="M11" s="11"/>
      <c r="N11" s="11"/>
      <c r="O11" s="12"/>
      <c r="P11" s="12"/>
      <c r="Q11" s="12"/>
    </row>
    <row r="12" spans="1:17" ht="64.5" customHeight="1" thickBot="1">
      <c r="A12" s="1251" t="s">
        <v>53</v>
      </c>
      <c r="B12" s="1560"/>
      <c r="C12" s="1567">
        <v>1279681</v>
      </c>
      <c r="D12" s="1568"/>
      <c r="E12" s="17"/>
      <c r="F12" s="15"/>
      <c r="G12" s="18" t="s">
        <v>261</v>
      </c>
      <c r="H12" s="19">
        <v>36899</v>
      </c>
      <c r="I12" s="20"/>
      <c r="J12" s="11"/>
      <c r="K12" s="11"/>
      <c r="L12" s="11"/>
      <c r="M12" s="11"/>
      <c r="N12" s="11"/>
      <c r="O12" s="12"/>
      <c r="P12" s="12"/>
      <c r="Q12" s="12"/>
    </row>
    <row r="13" spans="1:17" ht="66" customHeight="1" thickBot="1">
      <c r="A13" s="1251" t="s">
        <v>90</v>
      </c>
      <c r="B13" s="1569"/>
      <c r="C13" s="1567">
        <v>1279681</v>
      </c>
      <c r="D13" s="1568"/>
      <c r="E13" s="21"/>
      <c r="F13" s="21"/>
      <c r="G13" s="1586" t="s">
        <v>180</v>
      </c>
      <c r="H13" s="1587"/>
      <c r="I13" s="1587"/>
      <c r="J13" s="1587"/>
      <c r="K13" s="1588"/>
      <c r="L13" s="11"/>
      <c r="M13" s="11"/>
      <c r="N13" s="11"/>
      <c r="O13" s="12"/>
      <c r="P13" s="12"/>
      <c r="Q13" s="12"/>
    </row>
    <row r="14" spans="1:17" ht="21.75" customHeight="1" thickBot="1">
      <c r="A14" s="1251" t="s">
        <v>30</v>
      </c>
      <c r="B14" s="1559"/>
      <c r="C14" s="1580" t="s">
        <v>35</v>
      </c>
      <c r="D14" s="1581"/>
      <c r="E14" s="1582"/>
      <c r="F14" s="1583"/>
      <c r="G14" s="3" t="s">
        <v>36</v>
      </c>
      <c r="H14" s="4" t="s">
        <v>37</v>
      </c>
      <c r="I14" s="11"/>
      <c r="J14" s="11"/>
      <c r="K14" s="11"/>
      <c r="L14" s="11"/>
      <c r="M14" s="11"/>
      <c r="N14" s="11"/>
      <c r="O14" s="12"/>
      <c r="P14" s="12"/>
      <c r="Q14" s="12"/>
    </row>
    <row r="15" spans="1:17" ht="33" customHeight="1" thickBot="1">
      <c r="A15" s="1577" t="s">
        <v>54</v>
      </c>
      <c r="B15" s="1578"/>
      <c r="C15" s="1573">
        <f>IF(C13&gt;5000,(200),(C13*0.5%))</f>
        <v>200</v>
      </c>
      <c r="D15" s="1574"/>
      <c r="E15" s="1574"/>
      <c r="F15" s="1575"/>
      <c r="G15" s="22"/>
      <c r="H15" s="23"/>
      <c r="I15" s="11"/>
      <c r="J15" s="11"/>
      <c r="K15" s="11"/>
      <c r="L15" s="11"/>
      <c r="M15" s="11"/>
      <c r="N15" s="11"/>
      <c r="O15" s="12"/>
      <c r="P15" s="12"/>
      <c r="Q15" s="12"/>
    </row>
    <row r="16" spans="1:17" ht="18.75" customHeight="1" thickBot="1">
      <c r="A16" s="1524" t="s">
        <v>32</v>
      </c>
      <c r="B16" s="1525"/>
      <c r="C16" s="1561">
        <f>SUM(F21+F26+F31+F35+F40+D58+D98+D133+D159)</f>
        <v>241</v>
      </c>
      <c r="D16" s="1562"/>
      <c r="E16" s="1562"/>
      <c r="F16" s="1563"/>
      <c r="G16" s="24"/>
      <c r="H16" s="25"/>
      <c r="I16" s="11"/>
      <c r="J16" s="11"/>
      <c r="K16" s="11"/>
      <c r="L16" s="11"/>
      <c r="M16" s="11"/>
      <c r="N16" s="11"/>
      <c r="O16" s="12"/>
      <c r="P16" s="12"/>
      <c r="Q16" s="12"/>
    </row>
    <row r="17" spans="1:17" ht="15">
      <c r="A17" s="11"/>
      <c r="B17" s="26"/>
      <c r="C17" s="27"/>
      <c r="D17" s="21"/>
      <c r="E17" s="21"/>
      <c r="F17" s="21"/>
      <c r="G17" s="28"/>
      <c r="H17" s="28"/>
      <c r="I17" s="11"/>
      <c r="J17" s="11"/>
      <c r="K17" s="11"/>
      <c r="L17" s="11"/>
      <c r="M17" s="11"/>
      <c r="N17" s="11"/>
      <c r="O17" s="12"/>
      <c r="P17" s="12"/>
      <c r="Q17" s="12"/>
    </row>
    <row r="18" spans="1:17" ht="15" customHeight="1">
      <c r="A18" s="1550" t="s">
        <v>34</v>
      </c>
      <c r="B18" s="1551"/>
      <c r="C18" s="1556" t="s">
        <v>41</v>
      </c>
      <c r="D18" s="1557"/>
      <c r="E18" s="1557"/>
      <c r="F18" s="1558"/>
      <c r="G18" s="1579" t="s">
        <v>38</v>
      </c>
      <c r="H18" s="1250" t="s">
        <v>49</v>
      </c>
      <c r="I18" s="1199" t="s">
        <v>46</v>
      </c>
      <c r="J18" s="1199" t="s">
        <v>39</v>
      </c>
      <c r="K18" s="1199" t="s">
        <v>93</v>
      </c>
      <c r="L18" s="1199" t="s">
        <v>96</v>
      </c>
      <c r="M18" s="1199" t="s">
        <v>95</v>
      </c>
      <c r="N18" s="1243" t="s">
        <v>40</v>
      </c>
      <c r="O18" s="12"/>
      <c r="P18" s="12"/>
      <c r="Q18" s="12"/>
    </row>
    <row r="19" spans="1:17" ht="34.5" customHeight="1">
      <c r="A19" s="1552"/>
      <c r="B19" s="1553"/>
      <c r="C19" s="412" t="s">
        <v>45</v>
      </c>
      <c r="D19" s="412" t="s">
        <v>43</v>
      </c>
      <c r="E19" s="412" t="s">
        <v>143</v>
      </c>
      <c r="F19" s="412" t="s">
        <v>143</v>
      </c>
      <c r="G19" s="1200"/>
      <c r="H19" s="1200"/>
      <c r="I19" s="1200"/>
      <c r="J19" s="1200"/>
      <c r="K19" s="1248"/>
      <c r="L19" s="1248"/>
      <c r="M19" s="1200"/>
      <c r="N19" s="1244"/>
      <c r="O19" s="12"/>
      <c r="P19" s="12"/>
      <c r="Q19" s="12"/>
    </row>
    <row r="20" spans="1:17" ht="30" customHeight="1">
      <c r="A20" s="1554"/>
      <c r="B20" s="1555"/>
      <c r="C20" s="413" t="s">
        <v>31</v>
      </c>
      <c r="D20" s="414" t="s">
        <v>31</v>
      </c>
      <c r="E20" s="414" t="s">
        <v>31</v>
      </c>
      <c r="F20" s="415" t="s">
        <v>32</v>
      </c>
      <c r="G20" s="1200"/>
      <c r="H20" s="1200"/>
      <c r="I20" s="1200"/>
      <c r="J20" s="1200"/>
      <c r="K20" s="1248"/>
      <c r="L20" s="1248"/>
      <c r="M20" s="1200"/>
      <c r="N20" s="1244"/>
      <c r="O20" s="12"/>
      <c r="P20" s="12"/>
      <c r="Q20" s="12"/>
    </row>
    <row r="21" spans="1:17" ht="15" customHeight="1">
      <c r="A21" s="1491" t="s">
        <v>2</v>
      </c>
      <c r="B21" s="1550" t="s">
        <v>50</v>
      </c>
      <c r="C21" s="1534">
        <f>IF(C13&gt;5000,10,(C15*0.5)/5/2)</f>
        <v>10</v>
      </c>
      <c r="D21" s="1531">
        <f>C21</f>
        <v>10</v>
      </c>
      <c r="E21" s="1531">
        <f>SUM(C21:D25)</f>
        <v>20</v>
      </c>
      <c r="F21" s="1570">
        <v>20</v>
      </c>
      <c r="G21" s="171" t="s">
        <v>184</v>
      </c>
      <c r="H21" s="796" t="s">
        <v>100</v>
      </c>
      <c r="I21" s="166"/>
      <c r="J21" s="166" t="s">
        <v>101</v>
      </c>
      <c r="K21" s="183"/>
      <c r="L21" s="183">
        <v>1</v>
      </c>
      <c r="M21" s="166" t="s">
        <v>128</v>
      </c>
      <c r="N21" s="166" t="s">
        <v>182</v>
      </c>
      <c r="O21" s="12"/>
      <c r="P21" s="12"/>
      <c r="Q21" s="12"/>
    </row>
    <row r="22" spans="1:17" ht="15" customHeight="1">
      <c r="A22" s="1492"/>
      <c r="B22" s="1552"/>
      <c r="C22" s="1535"/>
      <c r="D22" s="1532"/>
      <c r="E22" s="1532"/>
      <c r="F22" s="1571"/>
      <c r="G22" s="172" t="s">
        <v>281</v>
      </c>
      <c r="H22" s="797" t="s">
        <v>100</v>
      </c>
      <c r="I22" s="60"/>
      <c r="J22" s="60" t="s">
        <v>101</v>
      </c>
      <c r="K22" s="72"/>
      <c r="L22" s="72">
        <v>1</v>
      </c>
      <c r="M22" s="60" t="s">
        <v>128</v>
      </c>
      <c r="N22" s="60" t="s">
        <v>182</v>
      </c>
      <c r="O22" s="12"/>
      <c r="P22" s="12"/>
      <c r="Q22" s="12"/>
    </row>
    <row r="23" spans="1:17" s="634" customFormat="1" ht="15" customHeight="1">
      <c r="A23" s="1492"/>
      <c r="B23" s="1552"/>
      <c r="C23" s="1535"/>
      <c r="D23" s="1532"/>
      <c r="E23" s="1532"/>
      <c r="F23" s="1571"/>
      <c r="G23" s="872" t="s">
        <v>280</v>
      </c>
      <c r="H23" s="1006" t="s">
        <v>100</v>
      </c>
      <c r="I23" s="718"/>
      <c r="J23" s="718" t="s">
        <v>101</v>
      </c>
      <c r="K23" s="734"/>
      <c r="L23" s="734">
        <v>1</v>
      </c>
      <c r="M23" s="718" t="s">
        <v>128</v>
      </c>
      <c r="N23" s="718" t="s">
        <v>182</v>
      </c>
      <c r="O23" s="795"/>
      <c r="P23" s="795"/>
      <c r="Q23" s="795"/>
    </row>
    <row r="24" spans="1:17" ht="15" customHeight="1">
      <c r="A24" s="1492"/>
      <c r="B24" s="1552"/>
      <c r="C24" s="1535"/>
      <c r="D24" s="1532"/>
      <c r="E24" s="1532"/>
      <c r="F24" s="1571"/>
      <c r="G24" s="712"/>
      <c r="H24" s="1006"/>
      <c r="I24" s="718"/>
      <c r="J24" s="718"/>
      <c r="K24" s="734"/>
      <c r="L24" s="734"/>
      <c r="M24" s="718"/>
      <c r="N24" s="718"/>
      <c r="O24" s="12"/>
      <c r="P24" s="12"/>
      <c r="Q24" s="12"/>
    </row>
    <row r="25" spans="1:17" ht="15" customHeight="1">
      <c r="A25" s="1493"/>
      <c r="B25" s="1576"/>
      <c r="C25" s="1536"/>
      <c r="D25" s="1533"/>
      <c r="E25" s="1533"/>
      <c r="F25" s="1572"/>
      <c r="G25" s="969"/>
      <c r="H25" s="1022"/>
      <c r="I25" s="1024"/>
      <c r="J25" s="1024"/>
      <c r="K25" s="1025"/>
      <c r="L25" s="1025"/>
      <c r="M25" s="1024"/>
      <c r="N25" s="1026"/>
      <c r="O25" s="12"/>
      <c r="P25" s="12"/>
      <c r="Q25" s="12"/>
    </row>
    <row r="26" spans="1:17" ht="15" customHeight="1">
      <c r="A26" s="1491" t="s">
        <v>4</v>
      </c>
      <c r="B26" s="1446" t="s">
        <v>57</v>
      </c>
      <c r="C26" s="1534">
        <f>IF(C13&gt;5000,10,(C15*0.5)/5/2)</f>
        <v>10</v>
      </c>
      <c r="D26" s="1531">
        <f>C26</f>
        <v>10</v>
      </c>
      <c r="E26" s="1531">
        <f>SUM(C26:D30)</f>
        <v>20</v>
      </c>
      <c r="F26" s="1537">
        <v>20</v>
      </c>
      <c r="G26" s="785" t="s">
        <v>102</v>
      </c>
      <c r="H26" s="1006" t="s">
        <v>100</v>
      </c>
      <c r="I26" s="717"/>
      <c r="J26" s="718" t="s">
        <v>101</v>
      </c>
      <c r="K26" s="734"/>
      <c r="L26" s="734">
        <v>1</v>
      </c>
      <c r="M26" s="718" t="s">
        <v>128</v>
      </c>
      <c r="N26" s="717" t="s">
        <v>182</v>
      </c>
      <c r="O26" s="12"/>
      <c r="P26" s="12"/>
      <c r="Q26" s="12"/>
    </row>
    <row r="27" spans="1:17" ht="15" customHeight="1">
      <c r="A27" s="1492"/>
      <c r="B27" s="1447"/>
      <c r="C27" s="1535"/>
      <c r="D27" s="1532"/>
      <c r="E27" s="1532"/>
      <c r="F27" s="1538"/>
      <c r="G27" s="872" t="s">
        <v>103</v>
      </c>
      <c r="H27" s="1006" t="s">
        <v>106</v>
      </c>
      <c r="I27" s="718"/>
      <c r="J27" s="718" t="s">
        <v>101</v>
      </c>
      <c r="K27" s="734"/>
      <c r="L27" s="734">
        <v>0.6</v>
      </c>
      <c r="M27" s="718" t="s">
        <v>128</v>
      </c>
      <c r="N27" s="718" t="s">
        <v>182</v>
      </c>
      <c r="O27" s="12"/>
      <c r="P27" s="12"/>
      <c r="Q27" s="12"/>
    </row>
    <row r="28" spans="1:17" ht="15" customHeight="1">
      <c r="A28" s="1492"/>
      <c r="B28" s="1447"/>
      <c r="C28" s="1535"/>
      <c r="D28" s="1532"/>
      <c r="E28" s="1532"/>
      <c r="F28" s="1538"/>
      <c r="G28" s="1027"/>
      <c r="H28" s="1028"/>
      <c r="I28" s="1029"/>
      <c r="J28" s="1029"/>
      <c r="K28" s="1030"/>
      <c r="L28" s="1030"/>
      <c r="M28" s="1029"/>
      <c r="N28" s="1031"/>
      <c r="O28" s="12"/>
      <c r="P28" s="12"/>
      <c r="Q28" s="12"/>
    </row>
    <row r="29" spans="1:17" ht="15" customHeight="1">
      <c r="A29" s="1492"/>
      <c r="B29" s="1447"/>
      <c r="C29" s="1535"/>
      <c r="D29" s="1532"/>
      <c r="E29" s="1532"/>
      <c r="F29" s="1538"/>
      <c r="G29" s="1032"/>
      <c r="H29" s="1033"/>
      <c r="I29" s="1034"/>
      <c r="J29" s="1034"/>
      <c r="K29" s="1035"/>
      <c r="L29" s="1035"/>
      <c r="M29" s="1034"/>
      <c r="N29" s="1036"/>
      <c r="O29" s="12"/>
      <c r="P29" s="12"/>
      <c r="Q29" s="12"/>
    </row>
    <row r="30" spans="1:17" ht="15" customHeight="1">
      <c r="A30" s="1493"/>
      <c r="B30" s="1526"/>
      <c r="C30" s="1536"/>
      <c r="D30" s="1533"/>
      <c r="E30" s="1533"/>
      <c r="F30" s="1539"/>
      <c r="G30" s="1032"/>
      <c r="H30" s="1033"/>
      <c r="I30" s="1034"/>
      <c r="J30" s="1034"/>
      <c r="K30" s="1035"/>
      <c r="L30" s="1035"/>
      <c r="M30" s="1034"/>
      <c r="N30" s="1036"/>
      <c r="O30" s="12"/>
      <c r="P30" s="12"/>
      <c r="Q30" s="12"/>
    </row>
    <row r="31" spans="1:17" ht="15" customHeight="1">
      <c r="A31" s="1491" t="s">
        <v>5</v>
      </c>
      <c r="B31" s="1446" t="s">
        <v>58</v>
      </c>
      <c r="C31" s="1534">
        <f>IF(C13&gt;5000,10,(C15*0.5)/5/2)</f>
        <v>10</v>
      </c>
      <c r="D31" s="1531">
        <f>C31</f>
        <v>10</v>
      </c>
      <c r="E31" s="1531">
        <f>SUM(C31:D34)</f>
        <v>20</v>
      </c>
      <c r="F31" s="1537">
        <v>20</v>
      </c>
      <c r="G31" s="785" t="s">
        <v>104</v>
      </c>
      <c r="H31" s="1014" t="s">
        <v>100</v>
      </c>
      <c r="I31" s="717" t="s">
        <v>98</v>
      </c>
      <c r="J31" s="717" t="s">
        <v>101</v>
      </c>
      <c r="K31" s="731">
        <v>1.5</v>
      </c>
      <c r="L31" s="731">
        <v>0.67</v>
      </c>
      <c r="M31" s="717" t="s">
        <v>128</v>
      </c>
      <c r="N31" s="718" t="s">
        <v>326</v>
      </c>
      <c r="O31" s="12"/>
      <c r="P31" s="12"/>
      <c r="Q31" s="12"/>
    </row>
    <row r="32" spans="1:17" ht="15" customHeight="1">
      <c r="A32" s="1492"/>
      <c r="B32" s="1447"/>
      <c r="C32" s="1535"/>
      <c r="D32" s="1532"/>
      <c r="E32" s="1532"/>
      <c r="F32" s="1538"/>
      <c r="G32" s="849"/>
      <c r="H32" s="1037"/>
      <c r="I32" s="865"/>
      <c r="J32" s="865"/>
      <c r="K32" s="866"/>
      <c r="L32" s="866"/>
      <c r="M32" s="865"/>
      <c r="N32" s="1038"/>
      <c r="O32" s="12"/>
      <c r="P32" s="12"/>
      <c r="Q32" s="12"/>
    </row>
    <row r="33" spans="1:17" ht="15" customHeight="1">
      <c r="A33" s="1492"/>
      <c r="B33" s="1447"/>
      <c r="C33" s="1535"/>
      <c r="D33" s="1532"/>
      <c r="E33" s="1532"/>
      <c r="F33" s="1538"/>
      <c r="G33" s="849"/>
      <c r="H33" s="1037"/>
      <c r="I33" s="865"/>
      <c r="J33" s="865"/>
      <c r="K33" s="866"/>
      <c r="L33" s="866"/>
      <c r="M33" s="865"/>
      <c r="N33" s="1038"/>
      <c r="O33" s="12"/>
      <c r="P33" s="12"/>
      <c r="Q33" s="12"/>
    </row>
    <row r="34" spans="1:17" ht="15" customHeight="1">
      <c r="A34" s="1493"/>
      <c r="B34" s="1526"/>
      <c r="C34" s="1536"/>
      <c r="D34" s="1533"/>
      <c r="E34" s="1533"/>
      <c r="F34" s="1539"/>
      <c r="G34" s="1021"/>
      <c r="H34" s="1022"/>
      <c r="I34" s="1024"/>
      <c r="J34" s="1024"/>
      <c r="K34" s="1025"/>
      <c r="L34" s="1025"/>
      <c r="M34" s="1024"/>
      <c r="N34" s="1026"/>
      <c r="O34" s="12"/>
      <c r="P34" s="12"/>
      <c r="Q34" s="12"/>
    </row>
    <row r="35" spans="1:17" ht="15" customHeight="1">
      <c r="A35" s="1491" t="s">
        <v>6</v>
      </c>
      <c r="B35" s="1513" t="s">
        <v>59</v>
      </c>
      <c r="C35" s="1534">
        <f>IF(C13&gt;5000,10,(C15*0.5)/5/2)</f>
        <v>10</v>
      </c>
      <c r="D35" s="1531">
        <f>C35</f>
        <v>10</v>
      </c>
      <c r="E35" s="1531">
        <f>SUM(C35:D39)</f>
        <v>20</v>
      </c>
      <c r="F35" s="1537">
        <v>20</v>
      </c>
      <c r="G35" s="957" t="s">
        <v>105</v>
      </c>
      <c r="H35" s="1018" t="s">
        <v>100</v>
      </c>
      <c r="I35" s="717"/>
      <c r="J35" s="879" t="s">
        <v>101</v>
      </c>
      <c r="K35" s="731"/>
      <c r="L35" s="717">
        <v>0.11</v>
      </c>
      <c r="M35" s="717" t="s">
        <v>128</v>
      </c>
      <c r="N35" s="718" t="s">
        <v>326</v>
      </c>
      <c r="O35" s="12"/>
      <c r="P35" s="12"/>
      <c r="Q35" s="12"/>
    </row>
    <row r="36" spans="1:17" ht="15" customHeight="1">
      <c r="A36" s="1492"/>
      <c r="B36" s="1514"/>
      <c r="C36" s="1535"/>
      <c r="D36" s="1532"/>
      <c r="E36" s="1532"/>
      <c r="F36" s="1538"/>
      <c r="G36" s="1039" t="s">
        <v>213</v>
      </c>
      <c r="H36" s="1040" t="s">
        <v>100</v>
      </c>
      <c r="I36" s="718"/>
      <c r="J36" s="775" t="s">
        <v>101</v>
      </c>
      <c r="K36" s="776"/>
      <c r="L36" s="776">
        <v>0.52</v>
      </c>
      <c r="M36" s="718" t="s">
        <v>128</v>
      </c>
      <c r="N36" s="718" t="s">
        <v>326</v>
      </c>
      <c r="O36" s="12"/>
      <c r="P36" s="12"/>
      <c r="Q36" s="12"/>
    </row>
    <row r="37" spans="1:17" ht="15" customHeight="1">
      <c r="A37" s="1492"/>
      <c r="B37" s="1514"/>
      <c r="C37" s="1535"/>
      <c r="D37" s="1532"/>
      <c r="E37" s="1532"/>
      <c r="F37" s="1538"/>
      <c r="G37" s="712" t="s">
        <v>305</v>
      </c>
      <c r="H37" s="1006" t="s">
        <v>100</v>
      </c>
      <c r="I37" s="718"/>
      <c r="J37" s="775" t="s">
        <v>101</v>
      </c>
      <c r="K37" s="776"/>
      <c r="L37" s="776">
        <v>0.44</v>
      </c>
      <c r="M37" s="718" t="s">
        <v>128</v>
      </c>
      <c r="N37" s="718" t="s">
        <v>326</v>
      </c>
      <c r="O37" s="12"/>
      <c r="P37" s="12"/>
      <c r="Q37" s="12"/>
    </row>
    <row r="38" spans="1:17" ht="15" customHeight="1">
      <c r="A38" s="1492"/>
      <c r="B38" s="1514"/>
      <c r="C38" s="1535"/>
      <c r="D38" s="1532"/>
      <c r="E38" s="1532"/>
      <c r="F38" s="1538"/>
      <c r="G38" s="712" t="s">
        <v>285</v>
      </c>
      <c r="H38" s="1006" t="s">
        <v>100</v>
      </c>
      <c r="I38" s="714"/>
      <c r="J38" s="775" t="s">
        <v>101</v>
      </c>
      <c r="K38" s="776"/>
      <c r="L38" s="776">
        <v>0.53</v>
      </c>
      <c r="M38" s="714" t="s">
        <v>128</v>
      </c>
      <c r="N38" s="775" t="s">
        <v>182</v>
      </c>
      <c r="O38" s="12"/>
      <c r="P38" s="12"/>
      <c r="Q38" s="12"/>
    </row>
    <row r="39" spans="1:17" ht="15" customHeight="1">
      <c r="A39" s="1493"/>
      <c r="B39" s="1515"/>
      <c r="C39" s="1536"/>
      <c r="D39" s="1533"/>
      <c r="E39" s="1533"/>
      <c r="F39" s="1539"/>
      <c r="G39" s="969" t="s">
        <v>301</v>
      </c>
      <c r="H39" s="1007" t="s">
        <v>100</v>
      </c>
      <c r="I39" s="961"/>
      <c r="J39" s="775" t="s">
        <v>101</v>
      </c>
      <c r="K39" s="777"/>
      <c r="L39" s="777">
        <v>0.53</v>
      </c>
      <c r="M39" s="961" t="s">
        <v>128</v>
      </c>
      <c r="N39" s="775" t="s">
        <v>182</v>
      </c>
      <c r="O39" s="12"/>
      <c r="P39" s="12"/>
      <c r="Q39" s="12"/>
    </row>
    <row r="40" spans="1:17" ht="33.75" customHeight="1">
      <c r="A40" s="1491" t="s">
        <v>7</v>
      </c>
      <c r="B40" s="138" t="s">
        <v>241</v>
      </c>
      <c r="C40" s="29">
        <f>IF(C13&gt;5000,10,(C15*0.5)/5/2)</f>
        <v>10</v>
      </c>
      <c r="D40" s="30">
        <f>C40</f>
        <v>10</v>
      </c>
      <c r="E40" s="30">
        <f>SUM(C40:D40)</f>
        <v>20</v>
      </c>
      <c r="F40" s="31">
        <f>SUM(F42:F55)</f>
        <v>45</v>
      </c>
      <c r="G40" s="1008"/>
      <c r="H40" s="329"/>
      <c r="I40" s="1589"/>
      <c r="J40" s="1590"/>
      <c r="K40" s="1590"/>
      <c r="L40" s="1590"/>
      <c r="M40" s="1590"/>
      <c r="N40" s="1591"/>
      <c r="O40" s="12"/>
      <c r="P40" s="12"/>
      <c r="Q40" s="12"/>
    </row>
    <row r="41" spans="1:17" ht="15" customHeight="1">
      <c r="A41" s="1492"/>
      <c r="B41" s="394"/>
      <c r="C41" s="391"/>
      <c r="D41" s="390"/>
      <c r="E41" s="390"/>
      <c r="F41" s="433"/>
      <c r="G41" s="1009"/>
      <c r="H41" s="1010"/>
      <c r="I41" s="1011"/>
      <c r="J41" s="1011"/>
      <c r="K41" s="1012"/>
      <c r="L41" s="1011"/>
      <c r="M41" s="1011"/>
      <c r="N41" s="1013"/>
      <c r="O41" s="12"/>
      <c r="P41" s="12"/>
      <c r="Q41" s="12"/>
    </row>
    <row r="42" spans="1:17" ht="15" customHeight="1">
      <c r="A42" s="1492"/>
      <c r="B42" s="434" t="s">
        <v>167</v>
      </c>
      <c r="C42" s="392"/>
      <c r="D42" s="393"/>
      <c r="E42" s="393"/>
      <c r="F42" s="800">
        <v>20</v>
      </c>
      <c r="G42" s="871" t="s">
        <v>84</v>
      </c>
      <c r="H42" s="1014" t="s">
        <v>106</v>
      </c>
      <c r="I42" s="717" t="s">
        <v>107</v>
      </c>
      <c r="J42" s="717" t="s">
        <v>101</v>
      </c>
      <c r="K42" s="717">
        <v>0.18</v>
      </c>
      <c r="L42" s="717" t="s">
        <v>247</v>
      </c>
      <c r="M42" s="717" t="s">
        <v>128</v>
      </c>
      <c r="N42" s="717" t="s">
        <v>228</v>
      </c>
      <c r="O42" s="12"/>
      <c r="P42" s="12"/>
      <c r="Q42" s="12"/>
    </row>
    <row r="43" spans="1:17" ht="15" customHeight="1">
      <c r="A43" s="1492"/>
      <c r="B43" s="139" t="s">
        <v>60</v>
      </c>
      <c r="C43" s="1547"/>
      <c r="D43" s="1544"/>
      <c r="E43" s="1544"/>
      <c r="F43" s="1537">
        <v>20</v>
      </c>
      <c r="G43" s="846"/>
      <c r="H43" s="1015"/>
      <c r="I43" s="1016"/>
      <c r="J43" s="1016"/>
      <c r="K43" s="1016"/>
      <c r="L43" s="1016"/>
      <c r="M43" s="1016"/>
      <c r="N43" s="1017"/>
      <c r="O43" s="12"/>
      <c r="P43" s="12"/>
      <c r="Q43" s="12"/>
    </row>
    <row r="44" spans="1:17" ht="15" customHeight="1">
      <c r="A44" s="1492"/>
      <c r="B44" s="325" t="s">
        <v>62</v>
      </c>
      <c r="C44" s="1548"/>
      <c r="D44" s="1545"/>
      <c r="E44" s="1545"/>
      <c r="F44" s="1538"/>
      <c r="G44" s="872" t="s">
        <v>109</v>
      </c>
      <c r="H44" s="1006" t="s">
        <v>106</v>
      </c>
      <c r="I44" s="718" t="s">
        <v>107</v>
      </c>
      <c r="J44" s="718" t="s">
        <v>101</v>
      </c>
      <c r="K44" s="718">
        <v>0.7</v>
      </c>
      <c r="L44" s="734">
        <v>0.56</v>
      </c>
      <c r="M44" s="718" t="s">
        <v>128</v>
      </c>
      <c r="N44" s="718" t="s">
        <v>228</v>
      </c>
      <c r="O44" s="12"/>
      <c r="P44" s="12"/>
      <c r="Q44" s="12"/>
    </row>
    <row r="45" spans="1:17" ht="15" customHeight="1">
      <c r="A45" s="1492"/>
      <c r="B45" s="325" t="s">
        <v>61</v>
      </c>
      <c r="C45" s="1548"/>
      <c r="D45" s="1545"/>
      <c r="E45" s="1545"/>
      <c r="F45" s="1538"/>
      <c r="G45" s="872" t="s">
        <v>108</v>
      </c>
      <c r="H45" s="1006" t="s">
        <v>106</v>
      </c>
      <c r="I45" s="718" t="s">
        <v>107</v>
      </c>
      <c r="J45" s="718" t="s">
        <v>101</v>
      </c>
      <c r="K45" s="879">
        <v>0.6</v>
      </c>
      <c r="L45" s="734">
        <v>0.46</v>
      </c>
      <c r="M45" s="718" t="s">
        <v>128</v>
      </c>
      <c r="N45" s="718" t="s">
        <v>228</v>
      </c>
      <c r="O45" s="12"/>
      <c r="P45" s="12"/>
      <c r="Q45" s="12"/>
    </row>
    <row r="46" spans="1:17" ht="15" customHeight="1">
      <c r="A46" s="1492"/>
      <c r="B46" s="325" t="s">
        <v>147</v>
      </c>
      <c r="C46" s="1548"/>
      <c r="D46" s="1545"/>
      <c r="E46" s="1545"/>
      <c r="F46" s="1538"/>
      <c r="G46" s="872" t="s">
        <v>140</v>
      </c>
      <c r="H46" s="1006" t="s">
        <v>106</v>
      </c>
      <c r="I46" s="718" t="s">
        <v>107</v>
      </c>
      <c r="J46" s="718" t="s">
        <v>101</v>
      </c>
      <c r="K46" s="718">
        <v>0.6</v>
      </c>
      <c r="L46" s="776">
        <v>0.55</v>
      </c>
      <c r="M46" s="718" t="s">
        <v>128</v>
      </c>
      <c r="N46" s="879" t="s">
        <v>228</v>
      </c>
      <c r="O46" s="12"/>
      <c r="P46" s="12"/>
      <c r="Q46" s="12"/>
    </row>
    <row r="47" spans="1:17" ht="15" customHeight="1">
      <c r="A47" s="1492"/>
      <c r="B47" s="325" t="s">
        <v>238</v>
      </c>
      <c r="C47" s="1548"/>
      <c r="D47" s="1545"/>
      <c r="E47" s="1545"/>
      <c r="F47" s="1538"/>
      <c r="G47" s="872" t="s">
        <v>139</v>
      </c>
      <c r="H47" s="1018" t="s">
        <v>106</v>
      </c>
      <c r="I47" s="879" t="s">
        <v>107</v>
      </c>
      <c r="J47" s="879" t="s">
        <v>101</v>
      </c>
      <c r="K47" s="879">
        <v>0.6</v>
      </c>
      <c r="L47" s="776">
        <v>0.67</v>
      </c>
      <c r="M47" s="879" t="s">
        <v>128</v>
      </c>
      <c r="N47" s="718" t="s">
        <v>182</v>
      </c>
      <c r="O47" s="12"/>
      <c r="P47" s="12"/>
      <c r="Q47" s="12"/>
    </row>
    <row r="48" spans="1:17" ht="15" customHeight="1">
      <c r="A48" s="1492"/>
      <c r="B48" s="325"/>
      <c r="C48" s="1549"/>
      <c r="D48" s="1546"/>
      <c r="E48" s="1546"/>
      <c r="F48" s="1539"/>
      <c r="G48" s="977"/>
      <c r="H48" s="1007"/>
      <c r="I48" s="718"/>
      <c r="J48" s="718"/>
      <c r="K48" s="775"/>
      <c r="L48" s="775"/>
      <c r="M48" s="814"/>
      <c r="N48" s="814"/>
      <c r="O48" s="12"/>
      <c r="P48" s="12"/>
      <c r="Q48" s="12"/>
    </row>
    <row r="49" spans="1:17" ht="15" customHeight="1">
      <c r="A49" s="1492"/>
      <c r="B49" s="141"/>
      <c r="C49" s="1547"/>
      <c r="D49" s="1520"/>
      <c r="E49" s="1520"/>
      <c r="F49" s="1537">
        <v>5</v>
      </c>
      <c r="G49" s="846"/>
      <c r="H49" s="1015"/>
      <c r="I49" s="856"/>
      <c r="J49" s="856"/>
      <c r="K49" s="856"/>
      <c r="L49" s="856"/>
      <c r="M49" s="856"/>
      <c r="N49" s="856"/>
      <c r="O49" s="12"/>
      <c r="P49" s="12"/>
      <c r="Q49" s="12"/>
    </row>
    <row r="50" spans="1:17" ht="15" customHeight="1">
      <c r="A50" s="1492"/>
      <c r="B50" s="142" t="s">
        <v>63</v>
      </c>
      <c r="C50" s="1548"/>
      <c r="D50" s="1521"/>
      <c r="E50" s="1521"/>
      <c r="F50" s="1538"/>
      <c r="G50" s="849" t="s">
        <v>64</v>
      </c>
      <c r="H50" s="836" t="s">
        <v>106</v>
      </c>
      <c r="I50" s="718"/>
      <c r="J50" s="718" t="s">
        <v>101</v>
      </c>
      <c r="K50" s="887"/>
      <c r="L50" s="887">
        <v>1</v>
      </c>
      <c r="M50" s="718" t="s">
        <v>128</v>
      </c>
      <c r="N50" s="718" t="s">
        <v>182</v>
      </c>
      <c r="O50" s="12"/>
      <c r="P50" s="12"/>
      <c r="Q50" s="12"/>
    </row>
    <row r="51" spans="1:17" ht="15" customHeight="1">
      <c r="A51" s="1492"/>
      <c r="B51" s="142"/>
      <c r="C51" s="1548"/>
      <c r="D51" s="1521"/>
      <c r="E51" s="1521"/>
      <c r="F51" s="1538"/>
      <c r="G51" s="849" t="s">
        <v>65</v>
      </c>
      <c r="H51" s="836" t="s">
        <v>106</v>
      </c>
      <c r="I51" s="718"/>
      <c r="J51" s="851" t="s">
        <v>101</v>
      </c>
      <c r="K51" s="887"/>
      <c r="L51" s="887">
        <v>1</v>
      </c>
      <c r="M51" s="718" t="s">
        <v>128</v>
      </c>
      <c r="N51" s="718" t="s">
        <v>182</v>
      </c>
      <c r="O51" s="12"/>
      <c r="P51" s="12"/>
      <c r="Q51" s="12"/>
    </row>
    <row r="52" spans="1:17" ht="15" customHeight="1">
      <c r="A52" s="1492"/>
      <c r="B52" s="142"/>
      <c r="C52" s="1548"/>
      <c r="D52" s="1521"/>
      <c r="E52" s="1521"/>
      <c r="F52" s="1538"/>
      <c r="G52" s="854" t="s">
        <v>66</v>
      </c>
      <c r="H52" s="836" t="s">
        <v>106</v>
      </c>
      <c r="I52" s="718"/>
      <c r="J52" s="718" t="s">
        <v>101</v>
      </c>
      <c r="K52" s="850"/>
      <c r="L52" s="887">
        <v>1</v>
      </c>
      <c r="M52" s="718" t="s">
        <v>128</v>
      </c>
      <c r="N52" s="718" t="s">
        <v>182</v>
      </c>
      <c r="O52" s="11"/>
      <c r="P52" s="12"/>
      <c r="Q52" s="12"/>
    </row>
    <row r="53" spans="1:17" ht="15" customHeight="1">
      <c r="A53" s="1492"/>
      <c r="B53" s="786"/>
      <c r="C53" s="1548"/>
      <c r="D53" s="1521"/>
      <c r="E53" s="1521"/>
      <c r="F53" s="1538"/>
      <c r="G53" s="873"/>
      <c r="H53" s="1019"/>
      <c r="I53" s="775"/>
      <c r="J53" s="775"/>
      <c r="K53" s="874"/>
      <c r="L53" s="1020"/>
      <c r="M53" s="775"/>
      <c r="N53" s="775"/>
      <c r="O53" s="11"/>
      <c r="P53" s="12"/>
      <c r="Q53" s="12"/>
    </row>
    <row r="54" spans="1:17" ht="15" customHeight="1">
      <c r="A54" s="1492"/>
      <c r="B54" s="786"/>
      <c r="C54" s="1548"/>
      <c r="D54" s="1521"/>
      <c r="E54" s="1521"/>
      <c r="F54" s="1538"/>
      <c r="G54" s="841" t="s">
        <v>229</v>
      </c>
      <c r="H54" s="836" t="s">
        <v>106</v>
      </c>
      <c r="I54" s="738" t="s">
        <v>101</v>
      </c>
      <c r="J54" s="738" t="s">
        <v>101</v>
      </c>
      <c r="K54" s="842">
        <v>2.5</v>
      </c>
      <c r="L54" s="842">
        <v>4.5</v>
      </c>
      <c r="M54" s="718" t="s">
        <v>128</v>
      </c>
      <c r="N54" s="718" t="s">
        <v>182</v>
      </c>
      <c r="O54" s="12"/>
      <c r="P54" s="12"/>
      <c r="Q54" s="12"/>
    </row>
    <row r="55" spans="1:17" ht="15" customHeight="1">
      <c r="A55" s="1493"/>
      <c r="B55" s="34"/>
      <c r="C55" s="1549"/>
      <c r="D55" s="1522"/>
      <c r="E55" s="1522"/>
      <c r="F55" s="1539"/>
      <c r="G55" s="1021"/>
      <c r="H55" s="1022"/>
      <c r="I55" s="1023"/>
      <c r="J55" s="1023"/>
      <c r="K55" s="1023"/>
      <c r="L55" s="1023"/>
      <c r="M55" s="1023"/>
      <c r="N55" s="1023"/>
      <c r="O55" s="410"/>
      <c r="P55" s="411"/>
      <c r="Q55" s="12"/>
    </row>
    <row r="56" spans="1:17" ht="30" customHeight="1">
      <c r="A56" s="1509" t="s">
        <v>34</v>
      </c>
      <c r="B56" s="1510"/>
      <c r="C56" s="1507" t="s">
        <v>41</v>
      </c>
      <c r="D56" s="1508"/>
      <c r="E56" s="1527"/>
      <c r="F56" s="1528"/>
      <c r="G56" s="1584" t="s">
        <v>38</v>
      </c>
      <c r="H56" s="1584" t="s">
        <v>67</v>
      </c>
      <c r="I56" s="1584" t="s">
        <v>46</v>
      </c>
      <c r="J56" s="1584" t="s">
        <v>39</v>
      </c>
      <c r="K56" s="1584" t="s">
        <v>93</v>
      </c>
      <c r="L56" s="1584" t="s">
        <v>96</v>
      </c>
      <c r="M56" s="1584" t="s">
        <v>55</v>
      </c>
      <c r="N56" s="1625" t="s">
        <v>40</v>
      </c>
      <c r="O56" s="1624"/>
      <c r="P56" s="411"/>
      <c r="Q56" s="12"/>
    </row>
    <row r="57" spans="1:17" ht="30" customHeight="1">
      <c r="A57" s="1511"/>
      <c r="B57" s="1512"/>
      <c r="C57" s="409" t="s">
        <v>31</v>
      </c>
      <c r="D57" s="409" t="s">
        <v>32</v>
      </c>
      <c r="E57" s="1529"/>
      <c r="F57" s="1530"/>
      <c r="G57" s="1585"/>
      <c r="H57" s="1585"/>
      <c r="I57" s="1585"/>
      <c r="J57" s="1585"/>
      <c r="K57" s="1585"/>
      <c r="L57" s="1585"/>
      <c r="M57" s="1585"/>
      <c r="N57" s="1626"/>
      <c r="O57" s="1624"/>
      <c r="P57" s="411"/>
      <c r="Q57" s="12"/>
    </row>
    <row r="58" spans="1:17" ht="15" customHeight="1">
      <c r="A58" s="1446" t="s">
        <v>8</v>
      </c>
      <c r="B58" s="1448" t="s">
        <v>68</v>
      </c>
      <c r="C58" s="1451">
        <f>IF(C13&gt;5000,100/3,(C15*0.5)*0.5)</f>
        <v>33.333333333333336</v>
      </c>
      <c r="D58" s="1454">
        <v>35</v>
      </c>
      <c r="E58" s="1468"/>
      <c r="F58" s="1469"/>
      <c r="G58" s="857"/>
      <c r="H58" s="720"/>
      <c r="I58" s="720"/>
      <c r="J58" s="720"/>
      <c r="K58" s="720"/>
      <c r="L58" s="720"/>
      <c r="M58" s="720"/>
      <c r="N58" s="717"/>
      <c r="O58" s="15"/>
      <c r="P58" s="649"/>
      <c r="Q58" s="636"/>
    </row>
    <row r="59" spans="1:17" ht="15" customHeight="1">
      <c r="A59" s="1447"/>
      <c r="B59" s="1449"/>
      <c r="C59" s="1452"/>
      <c r="D59" s="1455"/>
      <c r="E59" s="1166"/>
      <c r="F59" s="1167"/>
      <c r="G59" s="749" t="s">
        <v>198</v>
      </c>
      <c r="H59" s="716" t="s">
        <v>106</v>
      </c>
      <c r="I59" s="718" t="s">
        <v>107</v>
      </c>
      <c r="J59" s="716" t="s">
        <v>101</v>
      </c>
      <c r="K59" s="2069">
        <v>40</v>
      </c>
      <c r="L59" s="2069">
        <v>53.5</v>
      </c>
      <c r="M59" s="2069">
        <v>50</v>
      </c>
      <c r="N59" s="2065" t="s">
        <v>182</v>
      </c>
      <c r="O59" s="15"/>
      <c r="P59" s="649"/>
      <c r="Q59" s="636"/>
    </row>
    <row r="60" spans="1:17" ht="15" customHeight="1">
      <c r="A60" s="1447"/>
      <c r="B60" s="1449"/>
      <c r="C60" s="1452"/>
      <c r="D60" s="1455"/>
      <c r="E60" s="758"/>
      <c r="F60" s="779"/>
      <c r="G60" s="1000" t="s">
        <v>309</v>
      </c>
      <c r="H60" s="1006" t="s">
        <v>106</v>
      </c>
      <c r="I60" s="718" t="s">
        <v>107</v>
      </c>
      <c r="J60" s="718" t="s">
        <v>101</v>
      </c>
      <c r="K60" s="2065">
        <v>5</v>
      </c>
      <c r="L60" s="2065">
        <v>134.3</v>
      </c>
      <c r="M60" s="2065">
        <v>100</v>
      </c>
      <c r="N60" s="2065" t="s">
        <v>228</v>
      </c>
      <c r="O60" s="11"/>
      <c r="P60" s="636"/>
      <c r="Q60" s="636"/>
    </row>
    <row r="61" spans="1:17" ht="15" customHeight="1">
      <c r="A61" s="1447"/>
      <c r="B61" s="1449"/>
      <c r="C61" s="1452"/>
      <c r="D61" s="1455"/>
      <c r="E61" s="1166"/>
      <c r="F61" s="1523"/>
      <c r="G61" s="749"/>
      <c r="H61" s="716"/>
      <c r="I61" s="716"/>
      <c r="J61" s="716"/>
      <c r="K61" s="2069"/>
      <c r="L61" s="2069"/>
      <c r="M61" s="2069"/>
      <c r="N61" s="2065"/>
      <c r="O61" s="11"/>
      <c r="P61" s="636"/>
      <c r="Q61" s="636"/>
    </row>
    <row r="62" spans="1:17" ht="15" customHeight="1">
      <c r="A62" s="1447"/>
      <c r="B62" s="1449"/>
      <c r="C62" s="1452"/>
      <c r="D62" s="1455"/>
      <c r="E62" s="1444"/>
      <c r="F62" s="1445"/>
      <c r="G62" s="749"/>
      <c r="H62" s="716"/>
      <c r="I62" s="716"/>
      <c r="J62" s="716"/>
      <c r="K62" s="2069"/>
      <c r="L62" s="2069"/>
      <c r="M62" s="2069"/>
      <c r="N62" s="2065"/>
      <c r="O62" s="11"/>
      <c r="P62" s="636"/>
      <c r="Q62" s="636"/>
    </row>
    <row r="63" spans="1:17" ht="15" customHeight="1">
      <c r="A63" s="1447"/>
      <c r="B63" s="1449"/>
      <c r="C63" s="1452"/>
      <c r="D63" s="1455"/>
      <c r="E63" s="1444"/>
      <c r="F63" s="1445"/>
      <c r="G63" s="749" t="s">
        <v>112</v>
      </c>
      <c r="H63" s="716" t="s">
        <v>106</v>
      </c>
      <c r="I63" s="716" t="s">
        <v>101</v>
      </c>
      <c r="J63" s="738" t="s">
        <v>101</v>
      </c>
      <c r="K63" s="2070">
        <v>50</v>
      </c>
      <c r="L63" s="2070">
        <v>109.65</v>
      </c>
      <c r="M63" s="2069">
        <v>100</v>
      </c>
      <c r="N63" s="2065" t="s">
        <v>182</v>
      </c>
      <c r="O63" s="11"/>
      <c r="P63" s="636"/>
      <c r="Q63" s="636"/>
    </row>
    <row r="64" spans="1:17" ht="15" customHeight="1">
      <c r="A64" s="1447"/>
      <c r="B64" s="1449"/>
      <c r="C64" s="1452"/>
      <c r="D64" s="1455"/>
      <c r="E64" s="1444"/>
      <c r="F64" s="1445"/>
      <c r="G64" s="749" t="s">
        <v>113</v>
      </c>
      <c r="H64" s="716" t="s">
        <v>106</v>
      </c>
      <c r="I64" s="716" t="s">
        <v>101</v>
      </c>
      <c r="J64" s="738" t="s">
        <v>101</v>
      </c>
      <c r="K64" s="2070">
        <v>50</v>
      </c>
      <c r="L64" s="2070">
        <v>114.88</v>
      </c>
      <c r="M64" s="2069">
        <v>100</v>
      </c>
      <c r="N64" s="2065" t="s">
        <v>182</v>
      </c>
      <c r="O64" s="11"/>
      <c r="P64" s="636"/>
      <c r="Q64" s="636"/>
    </row>
    <row r="65" spans="1:17" ht="15" customHeight="1">
      <c r="A65" s="1447"/>
      <c r="B65" s="1449"/>
      <c r="C65" s="1452"/>
      <c r="D65" s="1455"/>
      <c r="E65" s="1444"/>
      <c r="F65" s="1445"/>
      <c r="G65" s="749" t="s">
        <v>185</v>
      </c>
      <c r="H65" s="716" t="s">
        <v>106</v>
      </c>
      <c r="I65" s="716" t="s">
        <v>101</v>
      </c>
      <c r="J65" s="738" t="s">
        <v>101</v>
      </c>
      <c r="K65" s="2070">
        <v>50</v>
      </c>
      <c r="L65" s="2070">
        <v>108.6</v>
      </c>
      <c r="M65" s="2069">
        <v>100</v>
      </c>
      <c r="N65" s="2065" t="s">
        <v>182</v>
      </c>
      <c r="O65" s="11"/>
      <c r="P65" s="636"/>
      <c r="Q65" s="636"/>
    </row>
    <row r="66" spans="1:17" ht="15" customHeight="1">
      <c r="A66" s="1447"/>
      <c r="B66" s="1449"/>
      <c r="C66" s="1452"/>
      <c r="D66" s="1455"/>
      <c r="E66" s="1444"/>
      <c r="F66" s="1445"/>
      <c r="G66" s="749" t="s">
        <v>199</v>
      </c>
      <c r="H66" s="716" t="s">
        <v>106</v>
      </c>
      <c r="I66" s="716" t="s">
        <v>101</v>
      </c>
      <c r="J66" s="738" t="s">
        <v>101</v>
      </c>
      <c r="K66" s="2070">
        <v>50</v>
      </c>
      <c r="L66" s="2070">
        <v>108.04</v>
      </c>
      <c r="M66" s="2069">
        <v>100</v>
      </c>
      <c r="N66" s="2065" t="s">
        <v>182</v>
      </c>
      <c r="O66" s="11"/>
      <c r="P66" s="636"/>
      <c r="Q66" s="636"/>
    </row>
    <row r="67" spans="1:17" ht="15" customHeight="1">
      <c r="A67" s="1447"/>
      <c r="B67" s="1449"/>
      <c r="C67" s="1452"/>
      <c r="D67" s="1455"/>
      <c r="E67" s="1166"/>
      <c r="F67" s="1457"/>
      <c r="G67" s="749" t="s">
        <v>296</v>
      </c>
      <c r="H67" s="836" t="s">
        <v>106</v>
      </c>
      <c r="I67" s="716" t="s">
        <v>101</v>
      </c>
      <c r="J67" s="716" t="s">
        <v>101</v>
      </c>
      <c r="K67" s="2069">
        <v>150</v>
      </c>
      <c r="L67" s="2069">
        <v>314.9</v>
      </c>
      <c r="M67" s="2069">
        <v>300</v>
      </c>
      <c r="N67" s="2065"/>
      <c r="O67" s="11"/>
      <c r="P67" s="636"/>
      <c r="Q67" s="636"/>
    </row>
    <row r="68" spans="1:17" ht="15" customHeight="1">
      <c r="A68" s="1447"/>
      <c r="B68" s="1449"/>
      <c r="C68" s="1452"/>
      <c r="D68" s="1455"/>
      <c r="E68" s="758"/>
      <c r="F68" s="779"/>
      <c r="G68" s="835" t="s">
        <v>299</v>
      </c>
      <c r="H68" s="836" t="s">
        <v>106</v>
      </c>
      <c r="I68" s="738" t="s">
        <v>101</v>
      </c>
      <c r="J68" s="738" t="s">
        <v>101</v>
      </c>
      <c r="K68" s="2069">
        <v>250</v>
      </c>
      <c r="L68" s="2069">
        <v>631.6</v>
      </c>
      <c r="M68" s="2069" t="s">
        <v>128</v>
      </c>
      <c r="N68" s="2065" t="s">
        <v>182</v>
      </c>
      <c r="O68" s="11"/>
      <c r="P68" s="636"/>
      <c r="Q68" s="636"/>
    </row>
    <row r="69" spans="1:17" ht="15" customHeight="1">
      <c r="A69" s="1447"/>
      <c r="B69" s="1449"/>
      <c r="C69" s="1452"/>
      <c r="D69" s="1455"/>
      <c r="E69" s="1444"/>
      <c r="F69" s="1445"/>
      <c r="G69" s="749"/>
      <c r="H69" s="716"/>
      <c r="I69" s="716"/>
      <c r="J69" s="738"/>
      <c r="K69" s="2070"/>
      <c r="L69" s="2070"/>
      <c r="M69" s="2069"/>
      <c r="N69" s="2065"/>
      <c r="O69" s="11"/>
      <c r="P69" s="636"/>
      <c r="Q69" s="636"/>
    </row>
    <row r="70" spans="1:17" ht="15" customHeight="1">
      <c r="A70" s="1447"/>
      <c r="B70" s="1449"/>
      <c r="C70" s="1452"/>
      <c r="D70" s="1455"/>
      <c r="E70" s="1166"/>
      <c r="F70" s="1167"/>
      <c r="G70" s="749" t="s">
        <v>111</v>
      </c>
      <c r="H70" s="716" t="s">
        <v>106</v>
      </c>
      <c r="I70" s="718" t="s">
        <v>107</v>
      </c>
      <c r="J70" s="738" t="s">
        <v>101</v>
      </c>
      <c r="K70" s="2069">
        <v>15</v>
      </c>
      <c r="L70" s="2069">
        <v>118.59</v>
      </c>
      <c r="M70" s="2069">
        <v>100</v>
      </c>
      <c r="N70" s="2065" t="s">
        <v>248</v>
      </c>
      <c r="O70" s="11"/>
      <c r="P70" s="636"/>
      <c r="Q70" s="636"/>
    </row>
    <row r="71" spans="1:17" ht="15" customHeight="1">
      <c r="A71" s="1447"/>
      <c r="B71" s="1449"/>
      <c r="C71" s="1452"/>
      <c r="D71" s="1455"/>
      <c r="E71" s="1166"/>
      <c r="F71" s="1167"/>
      <c r="G71" s="749" t="s">
        <v>239</v>
      </c>
      <c r="H71" s="716" t="s">
        <v>106</v>
      </c>
      <c r="I71" s="718" t="s">
        <v>107</v>
      </c>
      <c r="J71" s="738" t="s">
        <v>101</v>
      </c>
      <c r="K71" s="2069">
        <v>15</v>
      </c>
      <c r="L71" s="2069">
        <v>113.35</v>
      </c>
      <c r="M71" s="2069" t="s">
        <v>128</v>
      </c>
      <c r="N71" s="2065" t="s">
        <v>248</v>
      </c>
      <c r="O71" s="11"/>
      <c r="P71" s="636"/>
      <c r="Q71" s="636"/>
    </row>
    <row r="72" spans="1:17" s="62" customFormat="1" ht="15" customHeight="1">
      <c r="A72" s="1447"/>
      <c r="B72" s="1449"/>
      <c r="C72" s="1452"/>
      <c r="D72" s="1455"/>
      <c r="E72" s="1444"/>
      <c r="F72" s="1445"/>
      <c r="G72" s="881" t="s">
        <v>292</v>
      </c>
      <c r="H72" s="721" t="s">
        <v>106</v>
      </c>
      <c r="I72" s="721" t="s">
        <v>107</v>
      </c>
      <c r="J72" s="721" t="s">
        <v>101</v>
      </c>
      <c r="K72" s="2075">
        <v>15</v>
      </c>
      <c r="L72" s="2075">
        <v>114.3</v>
      </c>
      <c r="M72" s="2075">
        <v>100</v>
      </c>
      <c r="N72" s="2075" t="s">
        <v>248</v>
      </c>
      <c r="O72" s="13"/>
      <c r="P72" s="801"/>
      <c r="Q72" s="801"/>
    </row>
    <row r="73" spans="1:17" s="62" customFormat="1" ht="15" customHeight="1">
      <c r="A73" s="1447"/>
      <c r="B73" s="1449"/>
      <c r="C73" s="1452"/>
      <c r="D73" s="1455"/>
      <c r="E73" s="756"/>
      <c r="F73" s="757"/>
      <c r="G73" s="837" t="s">
        <v>297</v>
      </c>
      <c r="H73" s="836" t="s">
        <v>106</v>
      </c>
      <c r="I73" s="721" t="s">
        <v>107</v>
      </c>
      <c r="J73" s="721" t="s">
        <v>101</v>
      </c>
      <c r="K73" s="2075">
        <v>15</v>
      </c>
      <c r="L73" s="2075">
        <v>437.5</v>
      </c>
      <c r="M73" s="2075">
        <v>400</v>
      </c>
      <c r="N73" s="2075" t="s">
        <v>248</v>
      </c>
      <c r="O73" s="13"/>
      <c r="P73" s="801"/>
      <c r="Q73" s="801"/>
    </row>
    <row r="74" spans="1:17" s="62" customFormat="1" ht="15" customHeight="1">
      <c r="A74" s="1447"/>
      <c r="B74" s="1449"/>
      <c r="C74" s="1452"/>
      <c r="D74" s="1455"/>
      <c r="E74" s="756"/>
      <c r="F74" s="757"/>
      <c r="G74" s="803"/>
      <c r="H74" s="754"/>
      <c r="I74" s="364"/>
      <c r="J74" s="364"/>
      <c r="K74" s="2075"/>
      <c r="L74" s="2075"/>
      <c r="M74" s="2075"/>
      <c r="N74" s="2075"/>
      <c r="O74" s="13"/>
      <c r="P74" s="801"/>
      <c r="Q74" s="801"/>
    </row>
    <row r="75" spans="1:17" s="62" customFormat="1" ht="15" customHeight="1">
      <c r="A75" s="1447"/>
      <c r="B75" s="1449"/>
      <c r="C75" s="1452"/>
      <c r="D75" s="1455"/>
      <c r="E75" s="756"/>
      <c r="F75" s="757"/>
      <c r="G75" s="802"/>
      <c r="H75" s="364"/>
      <c r="I75" s="364"/>
      <c r="J75" s="364"/>
      <c r="K75" s="2075"/>
      <c r="L75" s="2075"/>
      <c r="M75" s="2075"/>
      <c r="N75" s="2075"/>
      <c r="O75" s="13"/>
      <c r="P75" s="801"/>
      <c r="Q75" s="801"/>
    </row>
    <row r="76" spans="1:17" ht="15" customHeight="1">
      <c r="A76" s="1447"/>
      <c r="B76" s="1449"/>
      <c r="C76" s="1452"/>
      <c r="D76" s="1455"/>
      <c r="E76" s="1444"/>
      <c r="F76" s="1445"/>
      <c r="G76" s="839"/>
      <c r="H76" s="716"/>
      <c r="I76" s="718" t="s">
        <v>107</v>
      </c>
      <c r="J76" s="738"/>
      <c r="K76" s="2086"/>
      <c r="L76" s="2070"/>
      <c r="M76" s="2069"/>
      <c r="N76" s="2065"/>
      <c r="O76" s="11"/>
      <c r="P76" s="636"/>
      <c r="Q76" s="636"/>
    </row>
    <row r="77" spans="1:17" ht="15" customHeight="1">
      <c r="A77" s="1447"/>
      <c r="B77" s="1449"/>
      <c r="C77" s="1452"/>
      <c r="D77" s="1455"/>
      <c r="E77" s="1444"/>
      <c r="F77" s="1445"/>
      <c r="G77" s="840" t="s">
        <v>191</v>
      </c>
      <c r="H77" s="721" t="s">
        <v>106</v>
      </c>
      <c r="I77" s="718" t="s">
        <v>107</v>
      </c>
      <c r="J77" s="738" t="s">
        <v>101</v>
      </c>
      <c r="K77" s="2080">
        <v>50</v>
      </c>
      <c r="L77" s="2080">
        <v>131.82</v>
      </c>
      <c r="M77" s="2081">
        <v>100</v>
      </c>
      <c r="N77" s="2065" t="s">
        <v>182</v>
      </c>
      <c r="O77" s="11"/>
      <c r="P77" s="636"/>
      <c r="Q77" s="636"/>
    </row>
    <row r="78" spans="1:17" ht="15" customHeight="1">
      <c r="A78" s="1447"/>
      <c r="B78" s="1449"/>
      <c r="C78" s="1452"/>
      <c r="D78" s="1455"/>
      <c r="E78" s="756"/>
      <c r="F78" s="757"/>
      <c r="G78" s="840" t="s">
        <v>223</v>
      </c>
      <c r="H78" s="721" t="s">
        <v>106</v>
      </c>
      <c r="I78" s="718"/>
      <c r="J78" s="738" t="s">
        <v>101</v>
      </c>
      <c r="K78" s="2080">
        <v>15</v>
      </c>
      <c r="L78" s="2080">
        <v>238.17</v>
      </c>
      <c r="M78" s="2081">
        <v>200</v>
      </c>
      <c r="N78" s="2065" t="s">
        <v>182</v>
      </c>
      <c r="O78" s="11"/>
      <c r="P78" s="636"/>
      <c r="Q78" s="636"/>
    </row>
    <row r="79" spans="1:17" ht="15" customHeight="1">
      <c r="A79" s="1447"/>
      <c r="B79" s="1449"/>
      <c r="C79" s="1452"/>
      <c r="D79" s="1455"/>
      <c r="E79" s="1166"/>
      <c r="F79" s="1167"/>
      <c r="G79" s="650"/>
      <c r="H79" s="650"/>
      <c r="I79" s="650"/>
      <c r="J79" s="650"/>
      <c r="K79" s="2074"/>
      <c r="L79" s="2074"/>
      <c r="M79" s="2074"/>
      <c r="N79" s="2074"/>
      <c r="O79" s="11"/>
      <c r="P79" s="636"/>
      <c r="Q79" s="636"/>
    </row>
    <row r="80" spans="1:17" ht="15" customHeight="1">
      <c r="A80" s="1447"/>
      <c r="B80" s="1449"/>
      <c r="C80" s="1452"/>
      <c r="D80" s="1455"/>
      <c r="E80" s="758"/>
      <c r="F80" s="759"/>
      <c r="G80" s="186" t="s">
        <v>330</v>
      </c>
      <c r="H80" s="721" t="s">
        <v>106</v>
      </c>
      <c r="I80" s="718" t="s">
        <v>107</v>
      </c>
      <c r="J80" s="738" t="s">
        <v>101</v>
      </c>
      <c r="K80" s="2080">
        <v>60</v>
      </c>
      <c r="L80" s="2080">
        <v>546.7</v>
      </c>
      <c r="M80" s="2081">
        <v>500</v>
      </c>
      <c r="N80" s="2065" t="s">
        <v>228</v>
      </c>
      <c r="O80" s="11"/>
      <c r="P80" s="636"/>
      <c r="Q80" s="636"/>
    </row>
    <row r="81" spans="1:17" ht="15" customHeight="1">
      <c r="A81" s="1447"/>
      <c r="B81" s="1449"/>
      <c r="C81" s="1452"/>
      <c r="D81" s="1455"/>
      <c r="E81" s="1166"/>
      <c r="F81" s="1167"/>
      <c r="G81" s="749" t="s">
        <v>282</v>
      </c>
      <c r="H81" s="716" t="s">
        <v>106</v>
      </c>
      <c r="I81" s="718" t="s">
        <v>107</v>
      </c>
      <c r="J81" s="738" t="s">
        <v>101</v>
      </c>
      <c r="K81" s="716">
        <v>30</v>
      </c>
      <c r="L81" s="716">
        <v>59.3</v>
      </c>
      <c r="M81" s="718" t="s">
        <v>128</v>
      </c>
      <c r="N81" s="60" t="s">
        <v>182</v>
      </c>
      <c r="O81" s="11"/>
      <c r="P81" s="636"/>
      <c r="Q81" s="636"/>
    </row>
    <row r="82" spans="1:17" ht="15" customHeight="1">
      <c r="A82" s="1447"/>
      <c r="B82" s="1449"/>
      <c r="C82" s="1452"/>
      <c r="D82" s="1455"/>
      <c r="E82" s="758"/>
      <c r="F82" s="759"/>
      <c r="G82" s="749"/>
      <c r="H82" s="716"/>
      <c r="I82" s="718"/>
      <c r="J82" s="738"/>
      <c r="K82" s="716"/>
      <c r="L82" s="716"/>
      <c r="M82" s="718"/>
      <c r="N82" s="60"/>
      <c r="O82" s="11"/>
      <c r="P82" s="636"/>
      <c r="Q82" s="636"/>
    </row>
    <row r="83" spans="1:17" ht="15" customHeight="1">
      <c r="A83" s="1447"/>
      <c r="B83" s="1449"/>
      <c r="C83" s="1452"/>
      <c r="D83" s="1455"/>
      <c r="E83" s="1166"/>
      <c r="F83" s="1167"/>
      <c r="G83" s="749" t="s">
        <v>283</v>
      </c>
      <c r="H83" s="716" t="s">
        <v>106</v>
      </c>
      <c r="I83" s="718" t="s">
        <v>107</v>
      </c>
      <c r="J83" s="738" t="s">
        <v>101</v>
      </c>
      <c r="K83" s="716">
        <v>50</v>
      </c>
      <c r="L83" s="716">
        <v>160</v>
      </c>
      <c r="M83" s="716">
        <v>150</v>
      </c>
      <c r="N83" s="60" t="s">
        <v>182</v>
      </c>
      <c r="O83" s="11"/>
      <c r="P83" s="636"/>
      <c r="Q83" s="636"/>
    </row>
    <row r="84" spans="1:17" ht="15" customHeight="1">
      <c r="A84" s="1447"/>
      <c r="B84" s="1449"/>
      <c r="C84" s="1452"/>
      <c r="D84" s="1455"/>
      <c r="E84" s="1166"/>
      <c r="F84" s="1167"/>
      <c r="G84" s="749" t="s">
        <v>295</v>
      </c>
      <c r="H84" s="716" t="s">
        <v>106</v>
      </c>
      <c r="I84" s="718" t="s">
        <v>107</v>
      </c>
      <c r="J84" s="738" t="s">
        <v>101</v>
      </c>
      <c r="K84" s="716">
        <v>40</v>
      </c>
      <c r="L84" s="716">
        <v>127.3</v>
      </c>
      <c r="M84" s="716">
        <v>100</v>
      </c>
      <c r="N84" s="60" t="s">
        <v>182</v>
      </c>
      <c r="O84" s="11"/>
      <c r="P84" s="636"/>
      <c r="Q84" s="636"/>
    </row>
    <row r="85" spans="1:17" ht="15" customHeight="1">
      <c r="A85" s="1447"/>
      <c r="B85" s="1449"/>
      <c r="C85" s="1452"/>
      <c r="D85" s="1455"/>
      <c r="E85" s="758"/>
      <c r="F85" s="759"/>
      <c r="G85" s="749"/>
      <c r="H85" s="716"/>
      <c r="I85" s="718"/>
      <c r="J85" s="738"/>
      <c r="K85" s="716"/>
      <c r="L85" s="716"/>
      <c r="M85" s="716"/>
      <c r="N85" s="60"/>
      <c r="O85" s="11"/>
      <c r="P85" s="636"/>
      <c r="Q85" s="636"/>
    </row>
    <row r="86" spans="1:17" ht="15" customHeight="1">
      <c r="A86" s="1447"/>
      <c r="B86" s="1449"/>
      <c r="C86" s="1452"/>
      <c r="D86" s="1455"/>
      <c r="E86" s="758"/>
      <c r="F86" s="759"/>
      <c r="G86" s="749" t="s">
        <v>302</v>
      </c>
      <c r="H86" s="716" t="s">
        <v>106</v>
      </c>
      <c r="I86" s="718" t="s">
        <v>107</v>
      </c>
      <c r="J86" s="738" t="s">
        <v>101</v>
      </c>
      <c r="K86" s="716">
        <v>40</v>
      </c>
      <c r="L86" s="716">
        <v>358</v>
      </c>
      <c r="M86" s="716">
        <v>300</v>
      </c>
      <c r="N86" s="60" t="s">
        <v>182</v>
      </c>
      <c r="O86" s="11"/>
      <c r="P86" s="636"/>
      <c r="Q86" s="636"/>
    </row>
    <row r="87" spans="1:17" ht="15" customHeight="1">
      <c r="A87" s="1447"/>
      <c r="B87" s="1449"/>
      <c r="C87" s="1452"/>
      <c r="D87" s="1455"/>
      <c r="E87" s="758"/>
      <c r="F87" s="759"/>
      <c r="G87" s="787"/>
      <c r="H87" s="716"/>
      <c r="I87" s="738"/>
      <c r="J87" s="738"/>
      <c r="K87" s="716"/>
      <c r="L87" s="716"/>
      <c r="M87" s="716"/>
      <c r="N87" s="718"/>
      <c r="O87" s="11"/>
      <c r="P87" s="636"/>
      <c r="Q87" s="636"/>
    </row>
    <row r="88" spans="1:17" ht="15" customHeight="1">
      <c r="A88" s="1447"/>
      <c r="B88" s="1449"/>
      <c r="C88" s="1452"/>
      <c r="D88" s="1455"/>
      <c r="E88" s="1166"/>
      <c r="F88" s="1167"/>
      <c r="G88" s="749" t="s">
        <v>114</v>
      </c>
      <c r="H88" s="716" t="s">
        <v>106</v>
      </c>
      <c r="I88" s="716" t="s">
        <v>110</v>
      </c>
      <c r="J88" s="738" t="s">
        <v>101</v>
      </c>
      <c r="K88" s="738">
        <v>132.16</v>
      </c>
      <c r="L88" s="738">
        <v>109.8</v>
      </c>
      <c r="M88" s="716">
        <v>100</v>
      </c>
      <c r="N88" s="60" t="s">
        <v>326</v>
      </c>
      <c r="O88" s="11"/>
      <c r="P88" s="636"/>
      <c r="Q88" s="636"/>
    </row>
    <row r="89" spans="1:17" ht="15" customHeight="1">
      <c r="A89" s="1447"/>
      <c r="B89" s="1449"/>
      <c r="C89" s="1452"/>
      <c r="D89" s="1455"/>
      <c r="E89" s="1166"/>
      <c r="F89" s="1167"/>
      <c r="G89" s="749" t="s">
        <v>115</v>
      </c>
      <c r="H89" s="716" t="s">
        <v>106</v>
      </c>
      <c r="I89" s="716" t="s">
        <v>110</v>
      </c>
      <c r="J89" s="738" t="s">
        <v>101</v>
      </c>
      <c r="K89" s="738">
        <v>128</v>
      </c>
      <c r="L89" s="738">
        <v>113.5</v>
      </c>
      <c r="M89" s="716">
        <v>100</v>
      </c>
      <c r="N89" s="60" t="s">
        <v>326</v>
      </c>
      <c r="O89" s="11"/>
      <c r="P89" s="636"/>
      <c r="Q89" s="636"/>
    </row>
    <row r="90" spans="1:17" ht="15" customHeight="1">
      <c r="A90" s="1447"/>
      <c r="B90" s="1449"/>
      <c r="C90" s="1452"/>
      <c r="D90" s="1455"/>
      <c r="E90" s="1166"/>
      <c r="F90" s="1167"/>
      <c r="G90" s="749" t="s">
        <v>188</v>
      </c>
      <c r="H90" s="716" t="s">
        <v>106</v>
      </c>
      <c r="I90" s="716" t="s">
        <v>110</v>
      </c>
      <c r="J90" s="738" t="s">
        <v>101</v>
      </c>
      <c r="K90" s="738">
        <v>130</v>
      </c>
      <c r="L90" s="738">
        <v>108.4</v>
      </c>
      <c r="M90" s="716">
        <v>100</v>
      </c>
      <c r="N90" s="60" t="s">
        <v>326</v>
      </c>
      <c r="O90" s="11"/>
      <c r="P90" s="636"/>
      <c r="Q90" s="636"/>
    </row>
    <row r="91" spans="1:17" ht="15" customHeight="1">
      <c r="A91" s="1447"/>
      <c r="B91" s="1449"/>
      <c r="C91" s="1452"/>
      <c r="D91" s="1455"/>
      <c r="E91" s="1166"/>
      <c r="F91" s="1167"/>
      <c r="G91" s="749" t="s">
        <v>116</v>
      </c>
      <c r="H91" s="716" t="s">
        <v>106</v>
      </c>
      <c r="I91" s="716" t="s">
        <v>110</v>
      </c>
      <c r="J91" s="738" t="s">
        <v>101</v>
      </c>
      <c r="K91" s="738">
        <v>131.2</v>
      </c>
      <c r="L91" s="738">
        <v>114.4</v>
      </c>
      <c r="M91" s="716">
        <v>100</v>
      </c>
      <c r="N91" s="60" t="s">
        <v>326</v>
      </c>
      <c r="O91" s="636"/>
      <c r="P91" s="636"/>
      <c r="Q91" s="636"/>
    </row>
    <row r="92" spans="1:17" ht="15" customHeight="1">
      <c r="A92" s="1447"/>
      <c r="B92" s="1449"/>
      <c r="C92" s="1452"/>
      <c r="D92" s="1455"/>
      <c r="E92" s="1166"/>
      <c r="F92" s="1167"/>
      <c r="G92" s="749" t="s">
        <v>117</v>
      </c>
      <c r="H92" s="716" t="s">
        <v>106</v>
      </c>
      <c r="I92" s="716" t="s">
        <v>110</v>
      </c>
      <c r="J92" s="738" t="s">
        <v>101</v>
      </c>
      <c r="K92" s="738">
        <v>132.2</v>
      </c>
      <c r="L92" s="738">
        <v>109.5</v>
      </c>
      <c r="M92" s="716">
        <v>100</v>
      </c>
      <c r="N92" s="60" t="s">
        <v>326</v>
      </c>
      <c r="O92" s="636"/>
      <c r="P92" s="636"/>
      <c r="Q92" s="636"/>
    </row>
    <row r="93" spans="1:17" ht="35.25" customHeight="1">
      <c r="A93" s="1447"/>
      <c r="B93" s="1449"/>
      <c r="C93" s="1452"/>
      <c r="D93" s="1455"/>
      <c r="E93" s="1166"/>
      <c r="F93" s="1167"/>
      <c r="G93" s="749" t="s">
        <v>189</v>
      </c>
      <c r="H93" s="737" t="s">
        <v>106</v>
      </c>
      <c r="I93" s="716" t="s">
        <v>110</v>
      </c>
      <c r="J93" s="738" t="s">
        <v>101</v>
      </c>
      <c r="K93" s="733">
        <v>124.2</v>
      </c>
      <c r="L93" s="733">
        <v>109.2</v>
      </c>
      <c r="M93" s="737">
        <v>100</v>
      </c>
      <c r="N93" s="60" t="s">
        <v>326</v>
      </c>
      <c r="O93" s="636"/>
      <c r="P93" s="636"/>
      <c r="Q93" s="636"/>
    </row>
    <row r="94" spans="1:17" ht="15" customHeight="1">
      <c r="A94" s="1447"/>
      <c r="B94" s="1449"/>
      <c r="C94" s="1452"/>
      <c r="D94" s="1455"/>
      <c r="E94" s="1166"/>
      <c r="F94" s="1167"/>
      <c r="G94" s="749" t="s">
        <v>190</v>
      </c>
      <c r="H94" s="716" t="s">
        <v>106</v>
      </c>
      <c r="I94" s="716" t="s">
        <v>110</v>
      </c>
      <c r="J94" s="738" t="s">
        <v>101</v>
      </c>
      <c r="K94" s="738">
        <v>125.1</v>
      </c>
      <c r="L94" s="738">
        <v>120.2</v>
      </c>
      <c r="M94" s="716">
        <v>100</v>
      </c>
      <c r="N94" s="60" t="s">
        <v>326</v>
      </c>
      <c r="O94" s="636"/>
      <c r="P94" s="636"/>
      <c r="Q94" s="636"/>
    </row>
    <row r="95" spans="1:17" ht="15" customHeight="1">
      <c r="A95" s="1447"/>
      <c r="B95" s="1449"/>
      <c r="C95" s="1452"/>
      <c r="D95" s="1455"/>
      <c r="E95" s="1166"/>
      <c r="F95" s="1167"/>
      <c r="G95" s="749" t="s">
        <v>118</v>
      </c>
      <c r="H95" s="716" t="s">
        <v>106</v>
      </c>
      <c r="I95" s="716" t="s">
        <v>110</v>
      </c>
      <c r="J95" s="738" t="s">
        <v>101</v>
      </c>
      <c r="K95" s="738">
        <v>127.6</v>
      </c>
      <c r="L95" s="738">
        <v>112.9</v>
      </c>
      <c r="M95" s="716">
        <v>100</v>
      </c>
      <c r="N95" s="60" t="s">
        <v>326</v>
      </c>
      <c r="O95" s="636"/>
      <c r="P95" s="636"/>
      <c r="Q95" s="636"/>
    </row>
    <row r="96" spans="1:17" ht="15" customHeight="1">
      <c r="A96" s="1447"/>
      <c r="B96" s="1449"/>
      <c r="C96" s="1452"/>
      <c r="D96" s="1455"/>
      <c r="E96" s="1339"/>
      <c r="F96" s="1340"/>
      <c r="G96" s="839" t="s">
        <v>119</v>
      </c>
      <c r="H96" s="716" t="s">
        <v>106</v>
      </c>
      <c r="I96" s="716" t="s">
        <v>110</v>
      </c>
      <c r="J96" s="738" t="s">
        <v>101</v>
      </c>
      <c r="K96" s="738">
        <v>131</v>
      </c>
      <c r="L96" s="738">
        <v>113.9</v>
      </c>
      <c r="M96" s="716">
        <v>100</v>
      </c>
      <c r="N96" s="60" t="s">
        <v>326</v>
      </c>
      <c r="O96" s="636"/>
      <c r="P96" s="636"/>
      <c r="Q96" s="636"/>
    </row>
    <row r="97" spans="1:17" ht="15" customHeight="1">
      <c r="A97" s="1447"/>
      <c r="B97" s="1450"/>
      <c r="C97" s="1453"/>
      <c r="D97" s="1456"/>
      <c r="E97" s="1339"/>
      <c r="F97" s="1340"/>
      <c r="G97" s="1003"/>
      <c r="H97" s="814"/>
      <c r="I97" s="952"/>
      <c r="J97" s="777"/>
      <c r="K97" s="777"/>
      <c r="L97" s="961"/>
      <c r="M97" s="814"/>
      <c r="N97" s="505"/>
      <c r="O97" s="636"/>
      <c r="P97" s="636"/>
      <c r="Q97" s="636"/>
    </row>
    <row r="98" spans="1:17" ht="15" customHeight="1">
      <c r="A98" s="1497" t="s">
        <v>23</v>
      </c>
      <c r="B98" s="1498"/>
      <c r="C98" s="30">
        <f>IF(C13&gt;5000,100/3,(C15*0.5)*0.4)</f>
        <v>33.333333333333336</v>
      </c>
      <c r="D98" s="32">
        <f>SUM(D99+D106+D112+D117+D122+D127)</f>
        <v>38</v>
      </c>
      <c r="E98" s="1516"/>
      <c r="F98" s="1517"/>
      <c r="G98" s="175"/>
      <c r="H98" s="175"/>
      <c r="I98" s="175"/>
      <c r="J98" s="175"/>
      <c r="K98" s="175"/>
      <c r="L98" s="175"/>
      <c r="M98" s="339"/>
      <c r="N98" s="587"/>
      <c r="O98" s="12"/>
      <c r="P98" s="12"/>
      <c r="Q98" s="12"/>
    </row>
    <row r="99" spans="1:17" ht="15" customHeight="1">
      <c r="A99" s="1491" t="s">
        <v>10</v>
      </c>
      <c r="B99" s="1488" t="s">
        <v>69</v>
      </c>
      <c r="C99" s="1485"/>
      <c r="D99" s="1480">
        <v>10</v>
      </c>
      <c r="E99" s="1518"/>
      <c r="F99" s="1519"/>
      <c r="G99" s="190" t="s">
        <v>120</v>
      </c>
      <c r="H99" s="163" t="s">
        <v>106</v>
      </c>
      <c r="I99" s="166"/>
      <c r="J99" s="48" t="s">
        <v>101</v>
      </c>
      <c r="K99" s="48"/>
      <c r="L99" s="506">
        <v>15.94</v>
      </c>
      <c r="M99" s="163" t="s">
        <v>128</v>
      </c>
      <c r="N99" s="166" t="s">
        <v>228</v>
      </c>
      <c r="O99" s="12"/>
      <c r="P99" s="12"/>
      <c r="Q99" s="12"/>
    </row>
    <row r="100" spans="1:17" ht="15" customHeight="1">
      <c r="A100" s="1492"/>
      <c r="B100" s="1489"/>
      <c r="C100" s="1486"/>
      <c r="D100" s="1481"/>
      <c r="E100" s="1460"/>
      <c r="F100" s="1461"/>
      <c r="G100" s="479" t="s">
        <v>192</v>
      </c>
      <c r="H100" s="170" t="s">
        <v>106</v>
      </c>
      <c r="I100" s="60"/>
      <c r="J100" s="143" t="s">
        <v>101</v>
      </c>
      <c r="K100" s="513"/>
      <c r="L100" s="529">
        <v>8.45</v>
      </c>
      <c r="M100" s="170" t="s">
        <v>128</v>
      </c>
      <c r="N100" s="60" t="s">
        <v>228</v>
      </c>
      <c r="O100" s="12"/>
      <c r="P100" s="12"/>
      <c r="Q100" s="12"/>
    </row>
    <row r="101" spans="1:17" ht="15" customHeight="1">
      <c r="A101" s="1492"/>
      <c r="B101" s="1489"/>
      <c r="C101" s="1486"/>
      <c r="D101" s="1481"/>
      <c r="E101" s="1460"/>
      <c r="F101" s="1461"/>
      <c r="G101" s="186" t="s">
        <v>216</v>
      </c>
      <c r="H101" s="170" t="s">
        <v>106</v>
      </c>
      <c r="I101" s="60"/>
      <c r="J101" s="146" t="s">
        <v>101</v>
      </c>
      <c r="K101" s="213"/>
      <c r="L101" s="143">
        <v>11.28</v>
      </c>
      <c r="M101" s="170">
        <v>10</v>
      </c>
      <c r="N101" s="60" t="s">
        <v>183</v>
      </c>
      <c r="O101" s="12"/>
      <c r="P101" s="12"/>
      <c r="Q101" s="12"/>
    </row>
    <row r="102" spans="1:17" ht="15" customHeight="1">
      <c r="A102" s="1492"/>
      <c r="B102" s="1489"/>
      <c r="C102" s="1486"/>
      <c r="D102" s="1481"/>
      <c r="E102" s="1460"/>
      <c r="F102" s="1461"/>
      <c r="G102" s="186"/>
      <c r="H102" s="202"/>
      <c r="I102" s="202"/>
      <c r="J102" s="202"/>
      <c r="K102" s="202"/>
      <c r="L102" s="202"/>
      <c r="M102" s="202"/>
      <c r="N102" s="202"/>
      <c r="O102" s="12"/>
      <c r="P102" s="12"/>
      <c r="Q102" s="12"/>
    </row>
    <row r="103" spans="1:17" ht="15" customHeight="1">
      <c r="A103" s="1492"/>
      <c r="B103" s="1489"/>
      <c r="C103" s="1486"/>
      <c r="D103" s="1481"/>
      <c r="E103" s="1460"/>
      <c r="F103" s="1461"/>
      <c r="G103" s="202" t="s">
        <v>121</v>
      </c>
      <c r="H103" s="170" t="s">
        <v>100</v>
      </c>
      <c r="I103" s="60"/>
      <c r="J103" s="162" t="s">
        <v>101</v>
      </c>
      <c r="K103" s="162"/>
      <c r="L103" s="530">
        <v>114.71</v>
      </c>
      <c r="M103" s="170">
        <v>100</v>
      </c>
      <c r="N103" s="60" t="s">
        <v>183</v>
      </c>
      <c r="O103" s="12"/>
      <c r="P103" s="12"/>
      <c r="Q103" s="12"/>
    </row>
    <row r="104" spans="1:17" ht="15" customHeight="1">
      <c r="A104" s="1492"/>
      <c r="B104" s="1489"/>
      <c r="C104" s="1486"/>
      <c r="D104" s="1481"/>
      <c r="E104" s="1460"/>
      <c r="F104" s="1461"/>
      <c r="G104" s="206" t="s">
        <v>231</v>
      </c>
      <c r="H104" s="203" t="s">
        <v>100</v>
      </c>
      <c r="I104" s="60"/>
      <c r="J104" s="203" t="s">
        <v>101</v>
      </c>
      <c r="K104" s="213"/>
      <c r="L104" s="203">
        <v>24.19</v>
      </c>
      <c r="M104" s="203">
        <v>20</v>
      </c>
      <c r="N104" s="203" t="s">
        <v>182</v>
      </c>
      <c r="O104" s="12"/>
      <c r="P104" s="12"/>
      <c r="Q104" s="12"/>
    </row>
    <row r="105" spans="1:17" ht="15" customHeight="1">
      <c r="A105" s="1493"/>
      <c r="B105" s="1490"/>
      <c r="C105" s="1487"/>
      <c r="D105" s="1482"/>
      <c r="E105" s="1505"/>
      <c r="F105" s="1506"/>
      <c r="G105" s="343"/>
      <c r="H105" s="344"/>
      <c r="I105" s="344"/>
      <c r="J105" s="344"/>
      <c r="K105" s="344"/>
      <c r="L105" s="344"/>
      <c r="M105" s="344"/>
      <c r="N105" s="214"/>
      <c r="O105" s="12"/>
      <c r="P105" s="12"/>
      <c r="Q105" s="12"/>
    </row>
    <row r="106" spans="1:17" ht="15" customHeight="1">
      <c r="A106" s="1491" t="s">
        <v>11</v>
      </c>
      <c r="B106" s="1488" t="s">
        <v>70</v>
      </c>
      <c r="C106" s="1485"/>
      <c r="D106" s="1480">
        <v>10</v>
      </c>
      <c r="E106" s="1462"/>
      <c r="F106" s="1463"/>
      <c r="G106" s="173" t="s">
        <v>122</v>
      </c>
      <c r="H106" s="162" t="s">
        <v>106</v>
      </c>
      <c r="I106" s="60"/>
      <c r="J106" s="48" t="s">
        <v>123</v>
      </c>
      <c r="K106" s="48"/>
      <c r="L106" s="48">
        <v>2.1</v>
      </c>
      <c r="M106" s="48">
        <v>2</v>
      </c>
      <c r="N106" s="166" t="s">
        <v>183</v>
      </c>
      <c r="O106" s="12"/>
      <c r="P106" s="12"/>
      <c r="Q106" s="12"/>
    </row>
    <row r="107" spans="1:17" ht="15" customHeight="1">
      <c r="A107" s="1492"/>
      <c r="B107" s="1489"/>
      <c r="C107" s="1486"/>
      <c r="D107" s="1481"/>
      <c r="E107" s="1464"/>
      <c r="F107" s="1465"/>
      <c r="G107" s="181" t="s">
        <v>142</v>
      </c>
      <c r="H107" s="162" t="s">
        <v>106</v>
      </c>
      <c r="I107" s="60"/>
      <c r="J107" s="143" t="s">
        <v>123</v>
      </c>
      <c r="K107" s="143"/>
      <c r="L107" s="143">
        <v>5.19</v>
      </c>
      <c r="M107" s="143">
        <v>5</v>
      </c>
      <c r="N107" s="60" t="s">
        <v>183</v>
      </c>
      <c r="O107" s="12"/>
      <c r="P107" s="12"/>
      <c r="Q107" s="12"/>
    </row>
    <row r="108" spans="1:17" ht="15" customHeight="1">
      <c r="A108" s="1492"/>
      <c r="B108" s="1489"/>
      <c r="C108" s="1486"/>
      <c r="D108" s="1481"/>
      <c r="E108" s="1460"/>
      <c r="F108" s="1461"/>
      <c r="G108" s="196" t="s">
        <v>193</v>
      </c>
      <c r="H108" s="162" t="s">
        <v>106</v>
      </c>
      <c r="I108" s="60"/>
      <c r="J108" s="143" t="s">
        <v>123</v>
      </c>
      <c r="K108" s="213"/>
      <c r="L108" s="203">
        <v>5.87</v>
      </c>
      <c r="M108" s="143">
        <v>5</v>
      </c>
      <c r="N108" s="60" t="s">
        <v>183</v>
      </c>
      <c r="O108" s="12"/>
      <c r="P108" s="12"/>
      <c r="Q108" s="12"/>
    </row>
    <row r="109" spans="1:17" ht="15" customHeight="1">
      <c r="A109" s="1492"/>
      <c r="B109" s="1489"/>
      <c r="C109" s="1486"/>
      <c r="D109" s="1481"/>
      <c r="E109" s="1460"/>
      <c r="F109" s="1461"/>
      <c r="G109" s="196" t="s">
        <v>196</v>
      </c>
      <c r="H109" s="162" t="s">
        <v>106</v>
      </c>
      <c r="I109" s="60"/>
      <c r="J109" s="143" t="s">
        <v>123</v>
      </c>
      <c r="K109" s="213"/>
      <c r="L109" s="170">
        <v>2.14</v>
      </c>
      <c r="M109" s="143">
        <v>2</v>
      </c>
      <c r="N109" s="60" t="s">
        <v>183</v>
      </c>
      <c r="O109" s="12"/>
      <c r="P109" s="12"/>
      <c r="Q109" s="12"/>
    </row>
    <row r="110" spans="1:17" ht="15" customHeight="1">
      <c r="A110" s="1492"/>
      <c r="B110" s="1489"/>
      <c r="C110" s="1486"/>
      <c r="D110" s="1481"/>
      <c r="E110" s="1460"/>
      <c r="F110" s="1461"/>
      <c r="G110" s="196" t="s">
        <v>197</v>
      </c>
      <c r="H110" s="162" t="s">
        <v>106</v>
      </c>
      <c r="I110" s="60"/>
      <c r="J110" s="143" t="s">
        <v>123</v>
      </c>
      <c r="K110" s="213"/>
      <c r="L110" s="170">
        <v>60.68</v>
      </c>
      <c r="M110" s="143">
        <v>50</v>
      </c>
      <c r="N110" s="60" t="s">
        <v>183</v>
      </c>
      <c r="O110" s="12"/>
      <c r="P110" s="12"/>
      <c r="Q110" s="12"/>
    </row>
    <row r="111" spans="1:17" ht="15" customHeight="1">
      <c r="A111" s="1493"/>
      <c r="B111" s="1490"/>
      <c r="C111" s="1487"/>
      <c r="D111" s="1482"/>
      <c r="E111" s="1466"/>
      <c r="F111" s="1467"/>
      <c r="G111" s="420"/>
      <c r="H111" s="420"/>
      <c r="I111" s="344"/>
      <c r="J111" s="344"/>
      <c r="K111" s="344"/>
      <c r="L111" s="344"/>
      <c r="M111" s="344"/>
      <c r="N111" s="344"/>
      <c r="O111" s="12"/>
      <c r="P111" s="12"/>
      <c r="Q111" s="12"/>
    </row>
    <row r="112" spans="1:17" ht="18" customHeight="1">
      <c r="A112" s="1491" t="s">
        <v>12</v>
      </c>
      <c r="B112" s="1488" t="s">
        <v>71</v>
      </c>
      <c r="C112" s="1485"/>
      <c r="D112" s="1480">
        <v>6</v>
      </c>
      <c r="E112" s="1592"/>
      <c r="F112" s="1593"/>
      <c r="G112" s="826"/>
      <c r="H112" s="827"/>
      <c r="I112" s="827"/>
      <c r="J112" s="827"/>
      <c r="K112" s="829"/>
      <c r="L112" s="829"/>
      <c r="M112" s="740"/>
      <c r="N112" s="828"/>
      <c r="O112" s="12"/>
      <c r="P112" s="12"/>
      <c r="Q112" s="12"/>
    </row>
    <row r="113" spans="1:17" ht="15" customHeight="1">
      <c r="A113" s="1492"/>
      <c r="B113" s="1489"/>
      <c r="C113" s="1486"/>
      <c r="D113" s="1481"/>
      <c r="E113" s="1594"/>
      <c r="F113" s="1595"/>
      <c r="G113" s="202" t="s">
        <v>278</v>
      </c>
      <c r="H113" s="161" t="s">
        <v>106</v>
      </c>
      <c r="I113" s="813"/>
      <c r="J113" s="737" t="s">
        <v>99</v>
      </c>
      <c r="K113" s="788"/>
      <c r="L113" s="532">
        <v>10</v>
      </c>
      <c r="M113" s="161" t="s">
        <v>128</v>
      </c>
      <c r="N113" s="165" t="s">
        <v>228</v>
      </c>
      <c r="O113" s="12"/>
      <c r="P113" s="12"/>
      <c r="Q113" s="12"/>
    </row>
    <row r="114" spans="1:17" ht="15" customHeight="1">
      <c r="A114" s="1492"/>
      <c r="B114" s="1489"/>
      <c r="C114" s="1486"/>
      <c r="D114" s="1481"/>
      <c r="E114" s="1474"/>
      <c r="F114" s="1475"/>
      <c r="G114" s="416"/>
      <c r="H114" s="416"/>
      <c r="I114" s="213"/>
      <c r="J114" s="213"/>
      <c r="K114" s="213"/>
      <c r="L114" s="213"/>
      <c r="M114" s="213"/>
      <c r="N114" s="213"/>
      <c r="O114" s="12"/>
      <c r="P114" s="12"/>
      <c r="Q114" s="12"/>
    </row>
    <row r="115" spans="1:17" ht="15" customHeight="1">
      <c r="A115" s="1492"/>
      <c r="B115" s="1489"/>
      <c r="C115" s="1486"/>
      <c r="D115" s="1481"/>
      <c r="E115" s="1474"/>
      <c r="F115" s="1475"/>
      <c r="G115" s="416"/>
      <c r="H115" s="416"/>
      <c r="I115" s="213"/>
      <c r="J115" s="213"/>
      <c r="K115" s="213"/>
      <c r="L115" s="213"/>
      <c r="M115" s="213"/>
      <c r="N115" s="60"/>
      <c r="O115" s="12"/>
      <c r="P115" s="12"/>
      <c r="Q115" s="12"/>
    </row>
    <row r="116" spans="1:17" ht="15" customHeight="1">
      <c r="A116" s="1492"/>
      <c r="B116" s="1490"/>
      <c r="C116" s="1487"/>
      <c r="D116" s="1482"/>
      <c r="E116" s="1466"/>
      <c r="F116" s="1467"/>
      <c r="G116" s="420"/>
      <c r="H116" s="420"/>
      <c r="I116" s="344"/>
      <c r="J116" s="344"/>
      <c r="K116" s="344"/>
      <c r="L116" s="344"/>
      <c r="M116" s="344"/>
      <c r="N116" s="344"/>
      <c r="O116" s="12"/>
      <c r="P116" s="12"/>
      <c r="Q116" s="12"/>
    </row>
    <row r="117" spans="1:17" ht="15" customHeight="1">
      <c r="A117" s="1492"/>
      <c r="B117" s="1488" t="s">
        <v>72</v>
      </c>
      <c r="C117" s="1485"/>
      <c r="D117" s="1480">
        <v>6</v>
      </c>
      <c r="E117" s="1299"/>
      <c r="F117" s="1300"/>
      <c r="G117" s="419" t="s">
        <v>124</v>
      </c>
      <c r="H117" s="162" t="s">
        <v>106</v>
      </c>
      <c r="I117" s="164" t="s">
        <v>187</v>
      </c>
      <c r="J117" s="71" t="s">
        <v>99</v>
      </c>
      <c r="K117" s="71">
        <v>10</v>
      </c>
      <c r="L117" s="71">
        <v>10</v>
      </c>
      <c r="M117" s="163" t="s">
        <v>128</v>
      </c>
      <c r="N117" s="60" t="s">
        <v>326</v>
      </c>
      <c r="O117" s="12"/>
      <c r="P117" s="12"/>
      <c r="Q117" s="12"/>
    </row>
    <row r="118" spans="1:17" ht="15" customHeight="1">
      <c r="A118" s="1492"/>
      <c r="B118" s="1489"/>
      <c r="C118" s="1486"/>
      <c r="D118" s="1481"/>
      <c r="E118" s="1460"/>
      <c r="F118" s="1461"/>
      <c r="G118" s="196" t="s">
        <v>194</v>
      </c>
      <c r="H118" s="162" t="s">
        <v>106</v>
      </c>
      <c r="I118" s="146" t="s">
        <v>187</v>
      </c>
      <c r="J118" s="146" t="s">
        <v>99</v>
      </c>
      <c r="K118" s="170">
        <v>10</v>
      </c>
      <c r="L118" s="170">
        <v>10</v>
      </c>
      <c r="M118" s="143" t="s">
        <v>128</v>
      </c>
      <c r="N118" s="60" t="s">
        <v>326</v>
      </c>
      <c r="O118" s="12"/>
      <c r="P118" s="12"/>
      <c r="Q118" s="12"/>
    </row>
    <row r="119" spans="1:17" ht="15" customHeight="1">
      <c r="A119" s="1492"/>
      <c r="B119" s="1489"/>
      <c r="C119" s="1486"/>
      <c r="D119" s="1481"/>
      <c r="E119" s="1474"/>
      <c r="F119" s="1475"/>
      <c r="G119" s="416"/>
      <c r="H119" s="416"/>
      <c r="I119" s="213"/>
      <c r="J119" s="213"/>
      <c r="K119" s="213"/>
      <c r="L119" s="213"/>
      <c r="M119" s="213"/>
      <c r="N119" s="213"/>
      <c r="O119" s="12"/>
      <c r="P119" s="12"/>
      <c r="Q119" s="12"/>
    </row>
    <row r="120" spans="1:17" ht="15" customHeight="1">
      <c r="A120" s="1492"/>
      <c r="B120" s="1489"/>
      <c r="C120" s="1486"/>
      <c r="D120" s="1481"/>
      <c r="E120" s="1474"/>
      <c r="F120" s="1475"/>
      <c r="G120" s="416"/>
      <c r="H120" s="416"/>
      <c r="I120" s="213"/>
      <c r="J120" s="213"/>
      <c r="K120" s="213"/>
      <c r="L120" s="213"/>
      <c r="M120" s="213"/>
      <c r="N120" s="162"/>
      <c r="O120" s="12"/>
      <c r="P120" s="12"/>
      <c r="Q120" s="12"/>
    </row>
    <row r="121" spans="1:17" ht="15" customHeight="1">
      <c r="A121" s="1493"/>
      <c r="B121" s="1490"/>
      <c r="C121" s="1487"/>
      <c r="D121" s="1482"/>
      <c r="E121" s="1466"/>
      <c r="F121" s="1467"/>
      <c r="G121" s="420"/>
      <c r="H121" s="420"/>
      <c r="I121" s="344"/>
      <c r="J121" s="344"/>
      <c r="K121" s="344"/>
      <c r="L121" s="344"/>
      <c r="M121" s="344"/>
      <c r="N121" s="344"/>
      <c r="O121" s="12"/>
      <c r="P121" s="12"/>
      <c r="Q121" s="12"/>
    </row>
    <row r="122" spans="1:17" ht="15" customHeight="1">
      <c r="A122" s="1499" t="s">
        <v>14</v>
      </c>
      <c r="B122" s="1502" t="s">
        <v>224</v>
      </c>
      <c r="C122" s="1485"/>
      <c r="D122" s="1480">
        <v>6</v>
      </c>
      <c r="E122" s="1462"/>
      <c r="F122" s="1463"/>
      <c r="G122" s="173" t="s">
        <v>125</v>
      </c>
      <c r="H122" s="162" t="s">
        <v>106</v>
      </c>
      <c r="I122" s="166"/>
      <c r="J122" s="48" t="s">
        <v>101</v>
      </c>
      <c r="K122" s="48"/>
      <c r="L122" s="48">
        <v>7.25</v>
      </c>
      <c r="M122" s="48" t="s">
        <v>128</v>
      </c>
      <c r="N122" s="183" t="s">
        <v>183</v>
      </c>
      <c r="O122" s="12"/>
      <c r="P122" s="12"/>
      <c r="Q122" s="12"/>
    </row>
    <row r="123" spans="1:17" ht="15" customHeight="1">
      <c r="A123" s="1500"/>
      <c r="B123" s="1503"/>
      <c r="C123" s="1486"/>
      <c r="D123" s="1481"/>
      <c r="E123" s="1460"/>
      <c r="F123" s="1461"/>
      <c r="G123" s="196" t="s">
        <v>214</v>
      </c>
      <c r="H123" s="162" t="s">
        <v>106</v>
      </c>
      <c r="I123" s="60"/>
      <c r="J123" s="143" t="s">
        <v>101</v>
      </c>
      <c r="K123" s="143"/>
      <c r="L123" s="143">
        <v>23.38</v>
      </c>
      <c r="M123" s="143" t="s">
        <v>128</v>
      </c>
      <c r="N123" s="60" t="s">
        <v>183</v>
      </c>
      <c r="O123" s="12"/>
      <c r="P123" s="12"/>
      <c r="Q123" s="12"/>
    </row>
    <row r="124" spans="1:17" ht="15" customHeight="1">
      <c r="A124" s="1500"/>
      <c r="B124" s="1503"/>
      <c r="C124" s="1486"/>
      <c r="D124" s="1481"/>
      <c r="E124" s="1474"/>
      <c r="F124" s="1475"/>
      <c r="G124" s="143"/>
      <c r="H124" s="213"/>
      <c r="I124" s="143"/>
      <c r="J124" s="213"/>
      <c r="K124" s="341"/>
      <c r="L124" s="143"/>
      <c r="M124" s="60"/>
      <c r="N124" s="170"/>
      <c r="O124" s="12"/>
      <c r="P124" s="12"/>
      <c r="Q124" s="12"/>
    </row>
    <row r="125" spans="1:17" ht="15" customHeight="1">
      <c r="A125" s="1500"/>
      <c r="B125" s="1503"/>
      <c r="C125" s="1486"/>
      <c r="D125" s="1481"/>
      <c r="E125" s="1474"/>
      <c r="F125" s="1475"/>
      <c r="G125" s="213"/>
      <c r="H125" s="213"/>
      <c r="I125" s="213"/>
      <c r="J125" s="213"/>
      <c r="K125" s="213"/>
      <c r="L125" s="213"/>
      <c r="M125" s="341"/>
      <c r="N125" s="170"/>
      <c r="O125" s="12"/>
      <c r="P125" s="12"/>
      <c r="Q125" s="12"/>
    </row>
    <row r="126" spans="1:17" ht="15" customHeight="1">
      <c r="A126" s="1501"/>
      <c r="B126" s="1504"/>
      <c r="C126" s="1487"/>
      <c r="D126" s="1482"/>
      <c r="E126" s="1466"/>
      <c r="F126" s="1467"/>
      <c r="G126" s="344"/>
      <c r="H126" s="344"/>
      <c r="I126" s="344"/>
      <c r="J126" s="344"/>
      <c r="K126" s="344"/>
      <c r="L126" s="344"/>
      <c r="M126" s="342"/>
      <c r="N126" s="505"/>
      <c r="O126" s="12"/>
      <c r="P126" s="12"/>
      <c r="Q126" s="12"/>
    </row>
    <row r="127" spans="1:17" ht="15" customHeight="1">
      <c r="A127" s="1499" t="s">
        <v>15</v>
      </c>
      <c r="B127" s="1494" t="s">
        <v>73</v>
      </c>
      <c r="C127" s="1485"/>
      <c r="D127" s="1480"/>
      <c r="E127" s="1609"/>
      <c r="F127" s="1610"/>
      <c r="G127" s="376"/>
      <c r="H127" s="377"/>
      <c r="I127" s="163"/>
      <c r="J127" s="386"/>
      <c r="K127" s="514"/>
      <c r="L127" s="163"/>
      <c r="M127" s="166"/>
      <c r="N127" s="516"/>
      <c r="O127" s="12"/>
      <c r="P127" s="12"/>
      <c r="Q127" s="12"/>
    </row>
    <row r="128" spans="1:17" ht="15" customHeight="1">
      <c r="A128" s="1500"/>
      <c r="B128" s="1495"/>
      <c r="C128" s="1486"/>
      <c r="D128" s="1481"/>
      <c r="E128" s="1601"/>
      <c r="F128" s="1602"/>
      <c r="G128" s="341"/>
      <c r="H128" s="341"/>
      <c r="I128" s="341"/>
      <c r="J128" s="341"/>
      <c r="K128" s="341"/>
      <c r="L128" s="341"/>
      <c r="M128" s="341"/>
      <c r="N128" s="170"/>
      <c r="O128" s="12"/>
      <c r="P128" s="12"/>
      <c r="Q128" s="12"/>
    </row>
    <row r="129" spans="1:17" ht="15" customHeight="1">
      <c r="A129" s="1500"/>
      <c r="B129" s="1495"/>
      <c r="C129" s="1486"/>
      <c r="D129" s="1481"/>
      <c r="E129" s="1601"/>
      <c r="F129" s="1602"/>
      <c r="G129" s="341"/>
      <c r="H129" s="341"/>
      <c r="I129" s="341"/>
      <c r="J129" s="341"/>
      <c r="K129" s="341"/>
      <c r="L129" s="341"/>
      <c r="M129" s="202"/>
      <c r="N129" s="588"/>
      <c r="O129" s="422"/>
      <c r="P129" s="411"/>
      <c r="Q129" s="12"/>
    </row>
    <row r="130" spans="1:17" ht="15" customHeight="1">
      <c r="A130" s="1501"/>
      <c r="B130" s="1496"/>
      <c r="C130" s="1487"/>
      <c r="D130" s="1482"/>
      <c r="E130" s="1599"/>
      <c r="F130" s="1600"/>
      <c r="G130" s="342"/>
      <c r="H130" s="342"/>
      <c r="I130" s="342"/>
      <c r="J130" s="342"/>
      <c r="K130" s="342"/>
      <c r="L130" s="342"/>
      <c r="M130" s="343"/>
      <c r="N130" s="589"/>
      <c r="O130" s="422"/>
      <c r="P130" s="411"/>
      <c r="Q130" s="12"/>
    </row>
    <row r="131" spans="1:17" ht="15.75" customHeight="1">
      <c r="A131" s="1509" t="s">
        <v>34</v>
      </c>
      <c r="B131" s="1510"/>
      <c r="C131" s="1507" t="s">
        <v>41</v>
      </c>
      <c r="D131" s="1508"/>
      <c r="E131" s="1603"/>
      <c r="F131" s="1604"/>
      <c r="G131" s="1607" t="s">
        <v>38</v>
      </c>
      <c r="H131" s="1607" t="s">
        <v>67</v>
      </c>
      <c r="I131" s="1607" t="s">
        <v>46</v>
      </c>
      <c r="J131" s="1607" t="s">
        <v>39</v>
      </c>
      <c r="K131" s="1607" t="s">
        <v>93</v>
      </c>
      <c r="L131" s="1607" t="s">
        <v>96</v>
      </c>
      <c r="M131" s="1607" t="s">
        <v>55</v>
      </c>
      <c r="N131" s="1616" t="s">
        <v>40</v>
      </c>
      <c r="O131" s="423"/>
      <c r="P131" s="411"/>
      <c r="Q131" s="12"/>
    </row>
    <row r="132" spans="1:17" ht="51" customHeight="1">
      <c r="A132" s="1511"/>
      <c r="B132" s="1512"/>
      <c r="C132" s="174" t="s">
        <v>31</v>
      </c>
      <c r="D132" s="174" t="s">
        <v>52</v>
      </c>
      <c r="E132" s="1605"/>
      <c r="F132" s="1606"/>
      <c r="G132" s="1608"/>
      <c r="H132" s="1608"/>
      <c r="I132" s="1608"/>
      <c r="J132" s="1608"/>
      <c r="K132" s="1608"/>
      <c r="L132" s="1608"/>
      <c r="M132" s="1608"/>
      <c r="N132" s="1617"/>
      <c r="O132" s="423"/>
      <c r="P132" s="411"/>
      <c r="Q132" s="12"/>
    </row>
    <row r="133" spans="1:17" ht="16.5" customHeight="1">
      <c r="A133" s="1497" t="s">
        <v>22</v>
      </c>
      <c r="B133" s="1498"/>
      <c r="C133" s="29">
        <f>IF(C13&gt;5000,100/3,(C15*0.5)*0.1)</f>
        <v>33.333333333333336</v>
      </c>
      <c r="D133" s="32">
        <f>SUM(D134+D148+D155)</f>
        <v>33</v>
      </c>
      <c r="E133" s="1516"/>
      <c r="F133" s="1517"/>
      <c r="G133" s="417"/>
      <c r="H133" s="417"/>
      <c r="I133" s="417"/>
      <c r="J133" s="417"/>
      <c r="K133" s="417"/>
      <c r="L133" s="417"/>
      <c r="M133" s="418"/>
      <c r="N133" s="590"/>
      <c r="O133" s="422"/>
      <c r="P133" s="411"/>
      <c r="Q133" s="12"/>
    </row>
    <row r="134" spans="1:17" s="182" customFormat="1" ht="15" customHeight="1">
      <c r="A134" s="1491" t="s">
        <v>17</v>
      </c>
      <c r="B134" s="1494" t="s">
        <v>74</v>
      </c>
      <c r="C134" s="1596"/>
      <c r="D134" s="1480">
        <v>11</v>
      </c>
      <c r="E134" s="1299"/>
      <c r="F134" s="1300"/>
      <c r="G134" s="711" t="s">
        <v>127</v>
      </c>
      <c r="H134" s="163" t="s">
        <v>106</v>
      </c>
      <c r="I134" s="164" t="s">
        <v>187</v>
      </c>
      <c r="J134" s="183" t="s">
        <v>99</v>
      </c>
      <c r="K134" s="166">
        <v>1</v>
      </c>
      <c r="L134" s="166">
        <v>1</v>
      </c>
      <c r="M134" s="720">
        <v>100</v>
      </c>
      <c r="N134" s="166" t="s">
        <v>326</v>
      </c>
      <c r="O134" s="677"/>
      <c r="P134" s="677"/>
      <c r="Q134" s="677"/>
    </row>
    <row r="135" spans="1:17" ht="15" customHeight="1">
      <c r="A135" s="1492"/>
      <c r="B135" s="1495"/>
      <c r="C135" s="1597"/>
      <c r="D135" s="1481"/>
      <c r="E135" s="1458"/>
      <c r="F135" s="1459"/>
      <c r="G135" s="712" t="s">
        <v>263</v>
      </c>
      <c r="H135" s="162" t="s">
        <v>106</v>
      </c>
      <c r="I135" s="165" t="s">
        <v>187</v>
      </c>
      <c r="J135" s="72" t="s">
        <v>99</v>
      </c>
      <c r="K135" s="60">
        <v>1</v>
      </c>
      <c r="L135" s="60">
        <v>1</v>
      </c>
      <c r="M135" s="716">
        <v>100</v>
      </c>
      <c r="N135" s="60" t="s">
        <v>326</v>
      </c>
      <c r="O135" s="12"/>
      <c r="P135" s="12"/>
      <c r="Q135" s="12"/>
    </row>
    <row r="136" spans="1:17" ht="15" customHeight="1">
      <c r="A136" s="1492"/>
      <c r="B136" s="1495"/>
      <c r="C136" s="1597"/>
      <c r="D136" s="1481"/>
      <c r="E136" s="1458"/>
      <c r="F136" s="1459"/>
      <c r="G136" s="713" t="s">
        <v>264</v>
      </c>
      <c r="H136" s="162" t="s">
        <v>106</v>
      </c>
      <c r="I136" s="165" t="s">
        <v>187</v>
      </c>
      <c r="J136" s="72" t="s">
        <v>99</v>
      </c>
      <c r="K136" s="60">
        <v>1</v>
      </c>
      <c r="L136" s="60">
        <v>1</v>
      </c>
      <c r="M136" s="715">
        <v>100</v>
      </c>
      <c r="N136" s="60" t="s">
        <v>326</v>
      </c>
      <c r="O136" s="12"/>
      <c r="P136" s="12"/>
      <c r="Q136" s="12"/>
    </row>
    <row r="137" spans="1:17" ht="15" customHeight="1">
      <c r="A137" s="1492"/>
      <c r="B137" s="1495"/>
      <c r="C137" s="1597"/>
      <c r="D137" s="1481"/>
      <c r="E137" s="1458"/>
      <c r="F137" s="1459"/>
      <c r="G137" s="712" t="s">
        <v>265</v>
      </c>
      <c r="H137" s="162" t="s">
        <v>106</v>
      </c>
      <c r="I137" s="165" t="s">
        <v>187</v>
      </c>
      <c r="J137" s="169" t="s">
        <v>99</v>
      </c>
      <c r="K137" s="60">
        <v>1</v>
      </c>
      <c r="L137" s="60">
        <v>1</v>
      </c>
      <c r="M137" s="716">
        <v>100</v>
      </c>
      <c r="N137" s="60" t="s">
        <v>326</v>
      </c>
      <c r="O137" s="12"/>
      <c r="P137" s="12"/>
      <c r="Q137" s="12"/>
    </row>
    <row r="138" spans="1:17" ht="15" customHeight="1">
      <c r="A138" s="1492"/>
      <c r="B138" s="1495"/>
      <c r="C138" s="1597"/>
      <c r="D138" s="1481"/>
      <c r="E138" s="1474"/>
      <c r="F138" s="1475"/>
      <c r="G138" s="712" t="s">
        <v>266</v>
      </c>
      <c r="H138" s="162" t="s">
        <v>106</v>
      </c>
      <c r="I138" s="165" t="s">
        <v>187</v>
      </c>
      <c r="J138" s="169" t="s">
        <v>99</v>
      </c>
      <c r="K138" s="60">
        <v>1</v>
      </c>
      <c r="L138" s="60">
        <v>1</v>
      </c>
      <c r="M138" s="721">
        <v>100</v>
      </c>
      <c r="N138" s="60" t="s">
        <v>326</v>
      </c>
      <c r="O138" s="12"/>
      <c r="P138" s="12"/>
      <c r="Q138" s="12"/>
    </row>
    <row r="139" spans="1:17" ht="15" customHeight="1">
      <c r="A139" s="1492"/>
      <c r="B139" s="1495"/>
      <c r="C139" s="1597"/>
      <c r="D139" s="1481"/>
      <c r="E139" s="1474"/>
      <c r="F139" s="1475"/>
      <c r="G139" s="712" t="s">
        <v>267</v>
      </c>
      <c r="H139" s="162" t="s">
        <v>106</v>
      </c>
      <c r="I139" s="165" t="s">
        <v>187</v>
      </c>
      <c r="J139" s="169" t="s">
        <v>99</v>
      </c>
      <c r="K139" s="60">
        <v>1</v>
      </c>
      <c r="L139" s="60">
        <v>1</v>
      </c>
      <c r="M139" s="721">
        <v>100</v>
      </c>
      <c r="N139" s="60" t="s">
        <v>326</v>
      </c>
      <c r="O139" s="12"/>
      <c r="P139" s="12"/>
      <c r="Q139" s="12"/>
    </row>
    <row r="140" spans="1:17" ht="15" customHeight="1">
      <c r="A140" s="1492"/>
      <c r="B140" s="1495"/>
      <c r="C140" s="1597"/>
      <c r="D140" s="1481"/>
      <c r="E140" s="1474"/>
      <c r="F140" s="1475"/>
      <c r="G140" s="712" t="s">
        <v>268</v>
      </c>
      <c r="H140" s="162" t="s">
        <v>106</v>
      </c>
      <c r="I140" s="165" t="s">
        <v>187</v>
      </c>
      <c r="J140" s="169" t="s">
        <v>99</v>
      </c>
      <c r="K140" s="60">
        <v>1</v>
      </c>
      <c r="L140" s="60">
        <v>1</v>
      </c>
      <c r="M140" s="722" t="s">
        <v>128</v>
      </c>
      <c r="N140" s="60" t="s">
        <v>326</v>
      </c>
      <c r="O140" s="12"/>
      <c r="P140" s="12"/>
      <c r="Q140" s="12"/>
    </row>
    <row r="141" spans="1:17" ht="15" customHeight="1">
      <c r="A141" s="1492"/>
      <c r="B141" s="1495"/>
      <c r="C141" s="1597"/>
      <c r="D141" s="1481"/>
      <c r="E141" s="1474"/>
      <c r="F141" s="1475"/>
      <c r="G141" s="712" t="s">
        <v>269</v>
      </c>
      <c r="H141" s="162" t="s">
        <v>106</v>
      </c>
      <c r="I141" s="165" t="s">
        <v>187</v>
      </c>
      <c r="J141" s="169" t="s">
        <v>99</v>
      </c>
      <c r="K141" s="60">
        <v>1</v>
      </c>
      <c r="L141" s="60">
        <v>1</v>
      </c>
      <c r="M141" s="722" t="s">
        <v>128</v>
      </c>
      <c r="N141" s="60" t="s">
        <v>326</v>
      </c>
      <c r="O141" s="12"/>
      <c r="P141" s="12"/>
      <c r="Q141" s="12"/>
    </row>
    <row r="142" spans="1:17" ht="15" customHeight="1">
      <c r="A142" s="1492"/>
      <c r="B142" s="1495"/>
      <c r="C142" s="1597"/>
      <c r="D142" s="1481"/>
      <c r="E142" s="1474"/>
      <c r="F142" s="1475"/>
      <c r="G142" s="712" t="s">
        <v>270</v>
      </c>
      <c r="H142" s="162" t="s">
        <v>106</v>
      </c>
      <c r="I142" s="165" t="s">
        <v>187</v>
      </c>
      <c r="J142" s="169" t="s">
        <v>99</v>
      </c>
      <c r="K142" s="60">
        <v>1</v>
      </c>
      <c r="L142" s="60">
        <v>1</v>
      </c>
      <c r="M142" s="722" t="s">
        <v>128</v>
      </c>
      <c r="N142" s="60" t="s">
        <v>326</v>
      </c>
      <c r="O142" s="12"/>
      <c r="P142" s="12"/>
      <c r="Q142" s="12"/>
    </row>
    <row r="143" spans="1:17" ht="15" customHeight="1">
      <c r="A143" s="1492"/>
      <c r="B143" s="1495"/>
      <c r="C143" s="1597"/>
      <c r="D143" s="1481"/>
      <c r="E143" s="1474"/>
      <c r="F143" s="1475"/>
      <c r="G143" s="712" t="s">
        <v>271</v>
      </c>
      <c r="H143" s="162" t="s">
        <v>106</v>
      </c>
      <c r="I143" s="165" t="s">
        <v>187</v>
      </c>
      <c r="J143" s="169" t="s">
        <v>99</v>
      </c>
      <c r="K143" s="60">
        <v>1</v>
      </c>
      <c r="L143" s="60">
        <v>1</v>
      </c>
      <c r="M143" s="722" t="s">
        <v>128</v>
      </c>
      <c r="N143" s="60" t="s">
        <v>326</v>
      </c>
      <c r="O143" s="12"/>
      <c r="P143" s="12"/>
      <c r="Q143" s="12"/>
    </row>
    <row r="144" spans="1:17" ht="15" customHeight="1">
      <c r="A144" s="1492"/>
      <c r="B144" s="1495"/>
      <c r="C144" s="1597"/>
      <c r="D144" s="1481"/>
      <c r="E144" s="1474"/>
      <c r="F144" s="1475"/>
      <c r="G144" s="712" t="s">
        <v>272</v>
      </c>
      <c r="H144" s="162" t="s">
        <v>106</v>
      </c>
      <c r="I144" s="165" t="s">
        <v>187</v>
      </c>
      <c r="J144" s="169" t="s">
        <v>99</v>
      </c>
      <c r="K144" s="60">
        <v>1</v>
      </c>
      <c r="L144" s="60">
        <v>1</v>
      </c>
      <c r="M144" s="722" t="s">
        <v>128</v>
      </c>
      <c r="N144" s="60" t="s">
        <v>326</v>
      </c>
      <c r="O144" s="12"/>
      <c r="P144" s="12"/>
      <c r="Q144" s="12"/>
    </row>
    <row r="145" spans="1:17" ht="15" customHeight="1">
      <c r="A145" s="1492"/>
      <c r="B145" s="1495"/>
      <c r="C145" s="1597"/>
      <c r="D145" s="1481"/>
      <c r="E145" s="1474"/>
      <c r="F145" s="1475"/>
      <c r="G145" s="712" t="s">
        <v>273</v>
      </c>
      <c r="H145" s="162" t="s">
        <v>106</v>
      </c>
      <c r="I145" s="165" t="s">
        <v>187</v>
      </c>
      <c r="J145" s="169" t="s">
        <v>99</v>
      </c>
      <c r="K145" s="60">
        <v>1</v>
      </c>
      <c r="L145" s="60">
        <v>1</v>
      </c>
      <c r="M145" s="722" t="s">
        <v>128</v>
      </c>
      <c r="N145" s="60" t="s">
        <v>326</v>
      </c>
      <c r="O145" s="12"/>
      <c r="P145" s="12"/>
      <c r="Q145" s="12"/>
    </row>
    <row r="146" spans="1:17" ht="15" customHeight="1">
      <c r="A146" s="1492"/>
      <c r="B146" s="1495"/>
      <c r="C146" s="1597"/>
      <c r="D146" s="1481"/>
      <c r="E146" s="1474"/>
      <c r="F146" s="1475"/>
      <c r="G146" s="710"/>
      <c r="H146" s="598"/>
      <c r="I146" s="598"/>
      <c r="J146" s="598"/>
      <c r="K146" s="598"/>
      <c r="L146" s="598"/>
      <c r="M146" s="170"/>
      <c r="N146" s="546"/>
      <c r="O146" s="12"/>
      <c r="P146" s="12"/>
      <c r="Q146" s="12"/>
    </row>
    <row r="147" spans="1:17" ht="15" customHeight="1">
      <c r="A147" s="1493"/>
      <c r="B147" s="1496"/>
      <c r="C147" s="1598"/>
      <c r="D147" s="1482"/>
      <c r="E147" s="1466"/>
      <c r="F147" s="1467"/>
      <c r="G147" s="420"/>
      <c r="H147" s="505"/>
      <c r="I147" s="505"/>
      <c r="J147" s="505"/>
      <c r="K147" s="505"/>
      <c r="L147" s="505"/>
      <c r="M147" s="505"/>
      <c r="N147" s="523"/>
      <c r="O147" s="12"/>
      <c r="P147" s="12"/>
      <c r="Q147" s="12"/>
    </row>
    <row r="148" spans="1:17" ht="15" customHeight="1">
      <c r="A148" s="1491" t="s">
        <v>19</v>
      </c>
      <c r="B148" s="1488" t="s">
        <v>75</v>
      </c>
      <c r="C148" s="1596"/>
      <c r="D148" s="1480">
        <v>11</v>
      </c>
      <c r="E148" s="1335"/>
      <c r="F148" s="1336"/>
      <c r="G148" s="591" t="s">
        <v>131</v>
      </c>
      <c r="H148" s="163" t="s">
        <v>106</v>
      </c>
      <c r="I148" s="162"/>
      <c r="J148" s="163" t="s">
        <v>129</v>
      </c>
      <c r="K148" s="163"/>
      <c r="L148" s="163">
        <v>10</v>
      </c>
      <c r="M148" s="163">
        <v>100</v>
      </c>
      <c r="N148" s="60" t="s">
        <v>326</v>
      </c>
      <c r="O148" s="12"/>
      <c r="P148" s="12"/>
      <c r="Q148" s="12"/>
    </row>
    <row r="149" spans="1:17" ht="15" customHeight="1">
      <c r="A149" s="1492"/>
      <c r="B149" s="1489"/>
      <c r="C149" s="1597"/>
      <c r="D149" s="1481"/>
      <c r="E149" s="1239"/>
      <c r="F149" s="1240"/>
      <c r="G149" s="592" t="s">
        <v>132</v>
      </c>
      <c r="H149" s="162" t="s">
        <v>106</v>
      </c>
      <c r="I149" s="162"/>
      <c r="J149" s="162" t="s">
        <v>129</v>
      </c>
      <c r="K149" s="162"/>
      <c r="L149" s="162">
        <v>5</v>
      </c>
      <c r="M149" s="162">
        <v>50</v>
      </c>
      <c r="N149" s="60" t="s">
        <v>326</v>
      </c>
      <c r="O149" s="12"/>
      <c r="P149" s="12"/>
      <c r="Q149" s="12"/>
    </row>
    <row r="150" spans="1:17" ht="15" customHeight="1">
      <c r="A150" s="1492"/>
      <c r="B150" s="1489"/>
      <c r="C150" s="1597"/>
      <c r="D150" s="1481"/>
      <c r="E150" s="1483"/>
      <c r="F150" s="1484"/>
      <c r="G150" s="592"/>
      <c r="H150" s="162"/>
      <c r="I150" s="162"/>
      <c r="J150" s="162"/>
      <c r="K150" s="162"/>
      <c r="L150" s="162"/>
      <c r="M150" s="162"/>
      <c r="N150" s="60"/>
      <c r="O150" s="12"/>
      <c r="P150" s="12"/>
      <c r="Q150" s="12"/>
    </row>
    <row r="151" spans="1:17" ht="15" customHeight="1">
      <c r="A151" s="1492"/>
      <c r="B151" s="1489"/>
      <c r="C151" s="1597"/>
      <c r="D151" s="1481"/>
      <c r="E151" s="1239"/>
      <c r="F151" s="1240"/>
      <c r="G151" s="592" t="s">
        <v>133</v>
      </c>
      <c r="H151" s="162" t="s">
        <v>106</v>
      </c>
      <c r="I151" s="162"/>
      <c r="J151" s="162" t="s">
        <v>220</v>
      </c>
      <c r="K151" s="162"/>
      <c r="L151" s="162">
        <v>5</v>
      </c>
      <c r="M151" s="162">
        <v>10</v>
      </c>
      <c r="N151" s="60" t="s">
        <v>326</v>
      </c>
      <c r="O151" s="12"/>
      <c r="P151" s="12"/>
      <c r="Q151" s="12"/>
    </row>
    <row r="152" spans="1:17" ht="15" customHeight="1">
      <c r="A152" s="1492"/>
      <c r="B152" s="1489"/>
      <c r="C152" s="1597"/>
      <c r="D152" s="1481"/>
      <c r="E152" s="1474"/>
      <c r="F152" s="1475"/>
      <c r="G152" s="416"/>
      <c r="H152" s="170"/>
      <c r="I152" s="170"/>
      <c r="J152" s="170"/>
      <c r="K152" s="170"/>
      <c r="L152" s="170"/>
      <c r="M152" s="170"/>
      <c r="N152" s="170"/>
      <c r="O152" s="12"/>
      <c r="P152" s="12"/>
      <c r="Q152" s="12"/>
    </row>
    <row r="153" spans="1:17" ht="15" customHeight="1">
      <c r="A153" s="1492"/>
      <c r="B153" s="1489"/>
      <c r="C153" s="1597"/>
      <c r="D153" s="1481"/>
      <c r="E153" s="1474"/>
      <c r="F153" s="1475"/>
      <c r="G153" s="416"/>
      <c r="H153" s="170"/>
      <c r="I153" s="170"/>
      <c r="J153" s="170"/>
      <c r="K153" s="170"/>
      <c r="L153" s="170"/>
      <c r="M153" s="170"/>
      <c r="N153" s="202"/>
      <c r="O153" s="12"/>
      <c r="P153" s="12"/>
      <c r="Q153" s="12"/>
    </row>
    <row r="154" spans="1:17" ht="15" customHeight="1">
      <c r="A154" s="1493"/>
      <c r="B154" s="1490"/>
      <c r="C154" s="1598"/>
      <c r="D154" s="1482"/>
      <c r="E154" s="1466"/>
      <c r="F154" s="1467"/>
      <c r="G154" s="420"/>
      <c r="H154" s="505"/>
      <c r="I154" s="505"/>
      <c r="J154" s="505"/>
      <c r="K154" s="505"/>
      <c r="L154" s="505"/>
      <c r="M154" s="505"/>
      <c r="N154" s="523"/>
      <c r="O154" s="12"/>
      <c r="P154" s="12"/>
      <c r="Q154" s="12"/>
    </row>
    <row r="155" spans="1:17" ht="15" customHeight="1">
      <c r="A155" s="1491" t="s">
        <v>20</v>
      </c>
      <c r="B155" s="1488" t="s">
        <v>76</v>
      </c>
      <c r="C155" s="1596"/>
      <c r="D155" s="1480">
        <v>11</v>
      </c>
      <c r="E155" s="1335"/>
      <c r="F155" s="1336"/>
      <c r="G155" s="591" t="s">
        <v>134</v>
      </c>
      <c r="H155" s="163" t="s">
        <v>106</v>
      </c>
      <c r="I155" s="162"/>
      <c r="J155" s="183" t="s">
        <v>110</v>
      </c>
      <c r="K155" s="166"/>
      <c r="L155" s="166">
        <v>5.3</v>
      </c>
      <c r="M155" s="183">
        <v>5</v>
      </c>
      <c r="N155" s="60" t="s">
        <v>326</v>
      </c>
      <c r="O155" s="12"/>
      <c r="P155" s="12"/>
      <c r="Q155" s="12"/>
    </row>
    <row r="156" spans="1:17" ht="15" customHeight="1">
      <c r="A156" s="1492"/>
      <c r="B156" s="1489"/>
      <c r="C156" s="1597"/>
      <c r="D156" s="1481"/>
      <c r="E156" s="1458"/>
      <c r="F156" s="1459"/>
      <c r="G156" s="187"/>
      <c r="H156" s="187"/>
      <c r="I156" s="161"/>
      <c r="J156" s="161"/>
      <c r="K156" s="161"/>
      <c r="L156" s="161"/>
      <c r="M156" s="161"/>
      <c r="N156" s="161"/>
      <c r="O156" s="12"/>
      <c r="P156" s="12"/>
      <c r="Q156" s="12"/>
    </row>
    <row r="157" spans="1:17" ht="15" customHeight="1">
      <c r="A157" s="1492"/>
      <c r="B157" s="1489"/>
      <c r="C157" s="1597"/>
      <c r="D157" s="1481"/>
      <c r="E157" s="1458"/>
      <c r="F157" s="1459"/>
      <c r="G157" s="187"/>
      <c r="H157" s="187"/>
      <c r="I157" s="161"/>
      <c r="J157" s="161"/>
      <c r="K157" s="161"/>
      <c r="L157" s="161"/>
      <c r="M157" s="161"/>
      <c r="N157" s="202"/>
      <c r="O157" s="12"/>
      <c r="P157" s="12"/>
      <c r="Q157" s="12"/>
    </row>
    <row r="158" spans="1:17" ht="15" customHeight="1">
      <c r="A158" s="1493"/>
      <c r="B158" s="1490"/>
      <c r="C158" s="1598"/>
      <c r="D158" s="1482"/>
      <c r="E158" s="1472"/>
      <c r="F158" s="1473"/>
      <c r="G158" s="421"/>
      <c r="H158" s="421"/>
      <c r="I158" s="523"/>
      <c r="J158" s="523"/>
      <c r="K158" s="523"/>
      <c r="L158" s="523"/>
      <c r="M158" s="523"/>
      <c r="N158" s="343"/>
      <c r="O158" s="12"/>
      <c r="P158" s="12"/>
      <c r="Q158" s="12"/>
    </row>
    <row r="159" spans="1:17" ht="15" customHeight="1">
      <c r="A159" s="1243" t="s">
        <v>77</v>
      </c>
      <c r="B159" s="1612" t="s">
        <v>78</v>
      </c>
      <c r="C159" s="1614"/>
      <c r="D159" s="1470">
        <v>10</v>
      </c>
      <c r="E159" s="1478"/>
      <c r="F159" s="1479"/>
      <c r="G159" s="593" t="s">
        <v>137</v>
      </c>
      <c r="H159" s="163" t="s">
        <v>106</v>
      </c>
      <c r="I159" s="515"/>
      <c r="J159" s="515" t="s">
        <v>135</v>
      </c>
      <c r="K159" s="163"/>
      <c r="L159" s="163">
        <v>3</v>
      </c>
      <c r="M159" s="48">
        <v>100</v>
      </c>
      <c r="N159" s="60" t="s">
        <v>326</v>
      </c>
      <c r="O159" s="12"/>
      <c r="P159" s="12"/>
      <c r="Q159" s="12"/>
    </row>
    <row r="160" spans="1:17" ht="15" customHeight="1">
      <c r="A160" s="1611"/>
      <c r="B160" s="1613"/>
      <c r="C160" s="1615"/>
      <c r="D160" s="1471"/>
      <c r="E160" s="1476"/>
      <c r="F160" s="1477"/>
      <c r="G160" s="594" t="s">
        <v>138</v>
      </c>
      <c r="H160" s="346" t="s">
        <v>106</v>
      </c>
      <c r="I160" s="214"/>
      <c r="J160" s="214" t="s">
        <v>135</v>
      </c>
      <c r="K160" s="346"/>
      <c r="L160" s="346" t="s">
        <v>136</v>
      </c>
      <c r="M160" s="214">
        <v>20</v>
      </c>
      <c r="N160" s="200" t="s">
        <v>326</v>
      </c>
      <c r="O160" s="12"/>
      <c r="P160" s="12"/>
      <c r="Q160" s="12"/>
    </row>
    <row r="161" spans="1:17" ht="15">
      <c r="A161" s="11"/>
      <c r="B161" s="11"/>
      <c r="C161" s="35"/>
      <c r="D161" s="21"/>
      <c r="E161" s="11"/>
      <c r="F161" s="11"/>
      <c r="G161" s="11"/>
      <c r="H161" s="11"/>
      <c r="I161" s="11"/>
      <c r="J161" s="11"/>
      <c r="K161" s="11"/>
      <c r="L161" s="11"/>
      <c r="M161" s="11"/>
      <c r="N161" s="11"/>
      <c r="O161" s="12"/>
      <c r="P161" s="12"/>
      <c r="Q161" s="12"/>
    </row>
    <row r="162" spans="1:17" ht="15">
      <c r="A162" s="11"/>
      <c r="B162" s="11"/>
      <c r="C162" s="35"/>
      <c r="D162" s="21"/>
      <c r="E162" s="11"/>
      <c r="F162" s="11"/>
      <c r="G162" s="11"/>
      <c r="H162" s="11"/>
      <c r="I162" s="11"/>
      <c r="J162" s="11"/>
      <c r="K162" s="11"/>
      <c r="L162" s="11"/>
      <c r="M162" s="11"/>
      <c r="N162" s="11"/>
      <c r="O162" s="12"/>
      <c r="P162" s="12"/>
      <c r="Q162" s="12"/>
    </row>
    <row r="163" spans="1:17" ht="15.75">
      <c r="A163" s="11"/>
      <c r="B163" s="127"/>
      <c r="C163" s="127"/>
      <c r="D163" s="127"/>
      <c r="E163" s="11"/>
      <c r="F163" s="11"/>
      <c r="G163" s="11"/>
      <c r="H163" s="11"/>
      <c r="I163" s="11"/>
      <c r="J163" s="11"/>
      <c r="L163" s="11"/>
      <c r="M163" s="11"/>
      <c r="N163" s="11"/>
      <c r="O163" s="12"/>
      <c r="P163" s="12"/>
      <c r="Q163" s="12"/>
    </row>
    <row r="164" spans="1:17" ht="30.75" customHeight="1">
      <c r="A164" s="11"/>
      <c r="B164" s="1618" t="s">
        <v>79</v>
      </c>
      <c r="C164" s="1619"/>
      <c r="D164" s="628">
        <f>C15</f>
        <v>200</v>
      </c>
      <c r="E164" s="11"/>
      <c r="F164" s="11"/>
      <c r="G164" s="11"/>
      <c r="H164" s="11"/>
      <c r="I164" s="11"/>
      <c r="J164" s="11"/>
      <c r="L164" s="11"/>
      <c r="M164" s="11"/>
      <c r="N164" s="11"/>
      <c r="O164" s="12"/>
      <c r="P164" s="12"/>
      <c r="Q164" s="12"/>
    </row>
    <row r="165" spans="1:17" ht="15">
      <c r="A165" s="11"/>
      <c r="B165" s="626"/>
      <c r="C165" s="627"/>
      <c r="D165" s="625"/>
      <c r="E165" s="11"/>
      <c r="F165" s="11"/>
      <c r="G165" s="11"/>
      <c r="H165" s="11"/>
      <c r="I165" s="11"/>
      <c r="J165" s="11"/>
      <c r="L165" s="11"/>
      <c r="M165" s="11"/>
      <c r="N165" s="11"/>
      <c r="O165" s="12"/>
      <c r="P165" s="12"/>
      <c r="Q165" s="12"/>
    </row>
    <row r="166" spans="1:17" ht="15">
      <c r="A166" s="11"/>
      <c r="B166" s="1621" t="s">
        <v>205</v>
      </c>
      <c r="C166" s="1622"/>
      <c r="D166" s="604">
        <f>C16</f>
        <v>241</v>
      </c>
      <c r="E166" s="36"/>
      <c r="F166" s="36"/>
      <c r="G166" s="36"/>
      <c r="H166" s="36"/>
      <c r="I166" s="36"/>
      <c r="J166" s="36"/>
      <c r="L166" s="11"/>
      <c r="M166" s="11"/>
      <c r="N166" s="11"/>
      <c r="O166" s="12"/>
      <c r="P166" s="12"/>
      <c r="Q166" s="12"/>
    </row>
    <row r="167" spans="1:17" ht="15.75">
      <c r="A167" s="11"/>
      <c r="B167" s="36"/>
      <c r="C167" s="44"/>
      <c r="D167" s="36"/>
      <c r="E167" s="36"/>
      <c r="F167" s="36"/>
      <c r="G167" s="36"/>
      <c r="H167" s="36"/>
      <c r="I167" s="36"/>
      <c r="J167" s="36"/>
      <c r="L167" s="11"/>
      <c r="M167" s="11"/>
      <c r="N167" s="11"/>
      <c r="O167" s="12"/>
      <c r="P167" s="12"/>
      <c r="Q167" s="12"/>
    </row>
    <row r="168" spans="1:17" ht="15">
      <c r="A168" s="11"/>
      <c r="B168" s="46" t="s">
        <v>173</v>
      </c>
      <c r="C168" s="129"/>
      <c r="D168" s="131"/>
      <c r="E168" s="131"/>
      <c r="F168" s="131"/>
      <c r="G168" s="131"/>
      <c r="H168" s="131"/>
      <c r="I168" s="36"/>
      <c r="J168" s="36"/>
      <c r="L168" s="11"/>
      <c r="M168" s="11"/>
      <c r="N168" s="11"/>
      <c r="O168" s="12"/>
      <c r="P168" s="12"/>
      <c r="Q168" s="12"/>
    </row>
    <row r="169" spans="1:17" ht="15">
      <c r="A169" s="11"/>
      <c r="B169" s="46"/>
      <c r="C169" s="129" t="s">
        <v>175</v>
      </c>
      <c r="D169" s="43"/>
      <c r="E169" s="43"/>
      <c r="F169" s="43"/>
      <c r="G169" s="43"/>
      <c r="H169" s="43"/>
      <c r="I169" s="36"/>
      <c r="J169" s="36"/>
      <c r="L169" s="11"/>
      <c r="M169" s="11"/>
      <c r="N169" s="11"/>
      <c r="O169" s="12"/>
      <c r="P169" s="12"/>
      <c r="Q169" s="12"/>
    </row>
    <row r="170" spans="1:17" ht="15">
      <c r="A170" s="11"/>
      <c r="B170" s="75"/>
      <c r="C170" s="129" t="s">
        <v>321</v>
      </c>
      <c r="D170" s="43"/>
      <c r="E170" s="43"/>
      <c r="F170" s="43"/>
      <c r="G170" s="43"/>
      <c r="H170" s="43"/>
      <c r="I170" s="36"/>
      <c r="J170" s="36"/>
      <c r="L170" s="11"/>
      <c r="M170" s="11"/>
      <c r="N170" s="11"/>
      <c r="O170" s="12"/>
      <c r="P170" s="12"/>
      <c r="Q170" s="12"/>
    </row>
    <row r="171" spans="1:17" ht="15">
      <c r="A171" s="11"/>
      <c r="B171" s="75"/>
      <c r="C171" s="129" t="s">
        <v>242</v>
      </c>
      <c r="D171" s="131"/>
      <c r="E171" s="131"/>
      <c r="F171" s="131"/>
      <c r="G171" s="131"/>
      <c r="H171" s="131"/>
      <c r="I171" s="36"/>
      <c r="J171" s="36"/>
      <c r="L171" s="11"/>
      <c r="M171" s="11"/>
      <c r="N171" s="11"/>
      <c r="O171" s="12"/>
      <c r="P171" s="12"/>
      <c r="Q171" s="12"/>
    </row>
    <row r="172" spans="1:17" ht="15">
      <c r="A172" s="11"/>
      <c r="B172" s="36"/>
      <c r="C172" s="1623"/>
      <c r="D172" s="1623"/>
      <c r="E172" s="1623"/>
      <c r="F172" s="1623"/>
      <c r="G172" s="1623"/>
      <c r="H172" s="1623"/>
      <c r="I172" s="1623"/>
      <c r="J172" s="1623"/>
      <c r="K172" s="1623"/>
      <c r="L172" s="1623"/>
      <c r="M172" s="1623"/>
      <c r="N172" s="1623"/>
      <c r="O172" s="1623"/>
      <c r="P172" s="11"/>
      <c r="Q172" s="11"/>
    </row>
    <row r="173" spans="1:17" ht="24.75" customHeight="1">
      <c r="A173" s="11"/>
      <c r="B173" s="1321"/>
      <c r="C173" s="1321"/>
      <c r="D173" s="1321"/>
      <c r="E173" s="1321"/>
      <c r="F173" s="1321"/>
      <c r="G173" s="1321"/>
      <c r="H173" s="1321"/>
      <c r="I173" s="1321"/>
      <c r="J173" s="1321"/>
      <c r="K173" s="1321"/>
      <c r="L173" s="1321"/>
      <c r="M173" s="1321"/>
      <c r="N173" s="1321"/>
      <c r="O173" s="182"/>
      <c r="P173" s="11"/>
      <c r="Q173" s="11"/>
    </row>
    <row r="174" spans="1:17" ht="15.75" customHeight="1">
      <c r="A174" s="388"/>
      <c r="B174" s="388"/>
      <c r="C174" s="1313"/>
      <c r="D174" s="1313"/>
      <c r="E174" s="1313"/>
      <c r="F174" s="1313"/>
      <c r="G174" s="1313"/>
      <c r="H174" s="1313"/>
      <c r="I174" s="1313"/>
      <c r="J174" s="1313"/>
      <c r="K174" s="1313"/>
      <c r="L174" s="1313"/>
      <c r="M174" s="182"/>
      <c r="N174" s="182"/>
      <c r="O174" s="182"/>
      <c r="P174" s="11"/>
      <c r="Q174" s="11"/>
    </row>
    <row r="175" spans="1:17" ht="15.75" customHeight="1">
      <c r="A175" s="388"/>
      <c r="B175" s="388"/>
      <c r="C175" s="1313"/>
      <c r="D175" s="1313"/>
      <c r="E175" s="1313"/>
      <c r="F175" s="1313"/>
      <c r="G175" s="1313"/>
      <c r="H175" s="1313"/>
      <c r="I175" s="1313"/>
      <c r="J175" s="1313"/>
      <c r="K175" s="1313"/>
      <c r="L175" s="1313"/>
      <c r="M175" s="182"/>
      <c r="N175" s="182"/>
      <c r="O175" s="182"/>
      <c r="P175" s="11"/>
      <c r="Q175" s="11"/>
    </row>
    <row r="176" spans="1:17" ht="15.75" customHeight="1">
      <c r="A176" s="388"/>
      <c r="B176" s="388"/>
      <c r="C176" s="1313"/>
      <c r="D176" s="1313"/>
      <c r="E176" s="1313"/>
      <c r="F176" s="1313"/>
      <c r="G176" s="1313"/>
      <c r="H176" s="1313"/>
      <c r="I176" s="1313"/>
      <c r="J176" s="1313"/>
      <c r="K176" s="1313"/>
      <c r="L176" s="1313"/>
      <c r="M176" s="1313"/>
      <c r="N176" s="1313"/>
      <c r="O176" s="182"/>
      <c r="P176" s="11"/>
      <c r="Q176" s="11"/>
    </row>
    <row r="177" spans="1:17" ht="18">
      <c r="A177" s="12"/>
      <c r="B177" s="36"/>
      <c r="C177" s="1313"/>
      <c r="D177" s="1313"/>
      <c r="E177" s="1313"/>
      <c r="F177" s="1313"/>
      <c r="G177" s="1313"/>
      <c r="H177" s="1313"/>
      <c r="I177" s="1313"/>
      <c r="J177" s="1313"/>
      <c r="K177" s="501"/>
      <c r="L177" s="502"/>
      <c r="M177" s="502"/>
      <c r="N177" s="503"/>
      <c r="O177" s="182"/>
      <c r="P177" s="11"/>
      <c r="Q177" s="11"/>
    </row>
    <row r="178" spans="1:17" ht="29.25" customHeight="1">
      <c r="A178" s="12"/>
      <c r="B178" s="1620"/>
      <c r="C178" s="1620"/>
      <c r="D178" s="1620"/>
      <c r="E178" s="286"/>
      <c r="F178" s="286"/>
      <c r="G178" s="286"/>
      <c r="H178" s="286"/>
      <c r="I178" s="145"/>
      <c r="J178" s="144"/>
      <c r="L178" s="11"/>
      <c r="M178" s="11"/>
      <c r="N178" s="11"/>
      <c r="O178" s="11"/>
      <c r="P178" s="11"/>
      <c r="Q178" s="11"/>
    </row>
    <row r="179" spans="1:17" ht="15">
      <c r="A179" s="12"/>
      <c r="B179" s="12"/>
      <c r="C179" s="11"/>
      <c r="D179" s="11"/>
      <c r="E179" s="11"/>
      <c r="F179" s="11"/>
      <c r="G179" s="11"/>
      <c r="H179" s="11"/>
      <c r="I179" s="11"/>
      <c r="J179" s="15"/>
      <c r="K179" s="54"/>
      <c r="L179" s="15"/>
      <c r="M179" s="15"/>
      <c r="N179" s="15"/>
      <c r="O179" s="15"/>
      <c r="P179" s="11"/>
      <c r="Q179" s="11"/>
    </row>
    <row r="180" spans="1:17" ht="15">
      <c r="A180" s="12"/>
      <c r="B180" s="12"/>
      <c r="C180" s="11"/>
      <c r="D180" s="11"/>
      <c r="E180" s="11"/>
      <c r="F180" s="11"/>
      <c r="G180" s="11"/>
      <c r="H180" s="11"/>
      <c r="I180" s="11"/>
      <c r="J180" s="15"/>
      <c r="K180" s="54"/>
      <c r="L180" s="15"/>
      <c r="M180" s="15"/>
      <c r="N180" s="15"/>
      <c r="O180" s="15"/>
      <c r="P180" s="11"/>
      <c r="Q180" s="11"/>
    </row>
    <row r="181" spans="1:17" ht="15">
      <c r="A181" s="12"/>
      <c r="B181" s="12"/>
      <c r="C181" s="11"/>
      <c r="D181" s="11"/>
      <c r="E181" s="11"/>
      <c r="F181" s="11"/>
      <c r="G181" s="11"/>
      <c r="H181" s="11"/>
      <c r="I181" s="11"/>
      <c r="J181" s="15"/>
      <c r="K181" s="54"/>
      <c r="L181" s="15"/>
      <c r="M181" s="15"/>
      <c r="N181" s="15"/>
      <c r="O181" s="15"/>
      <c r="P181" s="11"/>
      <c r="Q181" s="11"/>
    </row>
    <row r="182" spans="1:17" ht="15">
      <c r="A182" s="12"/>
      <c r="B182" s="12"/>
      <c r="C182" s="11"/>
      <c r="D182" s="11"/>
      <c r="E182" s="11"/>
      <c r="F182" s="11"/>
      <c r="G182" s="11"/>
      <c r="H182" s="11"/>
      <c r="I182" s="11"/>
      <c r="J182" s="15"/>
      <c r="K182" s="54"/>
      <c r="L182" s="15"/>
      <c r="M182" s="15"/>
      <c r="N182" s="15"/>
      <c r="O182" s="15"/>
      <c r="P182" s="15"/>
      <c r="Q182" s="15"/>
    </row>
    <row r="183" spans="1:17" ht="15">
      <c r="A183" s="12"/>
      <c r="B183" s="12"/>
      <c r="C183" s="11"/>
      <c r="D183" s="11"/>
      <c r="E183" s="11"/>
      <c r="F183" s="11"/>
      <c r="G183" s="11"/>
      <c r="H183" s="11"/>
      <c r="I183" s="11"/>
      <c r="J183" s="15"/>
      <c r="K183" s="52"/>
      <c r="L183" s="15"/>
      <c r="M183" s="15"/>
      <c r="N183" s="15"/>
      <c r="O183" s="15"/>
      <c r="P183" s="11"/>
      <c r="Q183" s="11"/>
    </row>
    <row r="184" spans="1:17" ht="15">
      <c r="A184" s="12"/>
      <c r="B184" s="12"/>
      <c r="C184" s="11"/>
      <c r="D184" s="11"/>
      <c r="E184" s="11"/>
      <c r="F184" s="11"/>
      <c r="G184" s="11"/>
      <c r="H184" s="11"/>
      <c r="I184" s="11"/>
      <c r="J184" s="15"/>
      <c r="K184" s="52"/>
      <c r="L184" s="15"/>
      <c r="M184" s="15"/>
      <c r="N184" s="15"/>
      <c r="O184" s="15"/>
      <c r="P184" s="11"/>
      <c r="Q184" s="11"/>
    </row>
    <row r="185" spans="1:17" ht="15">
      <c r="A185" s="12"/>
      <c r="B185" s="12"/>
      <c r="C185" s="11"/>
      <c r="D185" s="11"/>
      <c r="E185" s="11"/>
      <c r="F185" s="11"/>
      <c r="G185" s="11"/>
      <c r="H185" s="11"/>
      <c r="I185" s="11"/>
      <c r="J185" s="15"/>
      <c r="K185" s="15"/>
      <c r="L185" s="15"/>
      <c r="M185" s="15"/>
      <c r="N185" s="15"/>
      <c r="O185" s="15"/>
      <c r="P185" s="11"/>
      <c r="Q185" s="11"/>
    </row>
    <row r="186" spans="1:17" ht="15">
      <c r="A186" s="12"/>
      <c r="B186" s="12"/>
      <c r="C186" s="11"/>
      <c r="D186" s="11"/>
      <c r="E186" s="11"/>
      <c r="F186" s="11"/>
      <c r="G186" s="11"/>
      <c r="H186" s="11"/>
      <c r="I186" s="11"/>
      <c r="J186" s="15"/>
      <c r="K186" s="15"/>
      <c r="L186" s="15"/>
      <c r="M186" s="15"/>
      <c r="N186" s="15"/>
      <c r="O186" s="15"/>
      <c r="P186" s="11"/>
      <c r="Q186" s="11"/>
    </row>
    <row r="187" spans="1:17" ht="15">
      <c r="A187" s="12"/>
      <c r="B187" s="12"/>
      <c r="C187" s="11"/>
      <c r="D187" s="11"/>
      <c r="E187" s="11"/>
      <c r="F187" s="11"/>
      <c r="G187" s="11"/>
      <c r="H187" s="11"/>
      <c r="I187" s="11"/>
      <c r="J187" s="15"/>
      <c r="K187" s="15"/>
      <c r="L187" s="15"/>
      <c r="M187" s="411"/>
      <c r="N187" s="411"/>
      <c r="O187" s="411"/>
      <c r="P187" s="12"/>
      <c r="Q187" s="12"/>
    </row>
    <row r="188" spans="1:17" ht="15">
      <c r="A188" s="12"/>
      <c r="B188" s="12"/>
      <c r="C188" s="11"/>
      <c r="D188" s="11"/>
      <c r="E188" s="11"/>
      <c r="F188" s="11"/>
      <c r="G188" s="11"/>
      <c r="H188" s="11"/>
      <c r="I188" s="11"/>
      <c r="J188" s="15"/>
      <c r="K188" s="15"/>
      <c r="L188" s="15"/>
      <c r="M188" s="411"/>
      <c r="N188" s="411"/>
      <c r="O188" s="411"/>
      <c r="P188" s="12"/>
      <c r="Q188" s="12"/>
    </row>
    <row r="189" spans="1:17" ht="15">
      <c r="A189" s="12"/>
      <c r="B189" s="12"/>
      <c r="C189" s="12"/>
      <c r="D189" s="12"/>
      <c r="E189" s="12"/>
      <c r="F189" s="12"/>
      <c r="G189" s="12"/>
      <c r="H189" s="12"/>
      <c r="I189" s="12"/>
      <c r="J189" s="411"/>
      <c r="K189" s="411"/>
      <c r="L189" s="411"/>
      <c r="M189" s="411"/>
      <c r="N189" s="411"/>
      <c r="O189" s="411"/>
      <c r="P189" s="12"/>
      <c r="Q189" s="12"/>
    </row>
    <row r="190" spans="1:17" ht="15">
      <c r="A190" s="12"/>
      <c r="B190" s="12"/>
      <c r="C190" s="12"/>
      <c r="D190" s="12"/>
      <c r="E190" s="12"/>
      <c r="F190" s="12"/>
      <c r="G190" s="12"/>
      <c r="H190" s="12"/>
      <c r="I190" s="12"/>
      <c r="J190" s="12"/>
      <c r="K190" s="12"/>
      <c r="L190" s="12"/>
      <c r="M190" s="12"/>
      <c r="N190" s="12"/>
      <c r="O190" s="12"/>
      <c r="P190" s="12"/>
      <c r="Q190" s="12"/>
    </row>
    <row r="191" spans="1:17" ht="15">
      <c r="A191" s="12"/>
      <c r="B191" s="12"/>
      <c r="C191" s="12"/>
      <c r="D191" s="12"/>
      <c r="E191" s="12"/>
      <c r="F191" s="12"/>
      <c r="G191" s="12"/>
      <c r="H191" s="12"/>
      <c r="I191" s="12"/>
      <c r="J191" s="12"/>
      <c r="K191" s="12"/>
      <c r="L191" s="12"/>
      <c r="M191" s="12"/>
      <c r="N191" s="12"/>
      <c r="O191" s="12"/>
      <c r="P191" s="12"/>
      <c r="Q191" s="12"/>
    </row>
    <row r="192" spans="1:17" ht="15">
      <c r="A192" s="12"/>
      <c r="B192" s="12"/>
      <c r="C192" s="12"/>
      <c r="D192" s="12"/>
      <c r="E192" s="12"/>
      <c r="F192" s="12"/>
      <c r="G192" s="12"/>
      <c r="H192" s="12"/>
      <c r="I192" s="12"/>
      <c r="J192" s="12"/>
      <c r="K192" s="12"/>
      <c r="L192" s="12"/>
      <c r="M192" s="12"/>
      <c r="N192" s="12"/>
      <c r="O192" s="12"/>
      <c r="P192" s="12"/>
      <c r="Q192" s="12"/>
    </row>
    <row r="193" spans="1:17" ht="15">
      <c r="A193" s="12"/>
      <c r="B193" s="12"/>
      <c r="C193" s="12"/>
      <c r="D193" s="12"/>
      <c r="E193" s="12"/>
      <c r="F193" s="12"/>
      <c r="G193" s="12"/>
      <c r="H193" s="12"/>
      <c r="I193" s="12"/>
      <c r="J193" s="12"/>
      <c r="K193" s="12"/>
      <c r="L193" s="12"/>
      <c r="M193" s="12"/>
      <c r="N193" s="12"/>
      <c r="O193" s="12"/>
      <c r="P193" s="12"/>
      <c r="Q193" s="12"/>
    </row>
    <row r="194" spans="1:17" ht="15">
      <c r="A194" s="12"/>
      <c r="B194" s="12"/>
      <c r="C194" s="12"/>
      <c r="D194" s="12"/>
      <c r="E194" s="12"/>
      <c r="F194" s="12"/>
      <c r="G194" s="12"/>
      <c r="H194" s="12"/>
      <c r="I194" s="12"/>
      <c r="J194" s="12"/>
      <c r="K194" s="12"/>
      <c r="L194" s="12"/>
      <c r="M194" s="12"/>
      <c r="N194" s="12"/>
      <c r="O194" s="12"/>
      <c r="P194" s="12"/>
      <c r="Q194" s="12"/>
    </row>
    <row r="195" spans="1:17" ht="15">
      <c r="A195" s="12"/>
      <c r="B195" s="12"/>
      <c r="C195" s="12"/>
      <c r="D195" s="12"/>
      <c r="E195" s="12"/>
      <c r="F195" s="12"/>
      <c r="G195" s="12"/>
      <c r="H195" s="12"/>
      <c r="I195" s="12"/>
      <c r="J195" s="12"/>
      <c r="K195" s="12"/>
      <c r="L195" s="12"/>
      <c r="M195" s="12"/>
      <c r="N195" s="12"/>
      <c r="O195" s="12"/>
      <c r="P195" s="12"/>
      <c r="Q195" s="12"/>
    </row>
    <row r="196" spans="1:17" ht="15">
      <c r="A196" s="12"/>
      <c r="B196" s="12"/>
      <c r="C196" s="12"/>
      <c r="D196" s="12"/>
      <c r="E196" s="12"/>
      <c r="F196" s="12"/>
      <c r="G196" s="12"/>
      <c r="H196" s="12"/>
      <c r="I196" s="12"/>
      <c r="J196" s="12"/>
      <c r="K196" s="12"/>
      <c r="L196" s="12"/>
      <c r="M196" s="12"/>
      <c r="N196" s="12"/>
      <c r="O196" s="12"/>
      <c r="P196" s="12"/>
      <c r="Q196" s="12"/>
    </row>
    <row r="197" spans="1:17" ht="15">
      <c r="A197" s="12"/>
      <c r="B197" s="12"/>
      <c r="C197" s="12"/>
      <c r="D197" s="12"/>
      <c r="E197" s="12"/>
      <c r="F197" s="12"/>
      <c r="G197" s="12"/>
      <c r="H197" s="12"/>
      <c r="I197" s="12"/>
      <c r="J197" s="12"/>
      <c r="K197" s="12"/>
      <c r="L197" s="12"/>
      <c r="M197" s="12"/>
      <c r="N197" s="12"/>
      <c r="O197" s="12"/>
      <c r="P197" s="12"/>
      <c r="Q197" s="12"/>
    </row>
    <row r="198" spans="1:17" ht="15">
      <c r="A198" s="12"/>
      <c r="B198" s="12"/>
      <c r="C198" s="12"/>
      <c r="D198" s="12"/>
      <c r="E198" s="12"/>
      <c r="F198" s="12"/>
      <c r="G198" s="12"/>
      <c r="H198" s="12"/>
      <c r="I198" s="12"/>
      <c r="J198" s="12"/>
      <c r="K198" s="12"/>
      <c r="L198" s="12"/>
      <c r="M198" s="12"/>
      <c r="N198" s="12"/>
      <c r="O198" s="12"/>
      <c r="P198" s="12"/>
      <c r="Q198" s="12"/>
    </row>
    <row r="199" spans="1:17" ht="15">
      <c r="A199" s="12"/>
      <c r="B199" s="12"/>
      <c r="C199" s="12"/>
      <c r="D199" s="12"/>
      <c r="E199" s="12"/>
      <c r="F199" s="12"/>
      <c r="G199" s="12"/>
      <c r="H199" s="12"/>
      <c r="I199" s="12"/>
      <c r="J199" s="12"/>
      <c r="K199" s="12"/>
      <c r="L199" s="12"/>
      <c r="M199" s="12"/>
      <c r="N199" s="12"/>
      <c r="O199" s="12"/>
      <c r="P199" s="12"/>
      <c r="Q199" s="12"/>
    </row>
    <row r="200" spans="1:17" ht="15">
      <c r="A200" s="12"/>
      <c r="B200" s="12"/>
      <c r="C200" s="12"/>
      <c r="D200" s="12"/>
      <c r="E200" s="12"/>
      <c r="F200" s="12"/>
      <c r="G200" s="12"/>
      <c r="H200" s="12"/>
      <c r="I200" s="12"/>
      <c r="J200" s="12"/>
      <c r="K200" s="12"/>
      <c r="L200" s="12"/>
      <c r="M200" s="12"/>
      <c r="N200" s="12"/>
      <c r="O200" s="12"/>
      <c r="P200" s="12"/>
      <c r="Q200" s="12"/>
    </row>
    <row r="201" spans="1:17" ht="15">
      <c r="A201" s="12"/>
      <c r="B201" s="12"/>
      <c r="C201" s="12"/>
      <c r="D201" s="12"/>
      <c r="E201" s="12"/>
      <c r="F201" s="12"/>
      <c r="G201" s="12"/>
      <c r="H201" s="12"/>
      <c r="I201" s="12"/>
      <c r="J201" s="12"/>
      <c r="K201" s="12"/>
      <c r="L201" s="12"/>
      <c r="M201" s="12"/>
      <c r="N201" s="12"/>
      <c r="O201" s="12"/>
      <c r="P201" s="12"/>
      <c r="Q201" s="12"/>
    </row>
    <row r="202" spans="1:17" ht="15">
      <c r="A202" s="12"/>
      <c r="B202" s="12"/>
      <c r="C202" s="12"/>
      <c r="D202" s="12"/>
      <c r="E202" s="12"/>
      <c r="F202" s="12"/>
      <c r="G202" s="12"/>
      <c r="H202" s="12"/>
      <c r="I202" s="12"/>
      <c r="J202" s="12"/>
      <c r="K202" s="12"/>
      <c r="L202" s="12"/>
      <c r="M202" s="12"/>
      <c r="N202" s="12"/>
      <c r="O202" s="12"/>
      <c r="P202" s="12"/>
      <c r="Q202" s="12"/>
    </row>
    <row r="203" spans="1:17" ht="15">
      <c r="A203" s="12"/>
      <c r="B203" s="12"/>
      <c r="C203" s="12"/>
      <c r="D203" s="12"/>
      <c r="E203" s="12"/>
      <c r="F203" s="12"/>
      <c r="G203" s="12"/>
      <c r="H203" s="12"/>
      <c r="I203" s="12"/>
      <c r="J203" s="12"/>
      <c r="K203" s="12"/>
      <c r="L203" s="12"/>
      <c r="M203" s="12"/>
      <c r="N203" s="12"/>
      <c r="O203" s="12"/>
      <c r="P203" s="12"/>
      <c r="Q203" s="12"/>
    </row>
    <row r="204" spans="1:17" ht="15">
      <c r="A204" s="12"/>
      <c r="B204" s="12"/>
      <c r="C204" s="12"/>
      <c r="D204" s="12"/>
      <c r="E204" s="12"/>
      <c r="F204" s="12"/>
      <c r="G204" s="12"/>
      <c r="H204" s="12"/>
      <c r="I204" s="12"/>
      <c r="J204" s="12"/>
      <c r="K204" s="12"/>
      <c r="L204" s="12"/>
      <c r="M204" s="12"/>
      <c r="N204" s="12"/>
      <c r="O204" s="12"/>
      <c r="P204" s="12"/>
      <c r="Q204" s="12"/>
    </row>
    <row r="205" spans="1:17" ht="15">
      <c r="A205" s="12"/>
      <c r="B205" s="12"/>
      <c r="C205" s="12"/>
      <c r="D205" s="12"/>
      <c r="E205" s="12"/>
      <c r="F205" s="12"/>
      <c r="G205" s="12"/>
      <c r="H205" s="12"/>
      <c r="I205" s="12"/>
      <c r="J205" s="12"/>
      <c r="K205" s="12"/>
      <c r="L205" s="12"/>
      <c r="M205" s="12"/>
      <c r="N205" s="12"/>
      <c r="O205" s="12"/>
      <c r="P205" s="12"/>
      <c r="Q205" s="12"/>
    </row>
    <row r="206" spans="1:17" ht="15">
      <c r="A206" s="12"/>
      <c r="B206" s="12"/>
      <c r="C206" s="12"/>
      <c r="D206" s="12"/>
      <c r="E206" s="12"/>
      <c r="F206" s="12"/>
      <c r="G206" s="12"/>
      <c r="H206" s="12"/>
      <c r="I206" s="12"/>
      <c r="J206" s="12"/>
      <c r="K206" s="12"/>
      <c r="L206" s="12"/>
      <c r="M206" s="12"/>
      <c r="N206" s="12"/>
      <c r="O206" s="12"/>
      <c r="P206" s="12"/>
      <c r="Q206" s="12"/>
    </row>
    <row r="207" spans="1:17" ht="15">
      <c r="A207" s="12"/>
      <c r="B207" s="12"/>
      <c r="C207" s="12"/>
      <c r="D207" s="12"/>
      <c r="E207" s="12"/>
      <c r="F207" s="12"/>
      <c r="G207" s="12"/>
      <c r="H207" s="12"/>
      <c r="I207" s="12"/>
      <c r="J207" s="12"/>
      <c r="K207" s="12"/>
      <c r="L207" s="12"/>
      <c r="M207" s="12"/>
      <c r="N207" s="12"/>
      <c r="O207" s="12"/>
      <c r="P207" s="12"/>
      <c r="Q207" s="12"/>
    </row>
    <row r="208" spans="1:17" ht="15">
      <c r="A208" s="12"/>
      <c r="B208" s="12"/>
      <c r="C208" s="12"/>
      <c r="D208" s="12"/>
      <c r="E208" s="12"/>
      <c r="F208" s="12"/>
      <c r="G208" s="12"/>
      <c r="H208" s="12"/>
      <c r="I208" s="12"/>
      <c r="J208" s="12"/>
      <c r="K208" s="12"/>
      <c r="L208" s="12"/>
      <c r="M208" s="12"/>
      <c r="N208" s="12"/>
      <c r="O208" s="12"/>
      <c r="P208" s="12"/>
      <c r="Q208" s="12"/>
    </row>
    <row r="209" spans="1:17" ht="15">
      <c r="A209" s="12"/>
      <c r="B209" s="12"/>
      <c r="C209" s="12"/>
      <c r="D209" s="12"/>
      <c r="E209" s="12"/>
      <c r="F209" s="12"/>
      <c r="G209" s="12"/>
      <c r="H209" s="12"/>
      <c r="I209" s="12"/>
      <c r="J209" s="12"/>
      <c r="K209" s="12"/>
      <c r="L209" s="12"/>
      <c r="M209" s="12"/>
      <c r="N209" s="12"/>
      <c r="O209" s="12"/>
      <c r="P209" s="12"/>
      <c r="Q209" s="12"/>
    </row>
    <row r="210" spans="1:17" ht="15">
      <c r="A210" s="12"/>
      <c r="B210" s="12"/>
      <c r="C210" s="12"/>
      <c r="D210" s="12"/>
      <c r="E210" s="12"/>
      <c r="F210" s="12"/>
      <c r="G210" s="12"/>
      <c r="H210" s="12"/>
      <c r="I210" s="12"/>
      <c r="J210" s="12"/>
      <c r="K210" s="12"/>
      <c r="L210" s="12"/>
      <c r="M210" s="12"/>
      <c r="N210" s="12"/>
      <c r="O210" s="12"/>
      <c r="P210" s="12"/>
      <c r="Q210" s="12"/>
    </row>
    <row r="211" spans="1:17" ht="15">
      <c r="A211" s="12"/>
      <c r="B211" s="12"/>
      <c r="C211" s="12"/>
      <c r="D211" s="12"/>
      <c r="E211" s="12"/>
      <c r="F211" s="12"/>
      <c r="G211" s="12"/>
      <c r="H211" s="12"/>
      <c r="I211" s="12"/>
      <c r="J211" s="12"/>
      <c r="K211" s="12"/>
      <c r="L211" s="12"/>
      <c r="M211" s="12"/>
      <c r="N211" s="12"/>
      <c r="O211" s="12"/>
      <c r="P211" s="12"/>
      <c r="Q211" s="12"/>
    </row>
    <row r="212" spans="1:17" ht="15">
      <c r="A212" s="12"/>
      <c r="B212" s="12"/>
      <c r="C212" s="12"/>
      <c r="D212" s="12"/>
      <c r="E212" s="12"/>
      <c r="F212" s="12"/>
      <c r="G212" s="12"/>
      <c r="H212" s="12"/>
      <c r="I212" s="12"/>
      <c r="J212" s="12"/>
      <c r="K212" s="12"/>
      <c r="L212" s="12"/>
      <c r="M212" s="12"/>
      <c r="N212" s="12"/>
      <c r="O212" s="12"/>
      <c r="P212" s="12"/>
      <c r="Q212" s="12"/>
    </row>
    <row r="213" spans="1:17" ht="15">
      <c r="A213" s="12"/>
      <c r="B213" s="12"/>
      <c r="C213" s="12"/>
      <c r="D213" s="12"/>
      <c r="E213" s="12"/>
      <c r="F213" s="12"/>
      <c r="G213" s="12"/>
      <c r="H213" s="12"/>
      <c r="I213" s="12"/>
      <c r="J213" s="12"/>
      <c r="K213" s="12"/>
      <c r="L213" s="12"/>
      <c r="M213" s="12"/>
      <c r="N213" s="12"/>
      <c r="O213" s="12"/>
      <c r="P213" s="12"/>
      <c r="Q213" s="12"/>
    </row>
    <row r="214" spans="1:17" ht="15">
      <c r="A214" s="12"/>
      <c r="B214" s="12"/>
      <c r="C214" s="12"/>
      <c r="D214" s="12"/>
      <c r="E214" s="12"/>
      <c r="F214" s="12"/>
      <c r="G214" s="12"/>
      <c r="H214" s="12"/>
      <c r="I214" s="12"/>
      <c r="J214" s="12"/>
      <c r="K214" s="12"/>
      <c r="L214" s="12"/>
      <c r="M214" s="12"/>
      <c r="N214" s="12"/>
      <c r="O214" s="12"/>
      <c r="P214" s="12"/>
      <c r="Q214" s="12"/>
    </row>
    <row r="215" spans="1:17" ht="15">
      <c r="A215" s="12"/>
      <c r="B215" s="12"/>
      <c r="C215" s="12"/>
      <c r="D215" s="12"/>
      <c r="E215" s="12"/>
      <c r="F215" s="12"/>
      <c r="G215" s="12"/>
      <c r="H215" s="12"/>
      <c r="I215" s="12"/>
      <c r="J215" s="12"/>
      <c r="K215" s="12"/>
      <c r="L215" s="12"/>
      <c r="M215" s="12"/>
      <c r="N215" s="12"/>
      <c r="O215" s="12"/>
      <c r="P215" s="12"/>
      <c r="Q215" s="12"/>
    </row>
    <row r="216" spans="1:12" ht="15">
      <c r="A216" s="12"/>
      <c r="B216" s="12"/>
      <c r="C216" s="11"/>
      <c r="D216" s="12"/>
      <c r="E216" s="12"/>
      <c r="F216" s="12"/>
      <c r="G216" s="12"/>
      <c r="H216" s="12"/>
      <c r="I216" s="12"/>
      <c r="J216" s="12"/>
      <c r="K216" s="12"/>
      <c r="L216" s="12"/>
    </row>
    <row r="217" spans="1:12" ht="15">
      <c r="A217" s="12"/>
      <c r="B217" s="12"/>
      <c r="C217" s="11"/>
      <c r="D217" s="12"/>
      <c r="E217" s="12"/>
      <c r="F217" s="12"/>
      <c r="G217" s="12"/>
      <c r="H217" s="12"/>
      <c r="I217" s="12"/>
      <c r="J217" s="12"/>
      <c r="K217" s="12"/>
      <c r="L217" s="12"/>
    </row>
  </sheetData>
  <sheetProtection/>
  <protectedRanges>
    <protectedRange password="CDC0" sqref="H31" name="Range1_8_1_1"/>
    <protectedRange password="CDC0" sqref="G31 I31 K31:M31" name="Range1_9"/>
    <protectedRange password="CDC0" sqref="G35 J35 M35 J31" name="Range1_10_1"/>
    <protectedRange password="CDC0" sqref="M60 M42" name="Range1_15"/>
    <protectedRange password="CDC0" sqref="H60:J60 H42:J42" name="Range1_11_2"/>
    <protectedRange password="CDC0" sqref="G48" name="Range1_6_1"/>
    <protectedRange password="CDC0" sqref="H27 H48" name="Range1_7_1"/>
    <protectedRange password="CDC0" sqref="M48" name="Range1_11_2_2"/>
    <protectedRange password="CDC0" sqref="J103:K103" name="Range1_12_1"/>
    <protectedRange sqref="M99 H99 E99:F99" name="Range1_11"/>
    <protectedRange password="CDC0" sqref="G124 N105 G127 J106:L107 J108:J110 E106:G106" name="Range1_3_1"/>
    <protectedRange password="CDC0" sqref="L124 L127 M106:M110 M118 M113 M123" name="Range1_5_2"/>
    <protectedRange sqref="I127 I124 N120 J122:L123 M122" name="Range1_14"/>
    <protectedRange sqref="H159:H160 E148:M151" name="Range1_16"/>
    <protectedRange sqref="K179:K182 N154 E157:M158 E156:N156 N146:N147" name="Range1"/>
    <protectedRange sqref="E155:H155" name="Range1_17"/>
    <protectedRange password="CDC0" sqref="F159" name="Range1_1_1_1_1"/>
    <protectedRange password="CDC0" sqref="N99:N100 N106:N110" name="Range1_12_1_4"/>
    <protectedRange password="CDC0" sqref="M50:M54" name="Range1_15_1_1"/>
    <protectedRange password="CDC0" sqref="H50:H53" name="Range1_12_13_1_1_2"/>
    <protectedRange password="CDC0" sqref="H24" name="Range1_6"/>
    <protectedRange password="CDC0" sqref="J101 J118" name="Range1_5_1_1"/>
    <protectedRange password="CDC0" sqref="M127 N101 N103 M124 N123" name="Range1_6_5"/>
    <protectedRange password="CDC0" sqref="J50" name="Range1_1_4"/>
    <protectedRange password="CDC0" sqref="I48:J48" name="Range1_1_5"/>
    <protectedRange password="CDC0" sqref="G36:G37 K36:K37" name="Range1_8"/>
    <protectedRange password="CDC0" sqref="H36:H37" name="Range1_8_2_1_1"/>
    <protectedRange password="CDC0" sqref="J36:J37 M36:M37" name="Range1_10"/>
    <protectedRange password="CDC0" sqref="G25" name="Range1_4"/>
    <protectedRange password="CDC0" sqref="G24" name="Range1_12"/>
    <protectedRange password="CDC0" sqref="J21:J24" name="Range1_7_1_2_1"/>
    <protectedRange password="CDC0" sqref="I26:I27 I35:I37 I122:I123 I50:I53 I21:I24 I99:I101 I103:I104 I106:I110" name="Range1_6_2_1"/>
    <protectedRange password="CDC0" sqref="N26:N27 K24:L24 N38:N39 N50:N54 M21:N24" name="Range1_6_5_1"/>
    <protectedRange password="CDC0" sqref="K35" name="Range1_10_2"/>
    <protectedRange password="CDC0" sqref="K60 K42" name="Range1_10_2_1"/>
    <protectedRange password="CDC0" sqref="L48" name="Range1_7_2"/>
    <protectedRange password="CDC0" sqref="K48" name="Range1_7_2_1"/>
    <protectedRange password="CDC0" sqref="G22:H23" name="Range1_6_8"/>
    <protectedRange password="CDC0" sqref="K21:L23" name="Range1_6_4"/>
    <protectedRange password="CDC0" sqref="H104 J104" name="Range1_2_1"/>
    <protectedRange password="CDC0" sqref="M104:N104" name="Range1_2_2"/>
    <protectedRange password="CDC0" sqref="N48 N150 N60 N42" name="Range1_6_10"/>
    <protectedRange password="CDC0" sqref="I155 H106:H110 H112:H113 H117:H118 H122:H123" name="Range1_12_1_5_1"/>
    <protectedRange password="CDC0" sqref="G104 G101:G102" name="Range1_3"/>
    <protectedRange password="CDC0" sqref="L104" name="Range1_2"/>
    <protectedRange password="CDC0" sqref="L103" name="Range1_2_3"/>
    <protectedRange password="CDC0" sqref="L35" name="Range1_10_1_1"/>
    <protectedRange password="CDC0" sqref="I112" name="Range1_5"/>
    <protectedRange password="CDC0" sqref="G112" name="Range1_16_1"/>
    <protectedRange password="CDC0" sqref="L36:L37" name="Range1_8_2"/>
    <protectedRange password="CDC0" sqref="G135:G145" name="Range1_20_3"/>
    <protectedRange password="CDC0" sqref="K38:M39 I38:I39" name="Range1_13"/>
    <protectedRange password="CDC0" sqref="J38:J39" name="Range1_10_4"/>
    <protectedRange password="CDC0" sqref="G38:G39" name="Range1_21"/>
    <protectedRange password="CDC0" sqref="H38:H39" name="Range1_8_2_2_1"/>
    <protectedRange password="CDC0" sqref="G54:J54" name="Range1_12_1_17_1"/>
    <protectedRange password="CDC0" sqref="K54" name="Range1_12_1_2_2_1"/>
    <protectedRange password="CDC0" sqref="L46:L47" name="Range1_7"/>
    <protectedRange password="CDC0" sqref="L44:L45" name="Range1_1_1"/>
    <protectedRange password="CDC0" sqref="L54" name="Range1_12_1_2"/>
    <protectedRange password="CDC0" sqref="G60" name="Range1_11_2_1"/>
    <protectedRange password="CDC0" sqref="H97" name="Range1_12_1_3"/>
    <protectedRange password="CDC0" sqref="E58:F97" name="Range1_12_1_1_1"/>
    <protectedRange password="CDC0" sqref="I78" name="Range1_6_2_1_1"/>
    <protectedRange password="CDC0" sqref="K97:L97" name="Range1_3_7_1"/>
    <protectedRange password="CDC0" sqref="M97" name="Range1_7_2_4_1"/>
    <protectedRange password="CDC0" sqref="I97" name="Range1_12_1_5_3_1"/>
    <protectedRange password="CDC0" sqref="J97" name="Range1_3_1_3_1"/>
    <protectedRange password="CDC0" sqref="G77:G78 L77:M78" name="Range1_14_2_1"/>
    <protectedRange password="CDC0" sqref="N63:N66 N81:N87 N68:N71" name="Range1_6_10_2_1"/>
    <protectedRange password="CDC0" sqref="N67 N58:N59 N61:N62 N76:N78" name="Range1_7_3_1_1"/>
    <protectedRange password="CDC0" sqref="I76:I77" name="Range1_1_2_1_1"/>
    <protectedRange password="CDC0" sqref="M63:M65 M88:M92 J70:M71 L76:M76 G69:H71 J63:J66 G76:H76 J58:M59 I58 G88:J96 G81:H83 I69:J69 J83:M83 J81:L82 I61:M62 G58:H59 M95:M96 G61:H66 J76:J78" name="Range1_12_1_5_1_1"/>
    <protectedRange password="CDC0" sqref="K69:L69 K63:L66" name="Range1_12_1_1_3_1_1"/>
    <protectedRange password="CDC0" sqref="K77:K78" name="Range1_3_2_1_1"/>
    <protectedRange password="CDC0" sqref="K76" name="Range1_12_2_1_1"/>
    <protectedRange password="CDC0" sqref="K88:K96" name="Range1_12_1_2_1_1"/>
    <protectedRange password="CDC0" sqref="G84:H85 J84:M85" name="Range1_12_1_13_1"/>
    <protectedRange password="CDC0" sqref="G67:M67 I63:I66" name="Range1_12_1_1_2_1"/>
    <protectedRange password="CDC0" sqref="H73:H74" name="Range1_12_1_6_1"/>
    <protectedRange password="CDC0" sqref="G87:M87 G68:M68 G86:H86 J86:M86" name="Range1_12_1_14_1_1"/>
    <protectedRange password="CDC0" sqref="L88:L96" name="Range1_12_1_2_2"/>
    <protectedRange password="CDC0" sqref="I113" name="Range1_1"/>
    <protectedRange password="CDC0" sqref="N31" name="Range1_6_7_1"/>
    <protectedRange password="CDC0" sqref="N35:N37" name="Range1_6_7_1_1"/>
    <protectedRange password="CDC0" sqref="N88:N96" name="Range1_6_7_1_2"/>
    <protectedRange password="CDC0" sqref="N117:N118" name="Range1_6_7_1_3"/>
    <protectedRange password="CDC0" sqref="N134:N145" name="Range1_6_7_1_4"/>
    <protectedRange password="CDC0" sqref="N148:N149" name="Range1_6_7_1_5"/>
    <protectedRange password="CDC0" sqref="N151" name="Range1_6_7_1_6"/>
    <protectedRange password="CDC0" sqref="N155" name="Range1_6_7_1_7"/>
    <protectedRange password="CDC0" sqref="N159:N160" name="Range1_6_7_1_8"/>
    <protectedRange password="CDC0" sqref="L80:M80 G80" name="Range1_1_2"/>
    <protectedRange password="CDC0" sqref="N80" name="Range1_7_5"/>
    <protectedRange password="CDC0" sqref="I80" name="Range1_1_5_1"/>
    <protectedRange password="CDC0" sqref="J80" name="Range1_12_1_1"/>
    <protectedRange password="CDC0" sqref="K80" name="Range1_3_2"/>
  </protectedRanges>
  <mergeCells count="233">
    <mergeCell ref="M3:N3"/>
    <mergeCell ref="M131:M132"/>
    <mergeCell ref="E151:F151"/>
    <mergeCell ref="E110:F110"/>
    <mergeCell ref="E114:F114"/>
    <mergeCell ref="E123:F123"/>
    <mergeCell ref="E125:F125"/>
    <mergeCell ref="E109:F109"/>
    <mergeCell ref="E117:F117"/>
    <mergeCell ref="E133:F133"/>
    <mergeCell ref="O56:O57"/>
    <mergeCell ref="G56:G57"/>
    <mergeCell ref="M56:M57"/>
    <mergeCell ref="H56:H57"/>
    <mergeCell ref="I56:I57"/>
    <mergeCell ref="N56:N57"/>
    <mergeCell ref="B178:D178"/>
    <mergeCell ref="C148:C154"/>
    <mergeCell ref="B166:C166"/>
    <mergeCell ref="E148:F148"/>
    <mergeCell ref="E152:F152"/>
    <mergeCell ref="C177:J177"/>
    <mergeCell ref="C176:N176"/>
    <mergeCell ref="C172:O172"/>
    <mergeCell ref="C174:L174"/>
    <mergeCell ref="D148:D154"/>
    <mergeCell ref="C175:L175"/>
    <mergeCell ref="N131:N132"/>
    <mergeCell ref="G131:G132"/>
    <mergeCell ref="H131:H132"/>
    <mergeCell ref="I131:I132"/>
    <mergeCell ref="J131:J132"/>
    <mergeCell ref="B173:N173"/>
    <mergeCell ref="D155:D158"/>
    <mergeCell ref="L131:L132"/>
    <mergeCell ref="B164:C164"/>
    <mergeCell ref="A159:A160"/>
    <mergeCell ref="B159:B160"/>
    <mergeCell ref="C159:C160"/>
    <mergeCell ref="A155:A158"/>
    <mergeCell ref="B155:B158"/>
    <mergeCell ref="C155:C158"/>
    <mergeCell ref="K131:K132"/>
    <mergeCell ref="E144:F144"/>
    <mergeCell ref="E129:F129"/>
    <mergeCell ref="E127:F127"/>
    <mergeCell ref="E141:F141"/>
    <mergeCell ref="E143:F143"/>
    <mergeCell ref="E119:F119"/>
    <mergeCell ref="E137:F137"/>
    <mergeCell ref="E135:F135"/>
    <mergeCell ref="E126:F126"/>
    <mergeCell ref="E130:F130"/>
    <mergeCell ref="E128:F128"/>
    <mergeCell ref="E134:F134"/>
    <mergeCell ref="E131:F132"/>
    <mergeCell ref="E124:F124"/>
    <mergeCell ref="A148:A154"/>
    <mergeCell ref="B148:B154"/>
    <mergeCell ref="E112:F112"/>
    <mergeCell ref="E113:F113"/>
    <mergeCell ref="E115:F115"/>
    <mergeCell ref="E154:F154"/>
    <mergeCell ref="C134:C147"/>
    <mergeCell ref="D117:D121"/>
    <mergeCell ref="E120:F120"/>
    <mergeCell ref="E121:F121"/>
    <mergeCell ref="E106:F106"/>
    <mergeCell ref="E100:F100"/>
    <mergeCell ref="L56:L57"/>
    <mergeCell ref="J56:J57"/>
    <mergeCell ref="K56:K57"/>
    <mergeCell ref="C13:D13"/>
    <mergeCell ref="E103:F103"/>
    <mergeCell ref="G13:K13"/>
    <mergeCell ref="I40:N40"/>
    <mergeCell ref="F43:F48"/>
    <mergeCell ref="E43:E48"/>
    <mergeCell ref="G18:G20"/>
    <mergeCell ref="E31:E34"/>
    <mergeCell ref="N18:N20"/>
    <mergeCell ref="E35:E39"/>
    <mergeCell ref="C14:F14"/>
    <mergeCell ref="F31:F34"/>
    <mergeCell ref="D35:D39"/>
    <mergeCell ref="C43:C48"/>
    <mergeCell ref="D31:D34"/>
    <mergeCell ref="E26:E30"/>
    <mergeCell ref="F35:F39"/>
    <mergeCell ref="A13:B13"/>
    <mergeCell ref="E21:E25"/>
    <mergeCell ref="F21:F25"/>
    <mergeCell ref="C15:F15"/>
    <mergeCell ref="C21:C25"/>
    <mergeCell ref="B21:B25"/>
    <mergeCell ref="A14:B14"/>
    <mergeCell ref="A15:B15"/>
    <mergeCell ref="A18:B20"/>
    <mergeCell ref="C18:F18"/>
    <mergeCell ref="A11:B11"/>
    <mergeCell ref="A12:B12"/>
    <mergeCell ref="C16:F16"/>
    <mergeCell ref="A10:B10"/>
    <mergeCell ref="C10:D10"/>
    <mergeCell ref="C11:D11"/>
    <mergeCell ref="C12:D12"/>
    <mergeCell ref="A5:N5"/>
    <mergeCell ref="A9:B9"/>
    <mergeCell ref="A6:N6"/>
    <mergeCell ref="C9:D9"/>
    <mergeCell ref="D43:D48"/>
    <mergeCell ref="A35:A39"/>
    <mergeCell ref="A40:A55"/>
    <mergeCell ref="C49:C55"/>
    <mergeCell ref="D49:D55"/>
    <mergeCell ref="C35:C39"/>
    <mergeCell ref="B31:B34"/>
    <mergeCell ref="L18:L20"/>
    <mergeCell ref="M18:M20"/>
    <mergeCell ref="I18:I20"/>
    <mergeCell ref="H18:H20"/>
    <mergeCell ref="J18:J20"/>
    <mergeCell ref="K18:K20"/>
    <mergeCell ref="C31:C34"/>
    <mergeCell ref="F26:F30"/>
    <mergeCell ref="D26:D30"/>
    <mergeCell ref="A21:A25"/>
    <mergeCell ref="A26:A30"/>
    <mergeCell ref="A16:B16"/>
    <mergeCell ref="B26:B30"/>
    <mergeCell ref="A31:A34"/>
    <mergeCell ref="E56:F57"/>
    <mergeCell ref="A56:B57"/>
    <mergeCell ref="D21:D25"/>
    <mergeCell ref="C26:C30"/>
    <mergeCell ref="F49:F55"/>
    <mergeCell ref="C56:D56"/>
    <mergeCell ref="B35:B39"/>
    <mergeCell ref="E98:F98"/>
    <mergeCell ref="E99:F99"/>
    <mergeCell ref="E49:E55"/>
    <mergeCell ref="A98:B98"/>
    <mergeCell ref="E63:F63"/>
    <mergeCell ref="E64:F64"/>
    <mergeCell ref="E61:F61"/>
    <mergeCell ref="E62:F62"/>
    <mergeCell ref="E105:F105"/>
    <mergeCell ref="C99:C105"/>
    <mergeCell ref="E102:F102"/>
    <mergeCell ref="E101:F101"/>
    <mergeCell ref="C131:D131"/>
    <mergeCell ref="B127:B130"/>
    <mergeCell ref="A131:B132"/>
    <mergeCell ref="C127:C130"/>
    <mergeCell ref="A99:A105"/>
    <mergeCell ref="C122:C126"/>
    <mergeCell ref="A134:A147"/>
    <mergeCell ref="B134:B147"/>
    <mergeCell ref="B106:B111"/>
    <mergeCell ref="A133:B133"/>
    <mergeCell ref="A112:A121"/>
    <mergeCell ref="E108:F108"/>
    <mergeCell ref="A127:A130"/>
    <mergeCell ref="A106:A111"/>
    <mergeCell ref="A122:A126"/>
    <mergeCell ref="B122:B126"/>
    <mergeCell ref="M1:N1"/>
    <mergeCell ref="D127:D130"/>
    <mergeCell ref="C106:C111"/>
    <mergeCell ref="C112:C116"/>
    <mergeCell ref="B112:B116"/>
    <mergeCell ref="C117:C121"/>
    <mergeCell ref="D112:D116"/>
    <mergeCell ref="D122:D126"/>
    <mergeCell ref="B99:B105"/>
    <mergeCell ref="B117:B121"/>
    <mergeCell ref="D106:D111"/>
    <mergeCell ref="D99:D105"/>
    <mergeCell ref="E156:F156"/>
    <mergeCell ref="E153:F153"/>
    <mergeCell ref="E149:F149"/>
    <mergeCell ref="E138:F138"/>
    <mergeCell ref="E139:F139"/>
    <mergeCell ref="E140:F140"/>
    <mergeCell ref="E145:F145"/>
    <mergeCell ref="E150:F150"/>
    <mergeCell ref="D159:D160"/>
    <mergeCell ref="E158:F158"/>
    <mergeCell ref="E147:F147"/>
    <mergeCell ref="E146:F146"/>
    <mergeCell ref="E155:F155"/>
    <mergeCell ref="E160:F160"/>
    <mergeCell ref="E159:F159"/>
    <mergeCell ref="D134:D147"/>
    <mergeCell ref="E142:F142"/>
    <mergeCell ref="E157:F157"/>
    <mergeCell ref="M4:N4"/>
    <mergeCell ref="E136:F136"/>
    <mergeCell ref="E104:F104"/>
    <mergeCell ref="E122:F122"/>
    <mergeCell ref="E107:F107"/>
    <mergeCell ref="E111:F111"/>
    <mergeCell ref="E116:F116"/>
    <mergeCell ref="E118:F118"/>
    <mergeCell ref="E58:F58"/>
    <mergeCell ref="E59:F59"/>
    <mergeCell ref="A58:A97"/>
    <mergeCell ref="B58:B97"/>
    <mergeCell ref="C58:C97"/>
    <mergeCell ref="D58:D97"/>
    <mergeCell ref="E81:F81"/>
    <mergeCell ref="E83:F83"/>
    <mergeCell ref="E65:F65"/>
    <mergeCell ref="E66:F66"/>
    <mergeCell ref="E67:F67"/>
    <mergeCell ref="E69:F69"/>
    <mergeCell ref="E95:F95"/>
    <mergeCell ref="E70:F70"/>
    <mergeCell ref="E71:F71"/>
    <mergeCell ref="E72:F72"/>
    <mergeCell ref="E76:F76"/>
    <mergeCell ref="E77:F77"/>
    <mergeCell ref="E79:F79"/>
    <mergeCell ref="E96:F96"/>
    <mergeCell ref="E97:F97"/>
    <mergeCell ref="E84:F84"/>
    <mergeCell ref="E88:F88"/>
    <mergeCell ref="E89:F89"/>
    <mergeCell ref="E90:F90"/>
    <mergeCell ref="E91:F91"/>
    <mergeCell ref="E92:F92"/>
    <mergeCell ref="E93:F93"/>
    <mergeCell ref="E94:F94"/>
  </mergeCells>
  <printOptions/>
  <pageMargins left="0.6" right="0.19" top="0.38" bottom="0.51" header="0.17" footer="0.27"/>
  <pageSetup fitToHeight="3" horizontalDpi="600" verticalDpi="600" orientation="landscape" paperSize="9" scale="41" r:id="rId1"/>
  <rowBreaks count="2" manualBreakCount="2">
    <brk id="55" max="255" man="1"/>
    <brk id="130" max="255" man="1"/>
  </rowBreaks>
</worksheet>
</file>

<file path=xl/worksheets/sheet4.xml><?xml version="1.0" encoding="utf-8"?>
<worksheet xmlns="http://schemas.openxmlformats.org/spreadsheetml/2006/main" xmlns:r="http://schemas.openxmlformats.org/officeDocument/2006/relationships">
  <dimension ref="A1:Q218"/>
  <sheetViews>
    <sheetView view="pageBreakPreview" zoomScale="60" zoomScaleNormal="75" workbookViewId="0" topLeftCell="A49">
      <selection activeCell="H69" sqref="H69"/>
    </sheetView>
  </sheetViews>
  <sheetFormatPr defaultColWidth="9.00390625" defaultRowHeight="12.75"/>
  <cols>
    <col min="1" max="1" width="5.75390625" style="9" customWidth="1"/>
    <col min="2" max="2" width="40.75390625" style="9" customWidth="1"/>
    <col min="3" max="3" width="11.375" style="9" customWidth="1"/>
    <col min="4" max="4" width="11.25390625" style="9" customWidth="1"/>
    <col min="5" max="5" width="12.125" style="9" customWidth="1"/>
    <col min="6" max="6" width="16.75390625" style="9" customWidth="1"/>
    <col min="7" max="7" width="30.75390625" style="9" customWidth="1"/>
    <col min="8" max="8" width="23.625" style="9" customWidth="1"/>
    <col min="9" max="9" width="25.75390625" style="9" customWidth="1"/>
    <col min="10" max="12" width="30.75390625" style="9" customWidth="1"/>
    <col min="13" max="13" width="30.625" style="9" customWidth="1"/>
    <col min="14" max="14" width="41.625" style="9" customWidth="1"/>
    <col min="15" max="16384" width="9.125" style="9" customWidth="1"/>
  </cols>
  <sheetData>
    <row r="1" spans="12:14" ht="18">
      <c r="L1" s="224"/>
      <c r="M1" s="1303" t="s">
        <v>233</v>
      </c>
      <c r="N1" s="1303"/>
    </row>
    <row r="2" spans="11:14" ht="18">
      <c r="K2" s="224"/>
      <c r="L2" s="224"/>
      <c r="M2" s="382" t="s">
        <v>293</v>
      </c>
      <c r="N2" s="383"/>
    </row>
    <row r="3" spans="11:14" ht="18">
      <c r="K3" s="224"/>
      <c r="L3" s="224"/>
      <c r="M3" s="1304" t="s">
        <v>294</v>
      </c>
      <c r="N3" s="1304"/>
    </row>
    <row r="4" spans="11:14" ht="18">
      <c r="K4" s="10"/>
      <c r="L4" s="10"/>
      <c r="M4" s="1197" t="s">
        <v>323</v>
      </c>
      <c r="N4" s="1198"/>
    </row>
    <row r="5" spans="1:14" ht="15.75">
      <c r="A5" s="1177" t="s">
        <v>52</v>
      </c>
      <c r="B5" s="1177"/>
      <c r="C5" s="1177"/>
      <c r="D5" s="1177"/>
      <c r="E5" s="1177"/>
      <c r="F5" s="1177"/>
      <c r="G5" s="1177"/>
      <c r="H5" s="1177"/>
      <c r="I5" s="1177"/>
      <c r="J5" s="1177"/>
      <c r="K5" s="1177"/>
      <c r="L5" s="1177"/>
      <c r="M5" s="1177"/>
      <c r="N5" s="1177"/>
    </row>
    <row r="6" spans="1:14" ht="15.75">
      <c r="A6" s="1177" t="s">
        <v>313</v>
      </c>
      <c r="B6" s="1177"/>
      <c r="C6" s="1177"/>
      <c r="D6" s="1177"/>
      <c r="E6" s="1177"/>
      <c r="F6" s="1177"/>
      <c r="G6" s="1177"/>
      <c r="H6" s="1177"/>
      <c r="I6" s="1177"/>
      <c r="J6" s="1177"/>
      <c r="K6" s="1177"/>
      <c r="L6" s="1177"/>
      <c r="M6" s="1177"/>
      <c r="N6" s="1177"/>
    </row>
    <row r="8" spans="1:17" ht="15">
      <c r="A8" s="11"/>
      <c r="B8" s="11"/>
      <c r="C8" s="13"/>
      <c r="D8" s="11"/>
      <c r="E8" s="11"/>
      <c r="F8" s="11"/>
      <c r="G8" s="11"/>
      <c r="H8" s="13"/>
      <c r="I8" s="13"/>
      <c r="J8" s="11"/>
      <c r="K8" s="11"/>
      <c r="L8" s="11"/>
      <c r="M8" s="11"/>
      <c r="N8" s="11"/>
      <c r="O8" s="12"/>
      <c r="P8" s="12"/>
      <c r="Q8" s="12"/>
    </row>
    <row r="9" spans="1:17" ht="15.75">
      <c r="A9" s="1272" t="s">
        <v>27</v>
      </c>
      <c r="B9" s="1541"/>
      <c r="C9" s="1542" t="s">
        <v>44</v>
      </c>
      <c r="D9" s="1543"/>
      <c r="E9" s="14"/>
      <c r="F9" s="15"/>
      <c r="G9" s="11"/>
      <c r="H9" s="47" t="s">
        <v>33</v>
      </c>
      <c r="I9" s="228">
        <v>43074</v>
      </c>
      <c r="J9" s="11"/>
      <c r="K9" s="11"/>
      <c r="L9" s="11"/>
      <c r="M9" s="11"/>
      <c r="N9" s="11"/>
      <c r="O9" s="12"/>
      <c r="P9" s="12"/>
      <c r="Q9" s="12"/>
    </row>
    <row r="10" spans="1:17" ht="15.75">
      <c r="A10" s="1273" t="s">
        <v>29</v>
      </c>
      <c r="B10" s="1564"/>
      <c r="C10" s="1542">
        <v>2017</v>
      </c>
      <c r="D10" s="1543"/>
      <c r="E10" s="14"/>
      <c r="F10" s="15"/>
      <c r="G10" s="15"/>
      <c r="H10" s="11"/>
      <c r="I10" s="11"/>
      <c r="J10" s="11"/>
      <c r="K10" s="11"/>
      <c r="L10" s="11"/>
      <c r="M10" s="11"/>
      <c r="N10" s="11"/>
      <c r="O10" s="12"/>
      <c r="P10" s="12"/>
      <c r="Q10" s="12"/>
    </row>
    <row r="11" spans="1:17" ht="29.25" customHeight="1" thickBot="1">
      <c r="A11" s="1272" t="s">
        <v>28</v>
      </c>
      <c r="B11" s="1559"/>
      <c r="C11" s="1641" t="s">
        <v>240</v>
      </c>
      <c r="D11" s="1642"/>
      <c r="E11" s="16"/>
      <c r="F11" s="15"/>
      <c r="G11" s="15"/>
      <c r="H11" s="11"/>
      <c r="I11" s="11"/>
      <c r="J11" s="11"/>
      <c r="K11" s="11"/>
      <c r="L11" s="11"/>
      <c r="M11" s="11"/>
      <c r="N11" s="11"/>
      <c r="O11" s="12"/>
      <c r="P11" s="12"/>
      <c r="Q11" s="12"/>
    </row>
    <row r="12" spans="1:17" ht="64.5" customHeight="1" thickBot="1">
      <c r="A12" s="1251" t="s">
        <v>53</v>
      </c>
      <c r="B12" s="1560"/>
      <c r="C12" s="1567">
        <v>1919</v>
      </c>
      <c r="D12" s="1568"/>
      <c r="E12" s="17"/>
      <c r="F12" s="15"/>
      <c r="G12" s="18" t="s">
        <v>42</v>
      </c>
      <c r="H12" s="805">
        <v>47.5</v>
      </c>
      <c r="I12" s="20"/>
      <c r="J12" s="11"/>
      <c r="K12" s="11"/>
      <c r="L12" s="11"/>
      <c r="M12" s="11"/>
      <c r="N12" s="11"/>
      <c r="O12" s="12"/>
      <c r="P12" s="12"/>
      <c r="Q12" s="12"/>
    </row>
    <row r="13" spans="1:17" ht="66" customHeight="1" thickBot="1">
      <c r="A13" s="1251" t="s">
        <v>90</v>
      </c>
      <c r="B13" s="1569"/>
      <c r="C13" s="1567">
        <v>1919</v>
      </c>
      <c r="D13" s="1568"/>
      <c r="E13" s="21"/>
      <c r="F13" s="21"/>
      <c r="G13" s="1586" t="s">
        <v>180</v>
      </c>
      <c r="H13" s="1587"/>
      <c r="I13" s="1587"/>
      <c r="J13" s="1587"/>
      <c r="K13" s="1588"/>
      <c r="L13" s="11"/>
      <c r="M13" s="11"/>
      <c r="N13" s="11"/>
      <c r="O13" s="12"/>
      <c r="P13" s="12"/>
      <c r="Q13" s="12"/>
    </row>
    <row r="14" spans="1:17" ht="21.75" customHeight="1" thickBot="1">
      <c r="A14" s="1251" t="s">
        <v>30</v>
      </c>
      <c r="B14" s="1559"/>
      <c r="C14" s="1580" t="s">
        <v>35</v>
      </c>
      <c r="D14" s="1581"/>
      <c r="E14" s="1582"/>
      <c r="F14" s="1583"/>
      <c r="G14" s="3" t="s">
        <v>36</v>
      </c>
      <c r="H14" s="4" t="s">
        <v>37</v>
      </c>
      <c r="I14" s="11"/>
      <c r="J14" s="11"/>
      <c r="K14" s="11"/>
      <c r="L14" s="11"/>
      <c r="M14" s="11"/>
      <c r="N14" s="11"/>
      <c r="O14" s="12"/>
      <c r="P14" s="12"/>
      <c r="Q14" s="12"/>
    </row>
    <row r="15" spans="1:17" ht="33" customHeight="1" thickBot="1">
      <c r="A15" s="1577" t="s">
        <v>54</v>
      </c>
      <c r="B15" s="1578"/>
      <c r="C15" s="1573">
        <f>IF(C13&gt;5000,(200),(C13*0.5%))</f>
        <v>9.595</v>
      </c>
      <c r="D15" s="1574"/>
      <c r="E15" s="1574"/>
      <c r="F15" s="1575"/>
      <c r="G15" s="22"/>
      <c r="H15" s="23"/>
      <c r="I15" s="11"/>
      <c r="J15" s="11"/>
      <c r="K15" s="11"/>
      <c r="L15" s="11"/>
      <c r="M15" s="11"/>
      <c r="N15" s="11"/>
      <c r="O15" s="12"/>
      <c r="P15" s="12"/>
      <c r="Q15" s="12"/>
    </row>
    <row r="16" spans="1:17" ht="18.75" customHeight="1" thickBot="1">
      <c r="A16" s="1251" t="s">
        <v>32</v>
      </c>
      <c r="B16" s="1643"/>
      <c r="C16" s="1561">
        <f>SUM(F26+F21+F31+F35+F40+D60+D99+D134+D161)</f>
        <v>100</v>
      </c>
      <c r="D16" s="1562"/>
      <c r="E16" s="1562"/>
      <c r="F16" s="1563"/>
      <c r="G16" s="24"/>
      <c r="H16" s="25"/>
      <c r="I16" s="11"/>
      <c r="J16" s="11"/>
      <c r="K16" s="11"/>
      <c r="L16" s="11"/>
      <c r="M16" s="11"/>
      <c r="N16" s="11"/>
      <c r="O16" s="12"/>
      <c r="P16" s="12"/>
      <c r="Q16" s="12"/>
    </row>
    <row r="17" spans="1:17" ht="15">
      <c r="A17" s="11"/>
      <c r="B17" s="26"/>
      <c r="C17" s="27"/>
      <c r="D17" s="21"/>
      <c r="E17" s="21"/>
      <c r="F17" s="21"/>
      <c r="G17" s="28"/>
      <c r="H17" s="28"/>
      <c r="I17" s="11"/>
      <c r="J17" s="11"/>
      <c r="K17" s="11"/>
      <c r="L17" s="11"/>
      <c r="M17" s="11"/>
      <c r="N17" s="11"/>
      <c r="O17" s="12"/>
      <c r="P17" s="12"/>
      <c r="Q17" s="12"/>
    </row>
    <row r="18" spans="1:17" ht="15" customHeight="1">
      <c r="A18" s="1550" t="s">
        <v>34</v>
      </c>
      <c r="B18" s="1551"/>
      <c r="C18" s="1556" t="s">
        <v>41</v>
      </c>
      <c r="D18" s="1557"/>
      <c r="E18" s="1557"/>
      <c r="F18" s="1558"/>
      <c r="G18" s="1579" t="s">
        <v>38</v>
      </c>
      <c r="H18" s="1250" t="s">
        <v>49</v>
      </c>
      <c r="I18" s="1199" t="s">
        <v>46</v>
      </c>
      <c r="J18" s="1199" t="s">
        <v>39</v>
      </c>
      <c r="K18" s="1199" t="s">
        <v>93</v>
      </c>
      <c r="L18" s="1199" t="s">
        <v>96</v>
      </c>
      <c r="M18" s="1199" t="s">
        <v>95</v>
      </c>
      <c r="N18" s="1243" t="s">
        <v>40</v>
      </c>
      <c r="O18" s="12"/>
      <c r="P18" s="12"/>
      <c r="Q18" s="12"/>
    </row>
    <row r="19" spans="1:17" ht="34.5" customHeight="1">
      <c r="A19" s="1552"/>
      <c r="B19" s="1553"/>
      <c r="C19" s="412" t="s">
        <v>45</v>
      </c>
      <c r="D19" s="412" t="s">
        <v>43</v>
      </c>
      <c r="E19" s="412" t="s">
        <v>143</v>
      </c>
      <c r="F19" s="412" t="s">
        <v>143</v>
      </c>
      <c r="G19" s="1200"/>
      <c r="H19" s="1200"/>
      <c r="I19" s="1200"/>
      <c r="J19" s="1200"/>
      <c r="K19" s="1248"/>
      <c r="L19" s="1248"/>
      <c r="M19" s="1200"/>
      <c r="N19" s="1244"/>
      <c r="O19" s="12"/>
      <c r="P19" s="12"/>
      <c r="Q19" s="12"/>
    </row>
    <row r="20" spans="1:17" ht="30" customHeight="1">
      <c r="A20" s="1554"/>
      <c r="B20" s="1555"/>
      <c r="C20" s="413" t="s">
        <v>31</v>
      </c>
      <c r="D20" s="414" t="s">
        <v>31</v>
      </c>
      <c r="E20" s="414" t="s">
        <v>31</v>
      </c>
      <c r="F20" s="415" t="s">
        <v>32</v>
      </c>
      <c r="G20" s="1200"/>
      <c r="H20" s="1200"/>
      <c r="I20" s="1200"/>
      <c r="J20" s="1200"/>
      <c r="K20" s="1248"/>
      <c r="L20" s="1248"/>
      <c r="M20" s="1200"/>
      <c r="N20" s="1244"/>
      <c r="O20" s="12"/>
      <c r="P20" s="12"/>
      <c r="Q20" s="12"/>
    </row>
    <row r="21" spans="1:17" ht="15" customHeight="1">
      <c r="A21" s="1491" t="s">
        <v>2</v>
      </c>
      <c r="B21" s="1550" t="s">
        <v>50</v>
      </c>
      <c r="C21" s="1534">
        <f>IF(C13&gt;5000,10,(C15*0.5)/5/2)</f>
        <v>0.47975</v>
      </c>
      <c r="D21" s="1531">
        <f>C21</f>
        <v>0.47975</v>
      </c>
      <c r="E21" s="1531">
        <f>SUM(C21:D25)</f>
        <v>0.9595</v>
      </c>
      <c r="F21" s="1627">
        <v>10</v>
      </c>
      <c r="G21" s="171" t="s">
        <v>184</v>
      </c>
      <c r="H21" s="166" t="s">
        <v>100</v>
      </c>
      <c r="I21" s="166"/>
      <c r="J21" s="166" t="s">
        <v>101</v>
      </c>
      <c r="K21" s="183"/>
      <c r="L21" s="183">
        <v>1</v>
      </c>
      <c r="M21" s="166" t="s">
        <v>128</v>
      </c>
      <c r="N21" s="166" t="s">
        <v>182</v>
      </c>
      <c r="O21" s="12"/>
      <c r="P21" s="12"/>
      <c r="Q21" s="12"/>
    </row>
    <row r="22" spans="1:17" s="634" customFormat="1" ht="15" customHeight="1">
      <c r="A22" s="1492"/>
      <c r="B22" s="1552"/>
      <c r="C22" s="1535"/>
      <c r="D22" s="1532"/>
      <c r="E22" s="1532"/>
      <c r="F22" s="1628"/>
      <c r="G22" s="872" t="s">
        <v>281</v>
      </c>
      <c r="H22" s="718" t="s">
        <v>100</v>
      </c>
      <c r="I22" s="718"/>
      <c r="J22" s="718" t="s">
        <v>101</v>
      </c>
      <c r="K22" s="734"/>
      <c r="L22" s="734">
        <v>1</v>
      </c>
      <c r="M22" s="718" t="s">
        <v>128</v>
      </c>
      <c r="N22" s="718" t="s">
        <v>182</v>
      </c>
      <c r="O22" s="795"/>
      <c r="P22" s="795"/>
      <c r="Q22" s="795"/>
    </row>
    <row r="23" spans="1:17" s="634" customFormat="1" ht="15" customHeight="1">
      <c r="A23" s="1492"/>
      <c r="B23" s="1552"/>
      <c r="C23" s="1535"/>
      <c r="D23" s="1532"/>
      <c r="E23" s="1532"/>
      <c r="F23" s="1628"/>
      <c r="G23" s="872" t="s">
        <v>280</v>
      </c>
      <c r="H23" s="718" t="s">
        <v>100</v>
      </c>
      <c r="I23" s="718"/>
      <c r="J23" s="718" t="s">
        <v>101</v>
      </c>
      <c r="K23" s="734"/>
      <c r="L23" s="734">
        <v>1</v>
      </c>
      <c r="M23" s="718" t="s">
        <v>128</v>
      </c>
      <c r="N23" s="718" t="s">
        <v>182</v>
      </c>
      <c r="O23" s="795"/>
      <c r="P23" s="795"/>
      <c r="Q23" s="795"/>
    </row>
    <row r="24" spans="1:17" ht="15" customHeight="1">
      <c r="A24" s="1492"/>
      <c r="B24" s="1552"/>
      <c r="C24" s="1535"/>
      <c r="D24" s="1532"/>
      <c r="E24" s="1532"/>
      <c r="F24" s="1628"/>
      <c r="G24" s="712"/>
      <c r="H24" s="718"/>
      <c r="I24" s="718"/>
      <c r="J24" s="718"/>
      <c r="K24" s="734"/>
      <c r="L24" s="734"/>
      <c r="M24" s="718"/>
      <c r="N24" s="718"/>
      <c r="O24" s="12"/>
      <c r="P24" s="12"/>
      <c r="Q24" s="12"/>
    </row>
    <row r="25" spans="1:17" ht="15" customHeight="1">
      <c r="A25" s="1493"/>
      <c r="B25" s="1576"/>
      <c r="C25" s="1536"/>
      <c r="D25" s="1533"/>
      <c r="E25" s="1533"/>
      <c r="F25" s="1644"/>
      <c r="G25" s="969"/>
      <c r="H25" s="1023"/>
      <c r="I25" s="1024"/>
      <c r="J25" s="1024"/>
      <c r="K25" s="1025"/>
      <c r="L25" s="1025"/>
      <c r="M25" s="1024"/>
      <c r="N25" s="1026"/>
      <c r="O25" s="12"/>
      <c r="P25" s="12"/>
      <c r="Q25" s="12"/>
    </row>
    <row r="26" spans="1:17" ht="15" customHeight="1">
      <c r="A26" s="1491" t="s">
        <v>4</v>
      </c>
      <c r="B26" s="1550" t="s">
        <v>57</v>
      </c>
      <c r="C26" s="1534">
        <f>IF(C13&gt;5000,10,(C15*0.5)/5/2)</f>
        <v>0.47975</v>
      </c>
      <c r="D26" s="1531">
        <f>C26</f>
        <v>0.47975</v>
      </c>
      <c r="E26" s="1531">
        <f>SUM(C26:D30)</f>
        <v>0.9595</v>
      </c>
      <c r="F26" s="1627">
        <v>10</v>
      </c>
      <c r="G26" s="785" t="s">
        <v>102</v>
      </c>
      <c r="H26" s="717" t="s">
        <v>100</v>
      </c>
      <c r="I26" s="717"/>
      <c r="J26" s="717" t="s">
        <v>101</v>
      </c>
      <c r="K26" s="731"/>
      <c r="L26" s="731">
        <v>1</v>
      </c>
      <c r="M26" s="717" t="s">
        <v>128</v>
      </c>
      <c r="N26" s="717" t="s">
        <v>182</v>
      </c>
      <c r="O26" s="12"/>
      <c r="P26" s="12"/>
      <c r="Q26" s="12"/>
    </row>
    <row r="27" spans="1:17" ht="15" customHeight="1">
      <c r="A27" s="1492"/>
      <c r="B27" s="1552"/>
      <c r="C27" s="1535"/>
      <c r="D27" s="1532"/>
      <c r="E27" s="1532"/>
      <c r="F27" s="1628"/>
      <c r="G27" s="872" t="s">
        <v>103</v>
      </c>
      <c r="H27" s="718" t="s">
        <v>106</v>
      </c>
      <c r="I27" s="718"/>
      <c r="J27" s="718" t="s">
        <v>101</v>
      </c>
      <c r="K27" s="734"/>
      <c r="L27" s="734">
        <v>0.6</v>
      </c>
      <c r="M27" s="718" t="s">
        <v>128</v>
      </c>
      <c r="N27" s="718" t="s">
        <v>182</v>
      </c>
      <c r="O27" s="12"/>
      <c r="P27" s="12"/>
      <c r="Q27" s="12"/>
    </row>
    <row r="28" spans="1:17" ht="15" customHeight="1">
      <c r="A28" s="1492"/>
      <c r="B28" s="1552"/>
      <c r="C28" s="1535"/>
      <c r="D28" s="1532"/>
      <c r="E28" s="1532"/>
      <c r="F28" s="1628"/>
      <c r="G28" s="849"/>
      <c r="H28" s="887"/>
      <c r="I28" s="865"/>
      <c r="J28" s="865"/>
      <c r="K28" s="866"/>
      <c r="L28" s="866"/>
      <c r="M28" s="865"/>
      <c r="N28" s="1038"/>
      <c r="O28" s="12"/>
      <c r="P28" s="12"/>
      <c r="Q28" s="12"/>
    </row>
    <row r="29" spans="1:17" ht="15" customHeight="1">
      <c r="A29" s="1492"/>
      <c r="B29" s="1552"/>
      <c r="C29" s="1535"/>
      <c r="D29" s="1532"/>
      <c r="E29" s="1532"/>
      <c r="F29" s="1628"/>
      <c r="G29" s="849"/>
      <c r="H29" s="887"/>
      <c r="I29" s="865"/>
      <c r="J29" s="865"/>
      <c r="K29" s="866"/>
      <c r="L29" s="866"/>
      <c r="M29" s="865"/>
      <c r="N29" s="1038"/>
      <c r="O29" s="12"/>
      <c r="P29" s="12"/>
      <c r="Q29" s="12"/>
    </row>
    <row r="30" spans="1:17" ht="15" customHeight="1">
      <c r="A30" s="1493"/>
      <c r="B30" s="1576"/>
      <c r="C30" s="1536"/>
      <c r="D30" s="1533"/>
      <c r="E30" s="1533"/>
      <c r="F30" s="1644"/>
      <c r="G30" s="1021"/>
      <c r="H30" s="1023"/>
      <c r="I30" s="1024"/>
      <c r="J30" s="1024"/>
      <c r="K30" s="1025"/>
      <c r="L30" s="1025"/>
      <c r="M30" s="1024"/>
      <c r="N30" s="1026"/>
      <c r="O30" s="12"/>
      <c r="P30" s="12"/>
      <c r="Q30" s="12"/>
    </row>
    <row r="31" spans="1:17" ht="15" customHeight="1">
      <c r="A31" s="1491" t="s">
        <v>5</v>
      </c>
      <c r="B31" s="1550" t="s">
        <v>58</v>
      </c>
      <c r="C31" s="1534">
        <f>IF(C13&gt;5000,10,(C15*0.5)/5/2)</f>
        <v>0.47975</v>
      </c>
      <c r="D31" s="1531">
        <f>C31</f>
        <v>0.47975</v>
      </c>
      <c r="E31" s="1531">
        <f>SUM(C31:D34)</f>
        <v>0.9595</v>
      </c>
      <c r="F31" s="1627">
        <v>10</v>
      </c>
      <c r="G31" s="785" t="s">
        <v>104</v>
      </c>
      <c r="H31" s="717" t="s">
        <v>100</v>
      </c>
      <c r="I31" s="717" t="s">
        <v>98</v>
      </c>
      <c r="J31" s="717" t="s">
        <v>101</v>
      </c>
      <c r="K31" s="731">
        <v>1.5</v>
      </c>
      <c r="L31" s="731">
        <v>0.67</v>
      </c>
      <c r="M31" s="717" t="s">
        <v>128</v>
      </c>
      <c r="N31" s="718" t="s">
        <v>326</v>
      </c>
      <c r="O31" s="12"/>
      <c r="P31" s="12"/>
      <c r="Q31" s="12"/>
    </row>
    <row r="32" spans="1:17" ht="15" customHeight="1">
      <c r="A32" s="1492"/>
      <c r="B32" s="1552"/>
      <c r="C32" s="1535"/>
      <c r="D32" s="1532"/>
      <c r="E32" s="1532"/>
      <c r="F32" s="1628"/>
      <c r="G32" s="849"/>
      <c r="H32" s="887"/>
      <c r="I32" s="865"/>
      <c r="J32" s="865"/>
      <c r="K32" s="866"/>
      <c r="L32" s="866"/>
      <c r="M32" s="865"/>
      <c r="N32" s="1038"/>
      <c r="O32" s="12"/>
      <c r="P32" s="12"/>
      <c r="Q32" s="12"/>
    </row>
    <row r="33" spans="1:17" ht="15" customHeight="1">
      <c r="A33" s="1492"/>
      <c r="B33" s="1552"/>
      <c r="C33" s="1535"/>
      <c r="D33" s="1532"/>
      <c r="E33" s="1532"/>
      <c r="F33" s="1628"/>
      <c r="G33" s="849"/>
      <c r="H33" s="887"/>
      <c r="I33" s="865"/>
      <c r="J33" s="865"/>
      <c r="K33" s="866"/>
      <c r="L33" s="866"/>
      <c r="M33" s="865"/>
      <c r="N33" s="1038"/>
      <c r="O33" s="12"/>
      <c r="P33" s="12"/>
      <c r="Q33" s="12"/>
    </row>
    <row r="34" spans="1:17" ht="15" customHeight="1">
      <c r="A34" s="1492"/>
      <c r="B34" s="1552"/>
      <c r="C34" s="1536"/>
      <c r="D34" s="1533"/>
      <c r="E34" s="1533"/>
      <c r="F34" s="1644"/>
      <c r="G34" s="1021"/>
      <c r="H34" s="1023"/>
      <c r="I34" s="1024"/>
      <c r="J34" s="1024"/>
      <c r="K34" s="1025"/>
      <c r="L34" s="1025"/>
      <c r="M34" s="1024"/>
      <c r="N34" s="1026"/>
      <c r="O34" s="12"/>
      <c r="P34" s="12"/>
      <c r="Q34" s="12"/>
    </row>
    <row r="35" spans="1:17" ht="15" customHeight="1">
      <c r="A35" s="1491" t="s">
        <v>6</v>
      </c>
      <c r="B35" s="1513" t="s">
        <v>59</v>
      </c>
      <c r="C35" s="1534">
        <f>IF(C13&gt;5000,10,(C15*0.5)/5/2)</f>
        <v>0.47975</v>
      </c>
      <c r="D35" s="1531">
        <f>C35</f>
        <v>0.47975</v>
      </c>
      <c r="E35" s="1531">
        <f>SUM(C35:D39)</f>
        <v>0.9595</v>
      </c>
      <c r="F35" s="1627">
        <v>20</v>
      </c>
      <c r="G35" s="957" t="s">
        <v>105</v>
      </c>
      <c r="H35" s="879" t="s">
        <v>100</v>
      </c>
      <c r="I35" s="717"/>
      <c r="J35" s="879" t="s">
        <v>101</v>
      </c>
      <c r="K35" s="731"/>
      <c r="L35" s="717">
        <v>0.11</v>
      </c>
      <c r="M35" s="879" t="s">
        <v>128</v>
      </c>
      <c r="N35" s="718" t="s">
        <v>326</v>
      </c>
      <c r="O35" s="12"/>
      <c r="P35" s="12"/>
      <c r="Q35" s="12"/>
    </row>
    <row r="36" spans="1:17" ht="15" customHeight="1">
      <c r="A36" s="1492"/>
      <c r="B36" s="1447"/>
      <c r="C36" s="1535"/>
      <c r="D36" s="1532"/>
      <c r="E36" s="1532"/>
      <c r="F36" s="1628"/>
      <c r="G36" s="962" t="s">
        <v>213</v>
      </c>
      <c r="H36" s="775" t="s">
        <v>100</v>
      </c>
      <c r="I36" s="718"/>
      <c r="J36" s="775" t="s">
        <v>101</v>
      </c>
      <c r="K36" s="776"/>
      <c r="L36" s="776">
        <v>0.52</v>
      </c>
      <c r="M36" s="718" t="s">
        <v>128</v>
      </c>
      <c r="N36" s="718" t="s">
        <v>326</v>
      </c>
      <c r="O36" s="12"/>
      <c r="P36" s="12"/>
      <c r="Q36" s="12"/>
    </row>
    <row r="37" spans="1:17" ht="15" customHeight="1">
      <c r="A37" s="1492"/>
      <c r="B37" s="1447"/>
      <c r="C37" s="1535"/>
      <c r="D37" s="1532"/>
      <c r="E37" s="1532"/>
      <c r="F37" s="1628"/>
      <c r="G37" s="712" t="s">
        <v>212</v>
      </c>
      <c r="H37" s="775" t="s">
        <v>100</v>
      </c>
      <c r="I37" s="718"/>
      <c r="J37" s="775" t="s">
        <v>101</v>
      </c>
      <c r="K37" s="776"/>
      <c r="L37" s="776">
        <v>0.44</v>
      </c>
      <c r="M37" s="718" t="s">
        <v>128</v>
      </c>
      <c r="N37" s="718" t="s">
        <v>326</v>
      </c>
      <c r="O37" s="12"/>
      <c r="P37" s="12"/>
      <c r="Q37" s="12"/>
    </row>
    <row r="38" spans="1:17" ht="15" customHeight="1">
      <c r="A38" s="1492"/>
      <c r="B38" s="1447"/>
      <c r="C38" s="1535"/>
      <c r="D38" s="1532"/>
      <c r="E38" s="1532"/>
      <c r="F38" s="1628"/>
      <c r="G38" s="712" t="s">
        <v>285</v>
      </c>
      <c r="H38" s="718" t="s">
        <v>100</v>
      </c>
      <c r="I38" s="714"/>
      <c r="J38" s="775" t="s">
        <v>101</v>
      </c>
      <c r="K38" s="776"/>
      <c r="L38" s="776">
        <v>0.53</v>
      </c>
      <c r="M38" s="714" t="s">
        <v>128</v>
      </c>
      <c r="N38" s="775" t="s">
        <v>182</v>
      </c>
      <c r="O38" s="12"/>
      <c r="P38" s="12"/>
      <c r="Q38" s="12"/>
    </row>
    <row r="39" spans="1:17" ht="15" customHeight="1">
      <c r="A39" s="1492"/>
      <c r="B39" s="1447"/>
      <c r="C39" s="1535"/>
      <c r="D39" s="1532"/>
      <c r="E39" s="1532"/>
      <c r="F39" s="1628"/>
      <c r="G39" s="969" t="s">
        <v>301</v>
      </c>
      <c r="H39" s="718" t="s">
        <v>100</v>
      </c>
      <c r="I39" s="961"/>
      <c r="J39" s="775" t="s">
        <v>101</v>
      </c>
      <c r="K39" s="777"/>
      <c r="L39" s="777">
        <v>0.53</v>
      </c>
      <c r="M39" s="961">
        <v>5</v>
      </c>
      <c r="N39" s="775" t="s">
        <v>182</v>
      </c>
      <c r="O39" s="12"/>
      <c r="P39" s="12"/>
      <c r="Q39" s="12"/>
    </row>
    <row r="40" spans="1:17" ht="33" customHeight="1">
      <c r="A40" s="1491" t="s">
        <v>7</v>
      </c>
      <c r="B40" s="138" t="s">
        <v>241</v>
      </c>
      <c r="C40" s="29">
        <f>IF(C13&gt;5000,10,(C15*0.5)/5/2)</f>
        <v>0.47975</v>
      </c>
      <c r="D40" s="30">
        <f>C40</f>
        <v>0.47975</v>
      </c>
      <c r="E40" s="30">
        <f>SUM(C40:D40)</f>
        <v>0.9595</v>
      </c>
      <c r="F40" s="31">
        <f>SUM(F42+F44+F50)</f>
        <v>9</v>
      </c>
      <c r="G40" s="1042"/>
      <c r="H40" s="1043"/>
      <c r="I40" s="1590"/>
      <c r="J40" s="1590"/>
      <c r="K40" s="1590"/>
      <c r="L40" s="1590"/>
      <c r="M40" s="1590"/>
      <c r="N40" s="1591"/>
      <c r="O40" s="12"/>
      <c r="P40" s="12"/>
      <c r="Q40" s="12"/>
    </row>
    <row r="41" spans="1:17" ht="15" customHeight="1">
      <c r="A41" s="1492"/>
      <c r="B41" s="394"/>
      <c r="C41" s="391"/>
      <c r="D41" s="390"/>
      <c r="E41" s="30"/>
      <c r="F41" s="433"/>
      <c r="G41" s="1044"/>
      <c r="H41" s="1010"/>
      <c r="I41" s="1011"/>
      <c r="J41" s="1011"/>
      <c r="K41" s="1012"/>
      <c r="L41" s="1011"/>
      <c r="M41" s="1011"/>
      <c r="N41" s="1013"/>
      <c r="O41" s="12"/>
      <c r="P41" s="12"/>
      <c r="Q41" s="12"/>
    </row>
    <row r="42" spans="1:17" ht="15" customHeight="1">
      <c r="A42" s="1492"/>
      <c r="B42" s="434" t="s">
        <v>167</v>
      </c>
      <c r="C42" s="1547"/>
      <c r="D42" s="1544"/>
      <c r="E42" s="1544"/>
      <c r="F42" s="1632">
        <v>4</v>
      </c>
      <c r="G42" s="871" t="s">
        <v>84</v>
      </c>
      <c r="H42" s="717" t="s">
        <v>106</v>
      </c>
      <c r="I42" s="717" t="s">
        <v>107</v>
      </c>
      <c r="J42" s="717" t="s">
        <v>101</v>
      </c>
      <c r="K42" s="717">
        <v>0.18</v>
      </c>
      <c r="L42" s="717">
        <v>0.1</v>
      </c>
      <c r="M42" s="717" t="s">
        <v>128</v>
      </c>
      <c r="N42" s="717" t="s">
        <v>182</v>
      </c>
      <c r="O42" s="12"/>
      <c r="P42" s="12"/>
      <c r="Q42" s="12"/>
    </row>
    <row r="43" spans="1:17" ht="15" customHeight="1">
      <c r="A43" s="1492"/>
      <c r="B43" s="435"/>
      <c r="C43" s="1548"/>
      <c r="D43" s="1545"/>
      <c r="E43" s="1545"/>
      <c r="F43" s="1633"/>
      <c r="G43" s="1045"/>
      <c r="H43" s="814"/>
      <c r="I43" s="814"/>
      <c r="J43" s="814"/>
      <c r="K43" s="814"/>
      <c r="L43" s="814"/>
      <c r="M43" s="814"/>
      <c r="N43" s="814"/>
      <c r="O43" s="12"/>
      <c r="P43" s="12"/>
      <c r="Q43" s="12"/>
    </row>
    <row r="44" spans="1:17" ht="15" customHeight="1">
      <c r="A44" s="1492"/>
      <c r="B44" s="139" t="s">
        <v>60</v>
      </c>
      <c r="C44" s="1548"/>
      <c r="D44" s="1545"/>
      <c r="E44" s="1545"/>
      <c r="F44" s="1632">
        <v>3</v>
      </c>
      <c r="G44" s="846"/>
      <c r="H44" s="856"/>
      <c r="I44" s="1016"/>
      <c r="J44" s="1016"/>
      <c r="K44" s="1016"/>
      <c r="L44" s="1016"/>
      <c r="M44" s="1016"/>
      <c r="N44" s="1016"/>
      <c r="O44" s="12"/>
      <c r="P44" s="12"/>
      <c r="Q44" s="12"/>
    </row>
    <row r="45" spans="1:17" ht="15" customHeight="1">
      <c r="A45" s="1492"/>
      <c r="B45" s="325" t="s">
        <v>62</v>
      </c>
      <c r="C45" s="1548"/>
      <c r="D45" s="1545"/>
      <c r="E45" s="1545"/>
      <c r="F45" s="1634"/>
      <c r="G45" s="872" t="s">
        <v>109</v>
      </c>
      <c r="H45" s="718" t="s">
        <v>106</v>
      </c>
      <c r="I45" s="718" t="s">
        <v>107</v>
      </c>
      <c r="J45" s="718" t="s">
        <v>101</v>
      </c>
      <c r="K45" s="718">
        <v>0.7</v>
      </c>
      <c r="L45" s="734">
        <v>0.56</v>
      </c>
      <c r="M45" s="718" t="s">
        <v>128</v>
      </c>
      <c r="N45" s="718" t="s">
        <v>228</v>
      </c>
      <c r="O45" s="12"/>
      <c r="P45" s="12"/>
      <c r="Q45" s="12"/>
    </row>
    <row r="46" spans="1:17" ht="15" customHeight="1">
      <c r="A46" s="1492"/>
      <c r="B46" s="325" t="s">
        <v>61</v>
      </c>
      <c r="C46" s="1548"/>
      <c r="D46" s="1545"/>
      <c r="E46" s="1545"/>
      <c r="F46" s="1634"/>
      <c r="G46" s="872" t="s">
        <v>108</v>
      </c>
      <c r="H46" s="718" t="s">
        <v>106</v>
      </c>
      <c r="I46" s="718" t="s">
        <v>107</v>
      </c>
      <c r="J46" s="718" t="s">
        <v>101</v>
      </c>
      <c r="K46" s="718">
        <v>0.6</v>
      </c>
      <c r="L46" s="734">
        <v>0.46</v>
      </c>
      <c r="M46" s="718" t="s">
        <v>128</v>
      </c>
      <c r="N46" s="718" t="s">
        <v>228</v>
      </c>
      <c r="O46" s="12"/>
      <c r="P46" s="12"/>
      <c r="Q46" s="12"/>
    </row>
    <row r="47" spans="1:17" ht="15" customHeight="1">
      <c r="A47" s="1492"/>
      <c r="B47" s="325" t="s">
        <v>147</v>
      </c>
      <c r="C47" s="1548"/>
      <c r="D47" s="1545"/>
      <c r="E47" s="1545"/>
      <c r="F47" s="1634"/>
      <c r="G47" s="872" t="s">
        <v>140</v>
      </c>
      <c r="H47" s="718" t="s">
        <v>106</v>
      </c>
      <c r="I47" s="718" t="s">
        <v>107</v>
      </c>
      <c r="J47" s="718" t="s">
        <v>101</v>
      </c>
      <c r="K47" s="718">
        <v>0.6</v>
      </c>
      <c r="L47" s="776">
        <v>0.55</v>
      </c>
      <c r="M47" s="718" t="s">
        <v>128</v>
      </c>
      <c r="N47" s="718" t="s">
        <v>182</v>
      </c>
      <c r="O47" s="12"/>
      <c r="P47" s="12"/>
      <c r="Q47" s="12"/>
    </row>
    <row r="48" spans="1:17" ht="15" customHeight="1">
      <c r="A48" s="1492"/>
      <c r="B48" s="325" t="s">
        <v>238</v>
      </c>
      <c r="C48" s="1548"/>
      <c r="D48" s="1545"/>
      <c r="E48" s="1545"/>
      <c r="F48" s="1634"/>
      <c r="G48" s="872" t="s">
        <v>139</v>
      </c>
      <c r="H48" s="718" t="s">
        <v>106</v>
      </c>
      <c r="I48" s="718" t="s">
        <v>107</v>
      </c>
      <c r="J48" s="718" t="s">
        <v>101</v>
      </c>
      <c r="K48" s="718">
        <v>0.6</v>
      </c>
      <c r="L48" s="776">
        <v>0.67</v>
      </c>
      <c r="M48" s="718" t="s">
        <v>128</v>
      </c>
      <c r="N48" s="718" t="s">
        <v>228</v>
      </c>
      <c r="O48" s="12"/>
      <c r="P48" s="12"/>
      <c r="Q48" s="12"/>
    </row>
    <row r="49" spans="1:17" ht="15" customHeight="1">
      <c r="A49" s="1492"/>
      <c r="B49" s="325"/>
      <c r="C49" s="1549"/>
      <c r="D49" s="1546"/>
      <c r="E49" s="1546"/>
      <c r="F49" s="1633"/>
      <c r="G49" s="977"/>
      <c r="H49" s="814"/>
      <c r="I49" s="814"/>
      <c r="J49" s="814"/>
      <c r="K49" s="814"/>
      <c r="L49" s="814"/>
      <c r="M49" s="814"/>
      <c r="N49" s="814"/>
      <c r="O49" s="12"/>
      <c r="P49" s="12"/>
      <c r="Q49" s="12"/>
    </row>
    <row r="50" spans="1:17" ht="15" customHeight="1">
      <c r="A50" s="1492"/>
      <c r="B50" s="141"/>
      <c r="C50" s="1547"/>
      <c r="D50" s="1520"/>
      <c r="E50" s="1520"/>
      <c r="F50" s="1632">
        <v>2</v>
      </c>
      <c r="G50" s="846"/>
      <c r="H50" s="856"/>
      <c r="I50" s="856"/>
      <c r="J50" s="856"/>
      <c r="K50" s="856"/>
      <c r="L50" s="856"/>
      <c r="M50" s="856"/>
      <c r="N50" s="856"/>
      <c r="O50" s="12"/>
      <c r="P50" s="12"/>
      <c r="Q50" s="12"/>
    </row>
    <row r="51" spans="1:17" ht="15" customHeight="1">
      <c r="A51" s="1492"/>
      <c r="B51" s="142" t="s">
        <v>63</v>
      </c>
      <c r="C51" s="1548"/>
      <c r="D51" s="1521"/>
      <c r="E51" s="1521"/>
      <c r="F51" s="1634"/>
      <c r="G51" s="849" t="s">
        <v>64</v>
      </c>
      <c r="H51" s="716" t="s">
        <v>106</v>
      </c>
      <c r="I51" s="718"/>
      <c r="J51" s="718" t="s">
        <v>101</v>
      </c>
      <c r="K51" s="887"/>
      <c r="L51" s="887">
        <v>1</v>
      </c>
      <c r="M51" s="718" t="s">
        <v>128</v>
      </c>
      <c r="N51" s="718" t="s">
        <v>182</v>
      </c>
      <c r="O51" s="12"/>
      <c r="P51" s="12"/>
      <c r="Q51" s="12"/>
    </row>
    <row r="52" spans="1:17" ht="15" customHeight="1">
      <c r="A52" s="1492"/>
      <c r="B52" s="142"/>
      <c r="C52" s="1548"/>
      <c r="D52" s="1521"/>
      <c r="E52" s="1521"/>
      <c r="F52" s="1634"/>
      <c r="G52" s="849" t="s">
        <v>65</v>
      </c>
      <c r="H52" s="716" t="s">
        <v>106</v>
      </c>
      <c r="I52" s="718"/>
      <c r="J52" s="851" t="s">
        <v>101</v>
      </c>
      <c r="K52" s="887"/>
      <c r="L52" s="887">
        <v>1</v>
      </c>
      <c r="M52" s="718" t="s">
        <v>128</v>
      </c>
      <c r="N52" s="718" t="s">
        <v>182</v>
      </c>
      <c r="O52" s="12"/>
      <c r="P52" s="12"/>
      <c r="Q52" s="12"/>
    </row>
    <row r="53" spans="1:17" ht="15" customHeight="1">
      <c r="A53" s="1492"/>
      <c r="B53" s="142"/>
      <c r="C53" s="1548"/>
      <c r="D53" s="1521"/>
      <c r="E53" s="1521"/>
      <c r="F53" s="1634"/>
      <c r="G53" s="854" t="s">
        <v>66</v>
      </c>
      <c r="H53" s="716" t="s">
        <v>106</v>
      </c>
      <c r="I53" s="718"/>
      <c r="J53" s="718" t="s">
        <v>101</v>
      </c>
      <c r="K53" s="850"/>
      <c r="L53" s="976">
        <v>1</v>
      </c>
      <c r="M53" s="718" t="s">
        <v>128</v>
      </c>
      <c r="N53" s="718" t="s">
        <v>182</v>
      </c>
      <c r="O53" s="11"/>
      <c r="P53" s="12"/>
      <c r="Q53" s="12"/>
    </row>
    <row r="54" spans="1:17" ht="15" customHeight="1">
      <c r="A54" s="1492"/>
      <c r="B54" s="142"/>
      <c r="C54" s="1548"/>
      <c r="D54" s="1521"/>
      <c r="E54" s="1521"/>
      <c r="F54" s="1634"/>
      <c r="G54" s="873"/>
      <c r="H54" s="716"/>
      <c r="I54" s="718"/>
      <c r="J54" s="718"/>
      <c r="K54" s="874"/>
      <c r="L54" s="1002"/>
      <c r="M54" s="718"/>
      <c r="N54" s="718"/>
      <c r="O54" s="11"/>
      <c r="P54" s="12"/>
      <c r="Q54" s="12"/>
    </row>
    <row r="55" spans="1:17" ht="15" customHeight="1">
      <c r="A55" s="1492"/>
      <c r="B55" s="142"/>
      <c r="C55" s="1548"/>
      <c r="D55" s="1521"/>
      <c r="E55" s="1521"/>
      <c r="F55" s="1634"/>
      <c r="G55" s="841" t="s">
        <v>229</v>
      </c>
      <c r="H55" s="716" t="s">
        <v>106</v>
      </c>
      <c r="I55" s="738" t="s">
        <v>101</v>
      </c>
      <c r="J55" s="738" t="s">
        <v>101</v>
      </c>
      <c r="K55" s="842">
        <v>2.5</v>
      </c>
      <c r="L55" s="842">
        <v>4.5</v>
      </c>
      <c r="M55" s="718" t="s">
        <v>128</v>
      </c>
      <c r="N55" s="718" t="s">
        <v>182</v>
      </c>
      <c r="O55" s="12"/>
      <c r="P55" s="12"/>
      <c r="Q55" s="12"/>
    </row>
    <row r="56" spans="1:17" ht="15" customHeight="1">
      <c r="A56" s="1492"/>
      <c r="B56" s="33"/>
      <c r="C56" s="1548"/>
      <c r="D56" s="1521"/>
      <c r="E56" s="1521"/>
      <c r="F56" s="1634"/>
      <c r="G56" s="849"/>
      <c r="H56" s="887"/>
      <c r="I56" s="887"/>
      <c r="J56" s="887"/>
      <c r="K56" s="887"/>
      <c r="L56" s="887"/>
      <c r="M56" s="887"/>
      <c r="N56" s="887"/>
      <c r="O56" s="410"/>
      <c r="P56" s="411"/>
      <c r="Q56" s="12"/>
    </row>
    <row r="57" spans="1:17" ht="15" customHeight="1">
      <c r="A57" s="1492"/>
      <c r="B57" s="34"/>
      <c r="C57" s="1549"/>
      <c r="D57" s="1522"/>
      <c r="E57" s="1522"/>
      <c r="F57" s="1633"/>
      <c r="G57" s="1021"/>
      <c r="H57" s="1023"/>
      <c r="I57" s="1023"/>
      <c r="J57" s="1023"/>
      <c r="K57" s="1023"/>
      <c r="L57" s="1023"/>
      <c r="M57" s="1023"/>
      <c r="N57" s="1023"/>
      <c r="O57" s="410"/>
      <c r="P57" s="411"/>
      <c r="Q57" s="12"/>
    </row>
    <row r="58" spans="1:17" ht="30" customHeight="1">
      <c r="A58" s="1629" t="s">
        <v>34</v>
      </c>
      <c r="B58" s="1630"/>
      <c r="C58" s="1631" t="s">
        <v>41</v>
      </c>
      <c r="D58" s="1631"/>
      <c r="E58" s="1631"/>
      <c r="F58" s="1631"/>
      <c r="G58" s="1646" t="s">
        <v>38</v>
      </c>
      <c r="H58" s="1646" t="s">
        <v>67</v>
      </c>
      <c r="I58" s="1646" t="s">
        <v>46</v>
      </c>
      <c r="J58" s="1646" t="s">
        <v>39</v>
      </c>
      <c r="K58" s="1584" t="s">
        <v>93</v>
      </c>
      <c r="L58" s="1584" t="s">
        <v>96</v>
      </c>
      <c r="M58" s="1584" t="s">
        <v>55</v>
      </c>
      <c r="N58" s="1649" t="s">
        <v>40</v>
      </c>
      <c r="O58" s="1624"/>
      <c r="P58" s="411"/>
      <c r="Q58" s="12"/>
    </row>
    <row r="59" spans="1:17" ht="30" customHeight="1">
      <c r="A59" s="1630"/>
      <c r="B59" s="1630"/>
      <c r="C59" s="432" t="s">
        <v>31</v>
      </c>
      <c r="D59" s="432" t="s">
        <v>32</v>
      </c>
      <c r="E59" s="1631"/>
      <c r="F59" s="1631"/>
      <c r="G59" s="1646"/>
      <c r="H59" s="1647"/>
      <c r="I59" s="1646"/>
      <c r="J59" s="1646"/>
      <c r="K59" s="1585"/>
      <c r="L59" s="1585"/>
      <c r="M59" s="1585"/>
      <c r="N59" s="1649"/>
      <c r="O59" s="1624"/>
      <c r="P59" s="411"/>
      <c r="Q59" s="12"/>
    </row>
    <row r="60" spans="1:17" ht="15" customHeight="1">
      <c r="A60" s="1446" t="s">
        <v>8</v>
      </c>
      <c r="B60" s="1509" t="s">
        <v>68</v>
      </c>
      <c r="C60" s="1451">
        <f>IF(C13&gt;5000,100/3,(C15*0.5)*0.5)</f>
        <v>2.39875</v>
      </c>
      <c r="D60" s="1654">
        <v>10</v>
      </c>
      <c r="E60" s="1648"/>
      <c r="F60" s="1648"/>
      <c r="G60" s="857"/>
      <c r="H60" s="720"/>
      <c r="I60" s="720"/>
      <c r="J60" s="720"/>
      <c r="K60" s="720"/>
      <c r="L60" s="720"/>
      <c r="M60" s="720"/>
      <c r="N60" s="717"/>
      <c r="O60" s="15"/>
      <c r="P60" s="411"/>
      <c r="Q60" s="12"/>
    </row>
    <row r="61" spans="1:17" ht="15" customHeight="1">
      <c r="A61" s="1447"/>
      <c r="B61" s="1653"/>
      <c r="C61" s="1452"/>
      <c r="D61" s="1628"/>
      <c r="E61" s="1638"/>
      <c r="F61" s="1638"/>
      <c r="G61" s="749" t="s">
        <v>198</v>
      </c>
      <c r="H61" s="716" t="s">
        <v>106</v>
      </c>
      <c r="I61" s="718" t="s">
        <v>107</v>
      </c>
      <c r="J61" s="716" t="s">
        <v>101</v>
      </c>
      <c r="K61" s="716">
        <v>40</v>
      </c>
      <c r="L61" s="716">
        <v>53.5</v>
      </c>
      <c r="M61" s="716">
        <v>50</v>
      </c>
      <c r="N61" s="718" t="s">
        <v>182</v>
      </c>
      <c r="O61" s="15"/>
      <c r="P61" s="411"/>
      <c r="Q61" s="12"/>
    </row>
    <row r="62" spans="1:17" ht="15" customHeight="1">
      <c r="A62" s="1447"/>
      <c r="B62" s="1653"/>
      <c r="C62" s="1452"/>
      <c r="D62" s="1628"/>
      <c r="E62" s="758"/>
      <c r="F62" s="759"/>
      <c r="G62" s="2087" t="s">
        <v>309</v>
      </c>
      <c r="H62" s="2065" t="s">
        <v>106</v>
      </c>
      <c r="I62" s="2065" t="s">
        <v>107</v>
      </c>
      <c r="J62" s="2065" t="s">
        <v>101</v>
      </c>
      <c r="K62" s="2065">
        <v>5</v>
      </c>
      <c r="L62" s="2065">
        <v>134.3</v>
      </c>
      <c r="M62" s="2065">
        <v>100</v>
      </c>
      <c r="N62" s="2065" t="s">
        <v>182</v>
      </c>
      <c r="O62" s="11"/>
      <c r="P62" s="12"/>
      <c r="Q62" s="12"/>
    </row>
    <row r="63" spans="1:17" ht="15" customHeight="1">
      <c r="A63" s="1447"/>
      <c r="B63" s="1653"/>
      <c r="C63" s="1452"/>
      <c r="D63" s="1628"/>
      <c r="E63" s="1638"/>
      <c r="F63" s="1638"/>
      <c r="G63" s="2068"/>
      <c r="H63" s="2069"/>
      <c r="I63" s="2069"/>
      <c r="J63" s="2069"/>
      <c r="K63" s="2069"/>
      <c r="L63" s="2069"/>
      <c r="M63" s="2069"/>
      <c r="N63" s="2065"/>
      <c r="O63" s="11"/>
      <c r="P63" s="12"/>
      <c r="Q63" s="12"/>
    </row>
    <row r="64" spans="1:17" ht="15" customHeight="1">
      <c r="A64" s="1447"/>
      <c r="B64" s="1653"/>
      <c r="C64" s="1452"/>
      <c r="D64" s="1628"/>
      <c r="E64" s="1645"/>
      <c r="F64" s="1645"/>
      <c r="G64" s="2068"/>
      <c r="H64" s="2069"/>
      <c r="I64" s="2069"/>
      <c r="J64" s="2069"/>
      <c r="K64" s="2069"/>
      <c r="L64" s="2069"/>
      <c r="M64" s="2069"/>
      <c r="N64" s="2065"/>
      <c r="O64" s="11"/>
      <c r="P64" s="12"/>
      <c r="Q64" s="12"/>
    </row>
    <row r="65" spans="1:17" ht="15" customHeight="1">
      <c r="A65" s="1447"/>
      <c r="B65" s="1653"/>
      <c r="C65" s="1452"/>
      <c r="D65" s="1628"/>
      <c r="E65" s="1645"/>
      <c r="F65" s="1645"/>
      <c r="G65" s="2068" t="s">
        <v>112</v>
      </c>
      <c r="H65" s="2069" t="s">
        <v>106</v>
      </c>
      <c r="I65" s="2070" t="s">
        <v>101</v>
      </c>
      <c r="J65" s="2070" t="s">
        <v>101</v>
      </c>
      <c r="K65" s="2070">
        <v>50</v>
      </c>
      <c r="L65" s="2070">
        <v>109.65</v>
      </c>
      <c r="M65" s="2069">
        <v>100</v>
      </c>
      <c r="N65" s="2065" t="s">
        <v>182</v>
      </c>
      <c r="O65" s="11"/>
      <c r="P65" s="12"/>
      <c r="Q65" s="12"/>
    </row>
    <row r="66" spans="1:17" ht="15" customHeight="1">
      <c r="A66" s="1447"/>
      <c r="B66" s="1653"/>
      <c r="C66" s="1452"/>
      <c r="D66" s="1628"/>
      <c r="E66" s="1645"/>
      <c r="F66" s="1645"/>
      <c r="G66" s="2068" t="s">
        <v>113</v>
      </c>
      <c r="H66" s="2069" t="s">
        <v>106</v>
      </c>
      <c r="I66" s="2070" t="s">
        <v>101</v>
      </c>
      <c r="J66" s="2070" t="s">
        <v>101</v>
      </c>
      <c r="K66" s="2070">
        <v>50</v>
      </c>
      <c r="L66" s="2070">
        <v>114.88</v>
      </c>
      <c r="M66" s="2069">
        <v>100</v>
      </c>
      <c r="N66" s="2065" t="s">
        <v>182</v>
      </c>
      <c r="O66" s="11"/>
      <c r="P66" s="12"/>
      <c r="Q66" s="12"/>
    </row>
    <row r="67" spans="1:17" ht="15" customHeight="1">
      <c r="A67" s="1447"/>
      <c r="B67" s="1653"/>
      <c r="C67" s="1452"/>
      <c r="D67" s="1628"/>
      <c r="E67" s="1645"/>
      <c r="F67" s="1645"/>
      <c r="G67" s="2068" t="s">
        <v>185</v>
      </c>
      <c r="H67" s="2069" t="s">
        <v>106</v>
      </c>
      <c r="I67" s="2070" t="s">
        <v>101</v>
      </c>
      <c r="J67" s="2070" t="s">
        <v>101</v>
      </c>
      <c r="K67" s="2070">
        <v>50</v>
      </c>
      <c r="L67" s="2070">
        <v>108.6</v>
      </c>
      <c r="M67" s="2069">
        <v>100</v>
      </c>
      <c r="N67" s="2065" t="s">
        <v>182</v>
      </c>
      <c r="O67" s="11"/>
      <c r="P67" s="12"/>
      <c r="Q67" s="12"/>
    </row>
    <row r="68" spans="1:17" ht="15" customHeight="1">
      <c r="A68" s="1447"/>
      <c r="B68" s="1653"/>
      <c r="C68" s="1452"/>
      <c r="D68" s="1628"/>
      <c r="E68" s="1645"/>
      <c r="F68" s="1645"/>
      <c r="G68" s="2068" t="s">
        <v>199</v>
      </c>
      <c r="H68" s="2069" t="s">
        <v>106</v>
      </c>
      <c r="I68" s="2070" t="s">
        <v>101</v>
      </c>
      <c r="J68" s="2070" t="s">
        <v>101</v>
      </c>
      <c r="K68" s="2070">
        <v>50</v>
      </c>
      <c r="L68" s="2070">
        <v>108.04</v>
      </c>
      <c r="M68" s="2069">
        <v>100</v>
      </c>
      <c r="N68" s="2065" t="s">
        <v>182</v>
      </c>
      <c r="O68" s="11"/>
      <c r="P68" s="12"/>
      <c r="Q68" s="12"/>
    </row>
    <row r="69" spans="1:17" ht="15" customHeight="1">
      <c r="A69" s="1447"/>
      <c r="B69" s="1653"/>
      <c r="C69" s="1452"/>
      <c r="D69" s="1628"/>
      <c r="E69" s="758"/>
      <c r="F69" s="779"/>
      <c r="G69" s="2073" t="s">
        <v>299</v>
      </c>
      <c r="H69" s="2069" t="s">
        <v>106</v>
      </c>
      <c r="I69" s="2070" t="s">
        <v>101</v>
      </c>
      <c r="J69" s="2070" t="s">
        <v>101</v>
      </c>
      <c r="K69" s="2069">
        <v>250</v>
      </c>
      <c r="L69" s="2069">
        <v>631.6</v>
      </c>
      <c r="M69" s="2069" t="s">
        <v>128</v>
      </c>
      <c r="N69" s="2065" t="s">
        <v>182</v>
      </c>
      <c r="O69" s="11"/>
      <c r="P69" s="12"/>
      <c r="Q69" s="12"/>
    </row>
    <row r="70" spans="1:17" ht="15" customHeight="1">
      <c r="A70" s="1447"/>
      <c r="B70" s="1653"/>
      <c r="C70" s="1452"/>
      <c r="D70" s="1628"/>
      <c r="E70" s="758"/>
      <c r="F70" s="759"/>
      <c r="G70" s="2068" t="s">
        <v>296</v>
      </c>
      <c r="H70" s="2069" t="s">
        <v>106</v>
      </c>
      <c r="I70" s="2069" t="s">
        <v>101</v>
      </c>
      <c r="J70" s="2069" t="s">
        <v>101</v>
      </c>
      <c r="K70" s="2069">
        <v>150</v>
      </c>
      <c r="L70" s="2069">
        <v>314.9</v>
      </c>
      <c r="M70" s="2069">
        <v>300</v>
      </c>
      <c r="N70" s="2065" t="s">
        <v>182</v>
      </c>
      <c r="O70" s="11"/>
      <c r="P70" s="12"/>
      <c r="Q70" s="12"/>
    </row>
    <row r="71" spans="1:17" ht="15" customHeight="1">
      <c r="A71" s="1447"/>
      <c r="B71" s="1653"/>
      <c r="C71" s="1452"/>
      <c r="D71" s="1628"/>
      <c r="E71" s="1645"/>
      <c r="F71" s="1645"/>
      <c r="G71" s="2068"/>
      <c r="H71" s="2069"/>
      <c r="I71" s="2069"/>
      <c r="J71" s="2070"/>
      <c r="K71" s="2070"/>
      <c r="L71" s="2070"/>
      <c r="M71" s="2069"/>
      <c r="N71" s="2065"/>
      <c r="O71" s="11"/>
      <c r="P71" s="12"/>
      <c r="Q71" s="12"/>
    </row>
    <row r="72" spans="1:17" ht="15" customHeight="1">
      <c r="A72" s="1447"/>
      <c r="B72" s="1653"/>
      <c r="C72" s="1452"/>
      <c r="D72" s="1628"/>
      <c r="E72" s="1638"/>
      <c r="F72" s="1638"/>
      <c r="G72" s="2068" t="s">
        <v>111</v>
      </c>
      <c r="H72" s="2069" t="s">
        <v>106</v>
      </c>
      <c r="I72" s="2065" t="s">
        <v>107</v>
      </c>
      <c r="J72" s="2070" t="s">
        <v>101</v>
      </c>
      <c r="K72" s="2069">
        <v>15</v>
      </c>
      <c r="L72" s="2069">
        <v>118.59</v>
      </c>
      <c r="M72" s="2069">
        <v>100</v>
      </c>
      <c r="N72" s="2065" t="s">
        <v>248</v>
      </c>
      <c r="O72" s="11"/>
      <c r="P72" s="12"/>
      <c r="Q72" s="12"/>
    </row>
    <row r="73" spans="1:17" ht="15" customHeight="1">
      <c r="A73" s="1447"/>
      <c r="B73" s="1653"/>
      <c r="C73" s="1452"/>
      <c r="D73" s="1628"/>
      <c r="E73" s="1638"/>
      <c r="F73" s="1638"/>
      <c r="G73" s="2068" t="s">
        <v>239</v>
      </c>
      <c r="H73" s="2069" t="s">
        <v>106</v>
      </c>
      <c r="I73" s="2065" t="s">
        <v>107</v>
      </c>
      <c r="J73" s="2070" t="s">
        <v>101</v>
      </c>
      <c r="K73" s="2069">
        <v>15</v>
      </c>
      <c r="L73" s="2069">
        <v>113.35</v>
      </c>
      <c r="M73" s="2069" t="s">
        <v>128</v>
      </c>
      <c r="N73" s="2065" t="s">
        <v>248</v>
      </c>
      <c r="O73" s="11"/>
      <c r="P73" s="12"/>
      <c r="Q73" s="12"/>
    </row>
    <row r="74" spans="1:17" ht="15" customHeight="1">
      <c r="A74" s="1447"/>
      <c r="B74" s="1653"/>
      <c r="C74" s="1452"/>
      <c r="D74" s="1628"/>
      <c r="E74" s="1645"/>
      <c r="F74" s="1645"/>
      <c r="G74" s="2088" t="s">
        <v>292</v>
      </c>
      <c r="H74" s="2075" t="s">
        <v>106</v>
      </c>
      <c r="I74" s="2075" t="s">
        <v>107</v>
      </c>
      <c r="J74" s="2075" t="s">
        <v>101</v>
      </c>
      <c r="K74" s="2075">
        <v>15</v>
      </c>
      <c r="L74" s="2075">
        <v>114.3</v>
      </c>
      <c r="M74" s="2075">
        <v>100</v>
      </c>
      <c r="N74" s="2075" t="s">
        <v>248</v>
      </c>
      <c r="O74" s="11"/>
      <c r="P74" s="12"/>
      <c r="Q74" s="12"/>
    </row>
    <row r="75" spans="1:17" s="62" customFormat="1" ht="15" customHeight="1">
      <c r="A75" s="1447"/>
      <c r="B75" s="1653"/>
      <c r="C75" s="1452"/>
      <c r="D75" s="1628"/>
      <c r="E75" s="756"/>
      <c r="F75" s="757"/>
      <c r="G75" s="2084" t="s">
        <v>297</v>
      </c>
      <c r="H75" s="2069" t="s">
        <v>106</v>
      </c>
      <c r="I75" s="2075" t="s">
        <v>107</v>
      </c>
      <c r="J75" s="2075" t="s">
        <v>101</v>
      </c>
      <c r="K75" s="2075">
        <v>15</v>
      </c>
      <c r="L75" s="2075">
        <v>437.5</v>
      </c>
      <c r="M75" s="2075">
        <v>400</v>
      </c>
      <c r="N75" s="2075" t="s">
        <v>248</v>
      </c>
      <c r="O75" s="13"/>
      <c r="P75" s="681"/>
      <c r="Q75" s="681"/>
    </row>
    <row r="76" spans="1:17" ht="15" customHeight="1">
      <c r="A76" s="1447"/>
      <c r="B76" s="1653"/>
      <c r="C76" s="1452"/>
      <c r="D76" s="1628"/>
      <c r="E76" s="1645"/>
      <c r="F76" s="1645"/>
      <c r="G76" s="2085"/>
      <c r="H76" s="2069"/>
      <c r="I76" s="2065"/>
      <c r="J76" s="2070"/>
      <c r="K76" s="2086"/>
      <c r="L76" s="2070"/>
      <c r="M76" s="2069"/>
      <c r="N76" s="2065"/>
      <c r="O76" s="11"/>
      <c r="P76" s="12"/>
      <c r="Q76" s="12"/>
    </row>
    <row r="77" spans="1:17" ht="15" customHeight="1">
      <c r="A77" s="1447"/>
      <c r="B77" s="1653"/>
      <c r="C77" s="1452"/>
      <c r="D77" s="1628"/>
      <c r="E77" s="1645"/>
      <c r="F77" s="1645"/>
      <c r="G77" s="2079" t="s">
        <v>191</v>
      </c>
      <c r="H77" s="2075" t="s">
        <v>106</v>
      </c>
      <c r="I77" s="2065" t="s">
        <v>107</v>
      </c>
      <c r="J77" s="2070" t="s">
        <v>101</v>
      </c>
      <c r="K77" s="2080">
        <v>50</v>
      </c>
      <c r="L77" s="2080">
        <v>131.82</v>
      </c>
      <c r="M77" s="2081">
        <v>100</v>
      </c>
      <c r="N77" s="2065" t="s">
        <v>182</v>
      </c>
      <c r="O77" s="11"/>
      <c r="P77" s="12"/>
      <c r="Q77" s="12"/>
    </row>
    <row r="78" spans="1:17" ht="15" customHeight="1">
      <c r="A78" s="1447"/>
      <c r="B78" s="1653"/>
      <c r="C78" s="1452"/>
      <c r="D78" s="1628"/>
      <c r="E78" s="1444"/>
      <c r="F78" s="1650"/>
      <c r="G78" s="2079" t="s">
        <v>223</v>
      </c>
      <c r="H78" s="2075" t="s">
        <v>106</v>
      </c>
      <c r="I78" s="2065" t="s">
        <v>107</v>
      </c>
      <c r="J78" s="2070" t="s">
        <v>101</v>
      </c>
      <c r="K78" s="2080">
        <v>15</v>
      </c>
      <c r="L78" s="2080">
        <v>238.17</v>
      </c>
      <c r="M78" s="2081">
        <v>200</v>
      </c>
      <c r="N78" s="2065" t="s">
        <v>182</v>
      </c>
      <c r="O78" s="11"/>
      <c r="P78" s="12"/>
      <c r="Q78" s="12"/>
    </row>
    <row r="79" spans="1:17" ht="15" customHeight="1">
      <c r="A79" s="1447"/>
      <c r="B79" s="1653"/>
      <c r="C79" s="1452"/>
      <c r="D79" s="1628"/>
      <c r="E79" s="1638"/>
      <c r="F79" s="1638"/>
      <c r="G79" s="2074"/>
      <c r="H79" s="2074"/>
      <c r="I79" s="2074"/>
      <c r="J79" s="2074"/>
      <c r="K79" s="2074"/>
      <c r="L79" s="2074"/>
      <c r="M79" s="2074"/>
      <c r="N79" s="2074"/>
      <c r="O79" s="11"/>
      <c r="P79" s="12"/>
      <c r="Q79" s="12"/>
    </row>
    <row r="80" spans="1:17" ht="15" customHeight="1">
      <c r="A80" s="1447"/>
      <c r="B80" s="1653"/>
      <c r="C80" s="1452"/>
      <c r="D80" s="1628"/>
      <c r="E80" s="1166"/>
      <c r="F80" s="1523"/>
      <c r="G80" s="2079" t="s">
        <v>330</v>
      </c>
      <c r="H80" s="2075" t="s">
        <v>106</v>
      </c>
      <c r="I80" s="2065" t="s">
        <v>107</v>
      </c>
      <c r="J80" s="2070" t="s">
        <v>101</v>
      </c>
      <c r="K80" s="2080">
        <v>60</v>
      </c>
      <c r="L80" s="2080">
        <v>546.7</v>
      </c>
      <c r="M80" s="2081">
        <v>500</v>
      </c>
      <c r="N80" s="2065" t="s">
        <v>228</v>
      </c>
      <c r="O80" s="11"/>
      <c r="P80" s="12"/>
      <c r="Q80" s="12"/>
    </row>
    <row r="81" spans="1:17" ht="15" customHeight="1">
      <c r="A81" s="1447"/>
      <c r="B81" s="1653"/>
      <c r="C81" s="1452"/>
      <c r="D81" s="1628"/>
      <c r="E81" s="1638"/>
      <c r="F81" s="1638"/>
      <c r="G81" s="2068" t="s">
        <v>282</v>
      </c>
      <c r="H81" s="2069" t="s">
        <v>106</v>
      </c>
      <c r="I81" s="2065" t="s">
        <v>107</v>
      </c>
      <c r="J81" s="2070" t="s">
        <v>101</v>
      </c>
      <c r="K81" s="2069">
        <v>30</v>
      </c>
      <c r="L81" s="2069">
        <v>59.3</v>
      </c>
      <c r="M81" s="2069" t="s">
        <v>128</v>
      </c>
      <c r="N81" s="2065" t="s">
        <v>182</v>
      </c>
      <c r="O81" s="11"/>
      <c r="P81" s="12"/>
      <c r="Q81" s="12"/>
    </row>
    <row r="82" spans="1:17" ht="15" customHeight="1">
      <c r="A82" s="1447"/>
      <c r="B82" s="1653"/>
      <c r="C82" s="1452"/>
      <c r="D82" s="1628"/>
      <c r="E82" s="1166"/>
      <c r="F82" s="1523"/>
      <c r="G82" s="2068"/>
      <c r="H82" s="2069"/>
      <c r="I82" s="2065"/>
      <c r="J82" s="2070"/>
      <c r="K82" s="2069"/>
      <c r="L82" s="2069"/>
      <c r="M82" s="2069"/>
      <c r="N82" s="2065"/>
      <c r="O82" s="11"/>
      <c r="P82" s="12"/>
      <c r="Q82" s="12"/>
    </row>
    <row r="83" spans="1:17" ht="15" customHeight="1">
      <c r="A83" s="1447"/>
      <c r="B83" s="1653"/>
      <c r="C83" s="1452"/>
      <c r="D83" s="1628"/>
      <c r="E83" s="1638"/>
      <c r="F83" s="1638"/>
      <c r="G83" s="2068" t="s">
        <v>283</v>
      </c>
      <c r="H83" s="2069" t="s">
        <v>106</v>
      </c>
      <c r="I83" s="2065" t="s">
        <v>107</v>
      </c>
      <c r="J83" s="2070" t="s">
        <v>101</v>
      </c>
      <c r="K83" s="2069">
        <v>50</v>
      </c>
      <c r="L83" s="2069">
        <v>160</v>
      </c>
      <c r="M83" s="2069">
        <v>150</v>
      </c>
      <c r="N83" s="2065" t="s">
        <v>182</v>
      </c>
      <c r="O83" s="11"/>
      <c r="P83" s="12"/>
      <c r="Q83" s="12"/>
    </row>
    <row r="84" spans="1:17" ht="15" customHeight="1">
      <c r="A84" s="1447"/>
      <c r="B84" s="1653"/>
      <c r="C84" s="1452"/>
      <c r="D84" s="1628"/>
      <c r="E84" s="1638"/>
      <c r="F84" s="1638"/>
      <c r="G84" s="2068" t="s">
        <v>295</v>
      </c>
      <c r="H84" s="2069" t="s">
        <v>106</v>
      </c>
      <c r="I84" s="2065" t="s">
        <v>107</v>
      </c>
      <c r="J84" s="2070" t="s">
        <v>101</v>
      </c>
      <c r="K84" s="2069">
        <v>40</v>
      </c>
      <c r="L84" s="2069">
        <v>127.3</v>
      </c>
      <c r="M84" s="2069">
        <v>100</v>
      </c>
      <c r="N84" s="2065" t="s">
        <v>182</v>
      </c>
      <c r="O84" s="11"/>
      <c r="P84" s="12"/>
      <c r="Q84" s="12"/>
    </row>
    <row r="85" spans="1:17" ht="15" customHeight="1">
      <c r="A85" s="1447"/>
      <c r="B85" s="1653"/>
      <c r="C85" s="1452"/>
      <c r="D85" s="1628"/>
      <c r="E85" s="758"/>
      <c r="F85" s="759"/>
      <c r="G85" s="749"/>
      <c r="H85" s="716"/>
      <c r="I85" s="718"/>
      <c r="J85" s="738"/>
      <c r="K85" s="716"/>
      <c r="L85" s="716"/>
      <c r="M85" s="716"/>
      <c r="N85" s="718"/>
      <c r="O85" s="11"/>
      <c r="P85" s="12"/>
      <c r="Q85" s="12"/>
    </row>
    <row r="86" spans="1:17" ht="15" customHeight="1">
      <c r="A86" s="1447"/>
      <c r="B86" s="1653"/>
      <c r="C86" s="1452"/>
      <c r="D86" s="1628"/>
      <c r="E86" s="758"/>
      <c r="F86" s="759"/>
      <c r="G86" s="749" t="s">
        <v>302</v>
      </c>
      <c r="H86" s="716" t="s">
        <v>106</v>
      </c>
      <c r="I86" s="718" t="s">
        <v>107</v>
      </c>
      <c r="J86" s="738" t="s">
        <v>101</v>
      </c>
      <c r="K86" s="716">
        <v>40</v>
      </c>
      <c r="L86" s="716">
        <v>358</v>
      </c>
      <c r="M86" s="716">
        <v>300</v>
      </c>
      <c r="N86" s="718" t="s">
        <v>182</v>
      </c>
      <c r="O86" s="11"/>
      <c r="P86" s="12"/>
      <c r="Q86" s="12"/>
    </row>
    <row r="87" spans="1:17" ht="15" customHeight="1">
      <c r="A87" s="1447"/>
      <c r="B87" s="1653"/>
      <c r="C87" s="1452"/>
      <c r="D87" s="1628"/>
      <c r="E87" s="758"/>
      <c r="F87" s="759"/>
      <c r="G87" s="749"/>
      <c r="H87" s="716"/>
      <c r="I87" s="738"/>
      <c r="J87" s="738"/>
      <c r="K87" s="716"/>
      <c r="L87" s="716"/>
      <c r="M87" s="716"/>
      <c r="N87" s="718"/>
      <c r="O87" s="11"/>
      <c r="P87" s="12"/>
      <c r="Q87" s="12"/>
    </row>
    <row r="88" spans="1:17" ht="15" customHeight="1">
      <c r="A88" s="1447"/>
      <c r="B88" s="1653"/>
      <c r="C88" s="1452"/>
      <c r="D88" s="1628"/>
      <c r="E88" s="1638"/>
      <c r="F88" s="1638"/>
      <c r="G88" s="749" t="s">
        <v>114</v>
      </c>
      <c r="H88" s="716" t="s">
        <v>106</v>
      </c>
      <c r="I88" s="716" t="s">
        <v>110</v>
      </c>
      <c r="J88" s="738" t="s">
        <v>101</v>
      </c>
      <c r="K88" s="738">
        <v>132.16</v>
      </c>
      <c r="L88" s="738">
        <v>109.8</v>
      </c>
      <c r="M88" s="716">
        <v>100</v>
      </c>
      <c r="N88" s="718" t="s">
        <v>326</v>
      </c>
      <c r="O88" s="11"/>
      <c r="P88" s="12"/>
      <c r="Q88" s="12"/>
    </row>
    <row r="89" spans="1:17" ht="15" customHeight="1">
      <c r="A89" s="1447"/>
      <c r="B89" s="1653"/>
      <c r="C89" s="1452"/>
      <c r="D89" s="1628"/>
      <c r="E89" s="1638"/>
      <c r="F89" s="1638"/>
      <c r="G89" s="749" t="s">
        <v>115</v>
      </c>
      <c r="H89" s="716" t="s">
        <v>106</v>
      </c>
      <c r="I89" s="716" t="s">
        <v>110</v>
      </c>
      <c r="J89" s="738" t="s">
        <v>101</v>
      </c>
      <c r="K89" s="738">
        <v>128</v>
      </c>
      <c r="L89" s="738">
        <v>113.5</v>
      </c>
      <c r="M89" s="716">
        <v>100</v>
      </c>
      <c r="N89" s="718" t="s">
        <v>326</v>
      </c>
      <c r="O89" s="11"/>
      <c r="P89" s="12"/>
      <c r="Q89" s="12"/>
    </row>
    <row r="90" spans="1:17" ht="15" customHeight="1">
      <c r="A90" s="1447"/>
      <c r="B90" s="1653"/>
      <c r="C90" s="1452"/>
      <c r="D90" s="1628"/>
      <c r="E90" s="1638"/>
      <c r="F90" s="1638"/>
      <c r="G90" s="749" t="s">
        <v>188</v>
      </c>
      <c r="H90" s="716" t="s">
        <v>106</v>
      </c>
      <c r="I90" s="716" t="s">
        <v>110</v>
      </c>
      <c r="J90" s="738" t="s">
        <v>101</v>
      </c>
      <c r="K90" s="738">
        <v>130</v>
      </c>
      <c r="L90" s="738">
        <v>108.4</v>
      </c>
      <c r="M90" s="716">
        <v>100</v>
      </c>
      <c r="N90" s="718" t="s">
        <v>326</v>
      </c>
      <c r="O90" s="11"/>
      <c r="P90" s="12"/>
      <c r="Q90" s="12"/>
    </row>
    <row r="91" spans="1:17" ht="15" customHeight="1">
      <c r="A91" s="1447"/>
      <c r="B91" s="1653"/>
      <c r="C91" s="1452"/>
      <c r="D91" s="1628"/>
      <c r="E91" s="1638"/>
      <c r="F91" s="1638"/>
      <c r="G91" s="749" t="s">
        <v>116</v>
      </c>
      <c r="H91" s="716" t="s">
        <v>106</v>
      </c>
      <c r="I91" s="716" t="s">
        <v>110</v>
      </c>
      <c r="J91" s="738" t="s">
        <v>101</v>
      </c>
      <c r="K91" s="738">
        <v>131.2</v>
      </c>
      <c r="L91" s="738">
        <v>114.4</v>
      </c>
      <c r="M91" s="716">
        <v>100</v>
      </c>
      <c r="N91" s="718" t="s">
        <v>326</v>
      </c>
      <c r="O91" s="12"/>
      <c r="P91" s="12"/>
      <c r="Q91" s="12"/>
    </row>
    <row r="92" spans="1:17" ht="15" customHeight="1">
      <c r="A92" s="1447"/>
      <c r="B92" s="1653"/>
      <c r="C92" s="1452"/>
      <c r="D92" s="1628"/>
      <c r="E92" s="1638"/>
      <c r="F92" s="1638"/>
      <c r="G92" s="749" t="s">
        <v>117</v>
      </c>
      <c r="H92" s="716" t="s">
        <v>106</v>
      </c>
      <c r="I92" s="716" t="s">
        <v>110</v>
      </c>
      <c r="J92" s="738" t="s">
        <v>101</v>
      </c>
      <c r="K92" s="738">
        <v>132.2</v>
      </c>
      <c r="L92" s="738">
        <v>109.5</v>
      </c>
      <c r="M92" s="716">
        <v>100</v>
      </c>
      <c r="N92" s="718" t="s">
        <v>326</v>
      </c>
      <c r="O92" s="12"/>
      <c r="P92" s="12"/>
      <c r="Q92" s="12"/>
    </row>
    <row r="93" spans="1:17" ht="35.25" customHeight="1">
      <c r="A93" s="1447"/>
      <c r="B93" s="1653"/>
      <c r="C93" s="1452"/>
      <c r="D93" s="1628"/>
      <c r="E93" s="1638"/>
      <c r="F93" s="1638"/>
      <c r="G93" s="749" t="s">
        <v>189</v>
      </c>
      <c r="H93" s="737" t="s">
        <v>106</v>
      </c>
      <c r="I93" s="716" t="s">
        <v>110</v>
      </c>
      <c r="J93" s="738" t="s">
        <v>101</v>
      </c>
      <c r="K93" s="733">
        <v>124.2</v>
      </c>
      <c r="L93" s="733">
        <v>109.2</v>
      </c>
      <c r="M93" s="737">
        <v>100</v>
      </c>
      <c r="N93" s="718" t="s">
        <v>326</v>
      </c>
      <c r="O93" s="12"/>
      <c r="P93" s="12"/>
      <c r="Q93" s="12"/>
    </row>
    <row r="94" spans="1:17" ht="15" customHeight="1">
      <c r="A94" s="1447"/>
      <c r="B94" s="1653"/>
      <c r="C94" s="1452"/>
      <c r="D94" s="1628"/>
      <c r="E94" s="1638"/>
      <c r="F94" s="1638"/>
      <c r="G94" s="749" t="s">
        <v>190</v>
      </c>
      <c r="H94" s="716" t="s">
        <v>106</v>
      </c>
      <c r="I94" s="716" t="s">
        <v>110</v>
      </c>
      <c r="J94" s="738" t="s">
        <v>101</v>
      </c>
      <c r="K94" s="738">
        <v>125.1</v>
      </c>
      <c r="L94" s="738">
        <v>120.2</v>
      </c>
      <c r="M94" s="716">
        <v>100</v>
      </c>
      <c r="N94" s="718" t="s">
        <v>326</v>
      </c>
      <c r="O94" s="12"/>
      <c r="P94" s="12"/>
      <c r="Q94" s="12"/>
    </row>
    <row r="95" spans="1:17" ht="15" customHeight="1">
      <c r="A95" s="1447"/>
      <c r="B95" s="1653"/>
      <c r="C95" s="1452"/>
      <c r="D95" s="1628"/>
      <c r="E95" s="1638"/>
      <c r="F95" s="1638"/>
      <c r="G95" s="749" t="s">
        <v>118</v>
      </c>
      <c r="H95" s="716" t="s">
        <v>106</v>
      </c>
      <c r="I95" s="716" t="s">
        <v>110</v>
      </c>
      <c r="J95" s="738" t="s">
        <v>101</v>
      </c>
      <c r="K95" s="738">
        <v>127.6</v>
      </c>
      <c r="L95" s="738">
        <v>112.9</v>
      </c>
      <c r="M95" s="716">
        <v>100</v>
      </c>
      <c r="N95" s="718" t="s">
        <v>326</v>
      </c>
      <c r="O95" s="12"/>
      <c r="P95" s="12"/>
      <c r="Q95" s="12"/>
    </row>
    <row r="96" spans="1:17" ht="15" customHeight="1">
      <c r="A96" s="1447"/>
      <c r="B96" s="1653"/>
      <c r="C96" s="1452"/>
      <c r="D96" s="1628"/>
      <c r="E96" s="1635"/>
      <c r="F96" s="1635"/>
      <c r="G96" s="839" t="s">
        <v>119</v>
      </c>
      <c r="H96" s="716" t="s">
        <v>106</v>
      </c>
      <c r="I96" s="716" t="s">
        <v>110</v>
      </c>
      <c r="J96" s="738" t="s">
        <v>101</v>
      </c>
      <c r="K96" s="738">
        <v>131</v>
      </c>
      <c r="L96" s="738">
        <v>113.9</v>
      </c>
      <c r="M96" s="716">
        <v>100</v>
      </c>
      <c r="N96" s="718" t="s">
        <v>326</v>
      </c>
      <c r="O96" s="12"/>
      <c r="P96" s="12"/>
      <c r="Q96" s="12"/>
    </row>
    <row r="97" spans="1:17" ht="15" customHeight="1">
      <c r="A97" s="1447"/>
      <c r="B97" s="1653"/>
      <c r="C97" s="1452"/>
      <c r="D97" s="1628"/>
      <c r="E97" s="1636"/>
      <c r="F97" s="1636"/>
      <c r="G97" s="887"/>
      <c r="H97" s="716"/>
      <c r="I97" s="716"/>
      <c r="J97" s="738"/>
      <c r="K97" s="716"/>
      <c r="L97" s="716"/>
      <c r="M97" s="718"/>
      <c r="N97" s="887"/>
      <c r="O97" s="12"/>
      <c r="P97" s="12"/>
      <c r="Q97" s="12"/>
    </row>
    <row r="98" spans="1:17" ht="15" customHeight="1">
      <c r="A98" s="1447"/>
      <c r="B98" s="1653"/>
      <c r="C98" s="1452"/>
      <c r="D98" s="1628"/>
      <c r="E98" s="1637"/>
      <c r="F98" s="1637"/>
      <c r="G98" s="400"/>
      <c r="H98" s="200"/>
      <c r="I98" s="214"/>
      <c r="J98" s="401"/>
      <c r="K98" s="401"/>
      <c r="L98" s="201"/>
      <c r="M98" s="200"/>
      <c r="N98" s="505"/>
      <c r="O98" s="12"/>
      <c r="P98" s="12"/>
      <c r="Q98" s="12"/>
    </row>
    <row r="99" spans="1:17" ht="15" customHeight="1">
      <c r="A99" s="1651" t="s">
        <v>23</v>
      </c>
      <c r="B99" s="1652"/>
      <c r="C99" s="30">
        <f>IF(C13&gt;5000,100/3,(C15*0.5)*0.4)</f>
        <v>1.9190000000000003</v>
      </c>
      <c r="D99" s="32">
        <f>SUM(D100+D107+D113+D118+D123+D128)</f>
        <v>18</v>
      </c>
      <c r="E99" s="1516"/>
      <c r="F99" s="1517"/>
      <c r="G99" s="175"/>
      <c r="H99" s="175"/>
      <c r="I99" s="175"/>
      <c r="J99" s="175"/>
      <c r="K99" s="175"/>
      <c r="L99" s="175"/>
      <c r="M99" s="339"/>
      <c r="N99" s="587"/>
      <c r="O99" s="12"/>
      <c r="P99" s="12"/>
      <c r="Q99" s="12"/>
    </row>
    <row r="100" spans="1:17" ht="15" customHeight="1">
      <c r="A100" s="1492" t="s">
        <v>10</v>
      </c>
      <c r="B100" s="1489" t="s">
        <v>69</v>
      </c>
      <c r="C100" s="1655"/>
      <c r="D100" s="1481">
        <v>5</v>
      </c>
      <c r="E100" s="1518"/>
      <c r="F100" s="1519"/>
      <c r="G100" s="190" t="s">
        <v>120</v>
      </c>
      <c r="H100" s="163" t="s">
        <v>106</v>
      </c>
      <c r="I100" s="166"/>
      <c r="J100" s="48" t="s">
        <v>101</v>
      </c>
      <c r="K100" s="48"/>
      <c r="L100" s="506">
        <v>15.94</v>
      </c>
      <c r="M100" s="163" t="s">
        <v>128</v>
      </c>
      <c r="N100" s="166" t="s">
        <v>228</v>
      </c>
      <c r="O100" s="12"/>
      <c r="P100" s="12"/>
      <c r="Q100" s="12"/>
    </row>
    <row r="101" spans="1:17" ht="15" customHeight="1">
      <c r="A101" s="1492"/>
      <c r="B101" s="1489"/>
      <c r="C101" s="1655"/>
      <c r="D101" s="1481"/>
      <c r="E101" s="1460"/>
      <c r="F101" s="1461"/>
      <c r="G101" s="479" t="s">
        <v>192</v>
      </c>
      <c r="H101" s="170" t="s">
        <v>106</v>
      </c>
      <c r="I101" s="60"/>
      <c r="J101" s="143" t="s">
        <v>101</v>
      </c>
      <c r="K101" s="513"/>
      <c r="L101" s="529">
        <v>8.45</v>
      </c>
      <c r="M101" s="170" t="s">
        <v>128</v>
      </c>
      <c r="N101" s="60" t="s">
        <v>228</v>
      </c>
      <c r="O101" s="12"/>
      <c r="P101" s="12"/>
      <c r="Q101" s="12"/>
    </row>
    <row r="102" spans="1:17" ht="15" customHeight="1">
      <c r="A102" s="1492"/>
      <c r="B102" s="1489"/>
      <c r="C102" s="1655"/>
      <c r="D102" s="1481"/>
      <c r="E102" s="1460"/>
      <c r="F102" s="1461"/>
      <c r="G102" s="186" t="s">
        <v>216</v>
      </c>
      <c r="H102" s="170" t="s">
        <v>106</v>
      </c>
      <c r="I102" s="60"/>
      <c r="J102" s="146" t="s">
        <v>101</v>
      </c>
      <c r="K102" s="213"/>
      <c r="L102" s="143">
        <v>11.28</v>
      </c>
      <c r="M102" s="170">
        <v>10</v>
      </c>
      <c r="N102" s="60" t="s">
        <v>183</v>
      </c>
      <c r="O102" s="12"/>
      <c r="P102" s="12"/>
      <c r="Q102" s="12"/>
    </row>
    <row r="103" spans="1:17" ht="15" customHeight="1">
      <c r="A103" s="1492"/>
      <c r="B103" s="1489"/>
      <c r="C103" s="1655"/>
      <c r="D103" s="1481"/>
      <c r="E103" s="1460"/>
      <c r="F103" s="1461"/>
      <c r="G103" s="186"/>
      <c r="H103" s="202"/>
      <c r="I103" s="202"/>
      <c r="J103" s="202"/>
      <c r="K103" s="202"/>
      <c r="L103" s="202"/>
      <c r="M103" s="202"/>
      <c r="N103" s="202"/>
      <c r="O103" s="12"/>
      <c r="P103" s="12"/>
      <c r="Q103" s="12"/>
    </row>
    <row r="104" spans="1:17" ht="15" customHeight="1">
      <c r="A104" s="1492"/>
      <c r="B104" s="1489"/>
      <c r="C104" s="1655"/>
      <c r="D104" s="1481"/>
      <c r="E104" s="1460"/>
      <c r="F104" s="1461"/>
      <c r="G104" s="202" t="s">
        <v>121</v>
      </c>
      <c r="H104" s="170" t="s">
        <v>100</v>
      </c>
      <c r="I104" s="60"/>
      <c r="J104" s="162" t="s">
        <v>101</v>
      </c>
      <c r="K104" s="162"/>
      <c r="L104" s="530">
        <v>114.71</v>
      </c>
      <c r="M104" s="170">
        <v>100</v>
      </c>
      <c r="N104" s="60" t="s">
        <v>183</v>
      </c>
      <c r="O104" s="12"/>
      <c r="P104" s="12"/>
      <c r="Q104" s="12"/>
    </row>
    <row r="105" spans="1:17" ht="15" customHeight="1">
      <c r="A105" s="1492"/>
      <c r="B105" s="1489"/>
      <c r="C105" s="1655"/>
      <c r="D105" s="1481"/>
      <c r="E105" s="1460"/>
      <c r="F105" s="1461"/>
      <c r="G105" s="206" t="s">
        <v>231</v>
      </c>
      <c r="H105" s="203" t="s">
        <v>100</v>
      </c>
      <c r="I105" s="60"/>
      <c r="J105" s="203" t="s">
        <v>101</v>
      </c>
      <c r="K105" s="213"/>
      <c r="L105" s="203">
        <v>24.19</v>
      </c>
      <c r="M105" s="203">
        <v>20</v>
      </c>
      <c r="N105" s="203" t="s">
        <v>182</v>
      </c>
      <c r="O105" s="12"/>
      <c r="P105" s="12"/>
      <c r="Q105" s="12"/>
    </row>
    <row r="106" spans="1:17" ht="15" customHeight="1">
      <c r="A106" s="1493"/>
      <c r="B106" s="1490"/>
      <c r="C106" s="1656"/>
      <c r="D106" s="1482"/>
      <c r="E106" s="1505"/>
      <c r="F106" s="1506"/>
      <c r="G106" s="343"/>
      <c r="H106" s="344"/>
      <c r="I106" s="344"/>
      <c r="J106" s="344"/>
      <c r="K106" s="344"/>
      <c r="L106" s="344"/>
      <c r="M106" s="344"/>
      <c r="N106" s="214"/>
      <c r="O106" s="12"/>
      <c r="P106" s="12"/>
      <c r="Q106" s="12"/>
    </row>
    <row r="107" spans="1:17" ht="15" customHeight="1">
      <c r="A107" s="1491" t="s">
        <v>11</v>
      </c>
      <c r="B107" s="1488" t="s">
        <v>70</v>
      </c>
      <c r="C107" s="1658"/>
      <c r="D107" s="1480">
        <v>5</v>
      </c>
      <c r="E107" s="1659"/>
      <c r="F107" s="1659"/>
      <c r="G107" s="173" t="s">
        <v>122</v>
      </c>
      <c r="H107" s="170" t="s">
        <v>106</v>
      </c>
      <c r="I107" s="60"/>
      <c r="J107" s="48" t="s">
        <v>123</v>
      </c>
      <c r="K107" s="48"/>
      <c r="L107" s="48">
        <v>2.1</v>
      </c>
      <c r="M107" s="48">
        <v>2</v>
      </c>
      <c r="N107" s="166" t="s">
        <v>183</v>
      </c>
      <c r="O107" s="12"/>
      <c r="P107" s="12"/>
      <c r="Q107" s="12"/>
    </row>
    <row r="108" spans="1:17" ht="15" customHeight="1">
      <c r="A108" s="1492"/>
      <c r="B108" s="1489"/>
      <c r="C108" s="1655"/>
      <c r="D108" s="1481"/>
      <c r="E108" s="1464"/>
      <c r="F108" s="1465"/>
      <c r="G108" s="181" t="s">
        <v>142</v>
      </c>
      <c r="H108" s="170" t="s">
        <v>106</v>
      </c>
      <c r="I108" s="60"/>
      <c r="J108" s="143" t="s">
        <v>123</v>
      </c>
      <c r="K108" s="143"/>
      <c r="L108" s="143">
        <v>5.19</v>
      </c>
      <c r="M108" s="143">
        <v>5</v>
      </c>
      <c r="N108" s="60" t="s">
        <v>183</v>
      </c>
      <c r="O108" s="12"/>
      <c r="P108" s="12"/>
      <c r="Q108" s="12"/>
    </row>
    <row r="109" spans="1:17" ht="15" customHeight="1">
      <c r="A109" s="1492"/>
      <c r="B109" s="1657"/>
      <c r="C109" s="1655"/>
      <c r="D109" s="1481"/>
      <c r="E109" s="1660"/>
      <c r="F109" s="1661"/>
      <c r="G109" s="196" t="s">
        <v>193</v>
      </c>
      <c r="H109" s="170" t="s">
        <v>106</v>
      </c>
      <c r="I109" s="60"/>
      <c r="J109" s="143" t="s">
        <v>123</v>
      </c>
      <c r="K109" s="213"/>
      <c r="L109" s="203">
        <v>5.87</v>
      </c>
      <c r="M109" s="143">
        <v>5</v>
      </c>
      <c r="N109" s="60" t="s">
        <v>183</v>
      </c>
      <c r="O109" s="12"/>
      <c r="P109" s="12"/>
      <c r="Q109" s="12"/>
    </row>
    <row r="110" spans="1:17" ht="15" customHeight="1">
      <c r="A110" s="1492"/>
      <c r="B110" s="1657"/>
      <c r="C110" s="1655"/>
      <c r="D110" s="1481"/>
      <c r="E110" s="1660"/>
      <c r="F110" s="1661"/>
      <c r="G110" s="196" t="s">
        <v>196</v>
      </c>
      <c r="H110" s="170" t="s">
        <v>106</v>
      </c>
      <c r="I110" s="60"/>
      <c r="J110" s="143" t="s">
        <v>123</v>
      </c>
      <c r="K110" s="213"/>
      <c r="L110" s="170">
        <v>2.14</v>
      </c>
      <c r="M110" s="143">
        <v>2</v>
      </c>
      <c r="N110" s="60" t="s">
        <v>183</v>
      </c>
      <c r="O110" s="12"/>
      <c r="P110" s="12"/>
      <c r="Q110" s="12"/>
    </row>
    <row r="111" spans="1:17" ht="15" customHeight="1">
      <c r="A111" s="1492"/>
      <c r="B111" s="1657"/>
      <c r="C111" s="1655"/>
      <c r="D111" s="1481"/>
      <c r="E111" s="1660"/>
      <c r="F111" s="1661"/>
      <c r="G111" s="196" t="s">
        <v>197</v>
      </c>
      <c r="H111" s="170" t="s">
        <v>106</v>
      </c>
      <c r="I111" s="60"/>
      <c r="J111" s="143" t="s">
        <v>123</v>
      </c>
      <c r="K111" s="213"/>
      <c r="L111" s="170">
        <v>60.68</v>
      </c>
      <c r="M111" s="143">
        <v>50</v>
      </c>
      <c r="N111" s="60" t="s">
        <v>183</v>
      </c>
      <c r="O111" s="12"/>
      <c r="P111" s="12"/>
      <c r="Q111" s="12"/>
    </row>
    <row r="112" spans="1:17" ht="15" customHeight="1">
      <c r="A112" s="1493"/>
      <c r="B112" s="1490"/>
      <c r="C112" s="1656"/>
      <c r="D112" s="1482"/>
      <c r="E112" s="1662"/>
      <c r="F112" s="1663"/>
      <c r="G112" s="420"/>
      <c r="H112" s="420"/>
      <c r="I112" s="344"/>
      <c r="J112" s="344"/>
      <c r="K112" s="344"/>
      <c r="L112" s="344" t="s">
        <v>252</v>
      </c>
      <c r="M112" s="344"/>
      <c r="N112" s="344"/>
      <c r="O112" s="12"/>
      <c r="P112" s="12"/>
      <c r="Q112" s="12"/>
    </row>
    <row r="113" spans="1:17" ht="15" customHeight="1">
      <c r="A113" s="1491" t="s">
        <v>12</v>
      </c>
      <c r="B113" s="1488" t="s">
        <v>71</v>
      </c>
      <c r="C113" s="1658"/>
      <c r="D113" s="1480">
        <v>3</v>
      </c>
      <c r="E113" s="1592"/>
      <c r="F113" s="1593"/>
      <c r="G113" s="826"/>
      <c r="H113" s="827"/>
      <c r="I113" s="827"/>
      <c r="J113" s="827"/>
      <c r="K113" s="829"/>
      <c r="L113" s="829"/>
      <c r="M113" s="740"/>
      <c r="N113" s="828"/>
      <c r="O113" s="12"/>
      <c r="P113" s="12"/>
      <c r="Q113" s="12"/>
    </row>
    <row r="114" spans="1:17" ht="15" customHeight="1">
      <c r="A114" s="1492"/>
      <c r="B114" s="1489"/>
      <c r="C114" s="1655"/>
      <c r="D114" s="1481"/>
      <c r="E114" s="1594"/>
      <c r="F114" s="1595"/>
      <c r="G114" s="202" t="s">
        <v>278</v>
      </c>
      <c r="H114" s="170" t="s">
        <v>106</v>
      </c>
      <c r="I114" s="813"/>
      <c r="J114" s="161" t="s">
        <v>99</v>
      </c>
      <c r="K114" s="532"/>
      <c r="L114" s="532">
        <v>10</v>
      </c>
      <c r="M114" s="161" t="s">
        <v>128</v>
      </c>
      <c r="N114" s="165" t="s">
        <v>228</v>
      </c>
      <c r="O114" s="12"/>
      <c r="P114" s="12"/>
      <c r="Q114" s="12"/>
    </row>
    <row r="115" spans="1:17" ht="15" customHeight="1">
      <c r="A115" s="1492"/>
      <c r="B115" s="1489"/>
      <c r="C115" s="1655"/>
      <c r="D115" s="1481"/>
      <c r="E115" s="1662"/>
      <c r="F115" s="1663"/>
      <c r="G115" s="416"/>
      <c r="H115" s="416"/>
      <c r="I115" s="213"/>
      <c r="J115" s="213"/>
      <c r="K115" s="213"/>
      <c r="L115" s="213"/>
      <c r="M115" s="213"/>
      <c r="N115" s="213"/>
      <c r="O115" s="12"/>
      <c r="P115" s="12"/>
      <c r="Q115" s="12"/>
    </row>
    <row r="116" spans="1:17" ht="15" customHeight="1">
      <c r="A116" s="1492"/>
      <c r="B116" s="1489"/>
      <c r="C116" s="1655"/>
      <c r="D116" s="1481"/>
      <c r="E116" s="1662"/>
      <c r="F116" s="1663"/>
      <c r="G116" s="416"/>
      <c r="H116" s="416"/>
      <c r="I116" s="213"/>
      <c r="J116" s="213"/>
      <c r="K116" s="213"/>
      <c r="L116" s="213"/>
      <c r="M116" s="213"/>
      <c r="N116" s="60"/>
      <c r="O116" s="12"/>
      <c r="P116" s="12"/>
      <c r="Q116" s="12"/>
    </row>
    <row r="117" spans="1:17" ht="15" customHeight="1">
      <c r="A117" s="1492"/>
      <c r="B117" s="1490"/>
      <c r="C117" s="1656"/>
      <c r="D117" s="1482"/>
      <c r="E117" s="1466"/>
      <c r="F117" s="1467"/>
      <c r="G117" s="420"/>
      <c r="H117" s="420"/>
      <c r="I117" s="344"/>
      <c r="J117" s="344"/>
      <c r="K117" s="344"/>
      <c r="L117" s="344"/>
      <c r="M117" s="344"/>
      <c r="N117" s="344"/>
      <c r="O117" s="12"/>
      <c r="P117" s="12"/>
      <c r="Q117" s="12"/>
    </row>
    <row r="118" spans="1:17" ht="15" customHeight="1">
      <c r="A118" s="1492"/>
      <c r="B118" s="1488" t="s">
        <v>72</v>
      </c>
      <c r="C118" s="1658"/>
      <c r="D118" s="1480">
        <v>3</v>
      </c>
      <c r="E118" s="1664"/>
      <c r="F118" s="1664"/>
      <c r="G118" s="419" t="s">
        <v>124</v>
      </c>
      <c r="H118" s="170" t="s">
        <v>106</v>
      </c>
      <c r="I118" s="164" t="s">
        <v>187</v>
      </c>
      <c r="J118" s="71" t="s">
        <v>99</v>
      </c>
      <c r="K118" s="71">
        <v>10</v>
      </c>
      <c r="L118" s="71">
        <v>10</v>
      </c>
      <c r="M118" s="163" t="s">
        <v>128</v>
      </c>
      <c r="N118" s="60" t="s">
        <v>326</v>
      </c>
      <c r="O118" s="12"/>
      <c r="P118" s="12"/>
      <c r="Q118" s="12"/>
    </row>
    <row r="119" spans="1:17" ht="15" customHeight="1">
      <c r="A119" s="1492"/>
      <c r="B119" s="1489"/>
      <c r="C119" s="1655"/>
      <c r="D119" s="1481"/>
      <c r="E119" s="1660"/>
      <c r="F119" s="1661"/>
      <c r="G119" s="196" t="s">
        <v>194</v>
      </c>
      <c r="H119" s="170" t="s">
        <v>106</v>
      </c>
      <c r="I119" s="146" t="s">
        <v>187</v>
      </c>
      <c r="J119" s="146" t="s">
        <v>99</v>
      </c>
      <c r="K119" s="170">
        <v>10</v>
      </c>
      <c r="L119" s="170">
        <v>10</v>
      </c>
      <c r="M119" s="143" t="s">
        <v>128</v>
      </c>
      <c r="N119" s="60" t="s">
        <v>326</v>
      </c>
      <c r="O119" s="12"/>
      <c r="P119" s="12"/>
      <c r="Q119" s="12"/>
    </row>
    <row r="120" spans="1:17" ht="15" customHeight="1">
      <c r="A120" s="1492"/>
      <c r="B120" s="1489"/>
      <c r="C120" s="1655"/>
      <c r="D120" s="1481"/>
      <c r="E120" s="1662"/>
      <c r="F120" s="1663"/>
      <c r="G120" s="416"/>
      <c r="H120" s="416"/>
      <c r="I120" s="213"/>
      <c r="J120" s="213"/>
      <c r="K120" s="213"/>
      <c r="L120" s="213"/>
      <c r="M120" s="213"/>
      <c r="N120" s="213"/>
      <c r="O120" s="12"/>
      <c r="P120" s="12"/>
      <c r="Q120" s="12"/>
    </row>
    <row r="121" spans="1:17" ht="15" customHeight="1">
      <c r="A121" s="1492"/>
      <c r="B121" s="1489"/>
      <c r="C121" s="1655"/>
      <c r="D121" s="1481"/>
      <c r="E121" s="1662"/>
      <c r="F121" s="1663"/>
      <c r="G121" s="416"/>
      <c r="H121" s="416"/>
      <c r="I121" s="213"/>
      <c r="J121" s="213"/>
      <c r="K121" s="213"/>
      <c r="L121" s="213"/>
      <c r="M121" s="213"/>
      <c r="N121" s="162"/>
      <c r="O121" s="12"/>
      <c r="P121" s="12"/>
      <c r="Q121" s="12"/>
    </row>
    <row r="122" spans="1:17" ht="15" customHeight="1">
      <c r="A122" s="1493"/>
      <c r="B122" s="1490"/>
      <c r="C122" s="1656"/>
      <c r="D122" s="1482"/>
      <c r="E122" s="1466"/>
      <c r="F122" s="1467"/>
      <c r="G122" s="420"/>
      <c r="H122" s="420"/>
      <c r="I122" s="344"/>
      <c r="J122" s="344"/>
      <c r="K122" s="344"/>
      <c r="L122" s="344"/>
      <c r="M122" s="344"/>
      <c r="N122" s="344"/>
      <c r="O122" s="12"/>
      <c r="P122" s="12"/>
      <c r="Q122" s="12"/>
    </row>
    <row r="123" spans="1:17" ht="15" customHeight="1">
      <c r="A123" s="1499" t="s">
        <v>14</v>
      </c>
      <c r="B123" s="1502" t="s">
        <v>224</v>
      </c>
      <c r="C123" s="1658"/>
      <c r="D123" s="1480">
        <v>2</v>
      </c>
      <c r="E123" s="1659"/>
      <c r="F123" s="1659"/>
      <c r="G123" s="173" t="s">
        <v>125</v>
      </c>
      <c r="H123" s="170" t="s">
        <v>106</v>
      </c>
      <c r="I123" s="166"/>
      <c r="J123" s="48" t="s">
        <v>101</v>
      </c>
      <c r="K123" s="48"/>
      <c r="L123" s="48">
        <v>7.25</v>
      </c>
      <c r="M123" s="48" t="s">
        <v>128</v>
      </c>
      <c r="N123" s="183" t="s">
        <v>183</v>
      </c>
      <c r="O123" s="12"/>
      <c r="P123" s="12"/>
      <c r="Q123" s="12"/>
    </row>
    <row r="124" spans="1:17" ht="15" customHeight="1">
      <c r="A124" s="1500"/>
      <c r="B124" s="1503"/>
      <c r="C124" s="1655"/>
      <c r="D124" s="1481"/>
      <c r="E124" s="1660"/>
      <c r="F124" s="1661"/>
      <c r="G124" s="196" t="s">
        <v>214</v>
      </c>
      <c r="H124" s="170" t="s">
        <v>106</v>
      </c>
      <c r="I124" s="60"/>
      <c r="J124" s="143" t="s">
        <v>101</v>
      </c>
      <c r="K124" s="143"/>
      <c r="L124" s="143">
        <v>23.38</v>
      </c>
      <c r="M124" s="143" t="s">
        <v>128</v>
      </c>
      <c r="N124" s="60" t="s">
        <v>183</v>
      </c>
      <c r="O124" s="12"/>
      <c r="P124" s="12"/>
      <c r="Q124" s="12"/>
    </row>
    <row r="125" spans="1:17" ht="15" customHeight="1">
      <c r="A125" s="1500"/>
      <c r="B125" s="1503"/>
      <c r="C125" s="1655"/>
      <c r="D125" s="1481"/>
      <c r="E125" s="1474"/>
      <c r="F125" s="1475"/>
      <c r="G125" s="143"/>
      <c r="H125" s="213"/>
      <c r="I125" s="143"/>
      <c r="J125" s="213"/>
      <c r="K125" s="341"/>
      <c r="L125" s="143"/>
      <c r="M125" s="60"/>
      <c r="N125" s="170"/>
      <c r="O125" s="12"/>
      <c r="P125" s="12"/>
      <c r="Q125" s="12"/>
    </row>
    <row r="126" spans="1:17" ht="15" customHeight="1">
      <c r="A126" s="1500"/>
      <c r="B126" s="1503"/>
      <c r="C126" s="1655"/>
      <c r="D126" s="1481"/>
      <c r="E126" s="1474"/>
      <c r="F126" s="1475"/>
      <c r="G126" s="213"/>
      <c r="H126" s="213"/>
      <c r="I126" s="213"/>
      <c r="J126" s="213"/>
      <c r="K126" s="213"/>
      <c r="L126" s="213"/>
      <c r="M126" s="341"/>
      <c r="N126" s="170"/>
      <c r="O126" s="12"/>
      <c r="P126" s="12"/>
      <c r="Q126" s="12"/>
    </row>
    <row r="127" spans="1:17" ht="15" customHeight="1">
      <c r="A127" s="1500"/>
      <c r="B127" s="1504"/>
      <c r="C127" s="1656"/>
      <c r="D127" s="1482"/>
      <c r="E127" s="1665"/>
      <c r="F127" s="1666"/>
      <c r="G127" s="344"/>
      <c r="H127" s="344"/>
      <c r="I127" s="344"/>
      <c r="J127" s="344"/>
      <c r="K127" s="344"/>
      <c r="L127" s="344"/>
      <c r="M127" s="342"/>
      <c r="N127" s="505"/>
      <c r="O127" s="12"/>
      <c r="P127" s="12"/>
      <c r="Q127" s="12"/>
    </row>
    <row r="128" spans="1:17" ht="15" customHeight="1">
      <c r="A128" s="1499" t="s">
        <v>15</v>
      </c>
      <c r="B128" s="1494" t="s">
        <v>73</v>
      </c>
      <c r="C128" s="1485"/>
      <c r="D128" s="1480"/>
      <c r="E128" s="1609"/>
      <c r="F128" s="1610"/>
      <c r="G128" s="376"/>
      <c r="H128" s="377"/>
      <c r="I128" s="163"/>
      <c r="J128" s="386"/>
      <c r="K128" s="514"/>
      <c r="L128" s="163"/>
      <c r="M128" s="166"/>
      <c r="N128" s="516"/>
      <c r="O128" s="12"/>
      <c r="P128" s="12"/>
      <c r="Q128" s="12"/>
    </row>
    <row r="129" spans="1:17" ht="15" customHeight="1">
      <c r="A129" s="1500"/>
      <c r="B129" s="1495"/>
      <c r="C129" s="1486"/>
      <c r="D129" s="1481"/>
      <c r="E129" s="1668"/>
      <c r="F129" s="1668"/>
      <c r="G129" s="341"/>
      <c r="H129" s="341"/>
      <c r="I129" s="341"/>
      <c r="J129" s="341"/>
      <c r="K129" s="341"/>
      <c r="L129" s="341"/>
      <c r="M129" s="341"/>
      <c r="N129" s="170"/>
      <c r="O129" s="12"/>
      <c r="P129" s="12"/>
      <c r="Q129" s="12"/>
    </row>
    <row r="130" spans="1:17" ht="15" customHeight="1">
      <c r="A130" s="1500"/>
      <c r="B130" s="1495"/>
      <c r="C130" s="1486"/>
      <c r="D130" s="1481"/>
      <c r="E130" s="1668"/>
      <c r="F130" s="1668"/>
      <c r="G130" s="341"/>
      <c r="H130" s="341"/>
      <c r="I130" s="341"/>
      <c r="J130" s="341"/>
      <c r="K130" s="341"/>
      <c r="L130" s="341"/>
      <c r="M130" s="202"/>
      <c r="N130" s="588"/>
      <c r="O130" s="422"/>
      <c r="P130" s="411"/>
      <c r="Q130" s="12"/>
    </row>
    <row r="131" spans="1:17" ht="15" customHeight="1">
      <c r="A131" s="1501"/>
      <c r="B131" s="1496"/>
      <c r="C131" s="1487"/>
      <c r="D131" s="1482"/>
      <c r="E131" s="1669"/>
      <c r="F131" s="1669"/>
      <c r="G131" s="342"/>
      <c r="H131" s="342"/>
      <c r="I131" s="342"/>
      <c r="J131" s="342"/>
      <c r="K131" s="342"/>
      <c r="L131" s="342"/>
      <c r="M131" s="343"/>
      <c r="N131" s="589"/>
      <c r="O131" s="422"/>
      <c r="P131" s="411"/>
      <c r="Q131" s="12"/>
    </row>
    <row r="132" spans="1:17" ht="15.75" customHeight="1">
      <c r="A132" s="1629" t="s">
        <v>34</v>
      </c>
      <c r="B132" s="1630"/>
      <c r="C132" s="1671" t="s">
        <v>41</v>
      </c>
      <c r="D132" s="1671"/>
      <c r="E132" s="1667"/>
      <c r="F132" s="1667"/>
      <c r="G132" s="1603" t="s">
        <v>38</v>
      </c>
      <c r="H132" s="1607" t="s">
        <v>67</v>
      </c>
      <c r="I132" s="1607" t="s">
        <v>46</v>
      </c>
      <c r="J132" s="1607" t="s">
        <v>39</v>
      </c>
      <c r="K132" s="1607" t="s">
        <v>93</v>
      </c>
      <c r="L132" s="1607" t="s">
        <v>96</v>
      </c>
      <c r="M132" s="1607" t="s">
        <v>55</v>
      </c>
      <c r="N132" s="1616" t="s">
        <v>40</v>
      </c>
      <c r="O132" s="423"/>
      <c r="P132" s="411"/>
      <c r="Q132" s="12"/>
    </row>
    <row r="133" spans="1:17" ht="50.25" customHeight="1">
      <c r="A133" s="1630"/>
      <c r="B133" s="1630"/>
      <c r="C133" s="441" t="s">
        <v>31</v>
      </c>
      <c r="D133" s="441" t="s">
        <v>52</v>
      </c>
      <c r="E133" s="1667"/>
      <c r="F133" s="1667"/>
      <c r="G133" s="1605"/>
      <c r="H133" s="1608"/>
      <c r="I133" s="1608"/>
      <c r="J133" s="1608"/>
      <c r="K133" s="1608"/>
      <c r="L133" s="1608"/>
      <c r="M133" s="1608"/>
      <c r="N133" s="1617"/>
      <c r="O133" s="423"/>
      <c r="P133" s="411"/>
      <c r="Q133" s="12"/>
    </row>
    <row r="134" spans="1:17" ht="16.5" customHeight="1">
      <c r="A134" s="1651" t="s">
        <v>22</v>
      </c>
      <c r="B134" s="1652"/>
      <c r="C134" s="747">
        <f>IF(C13&gt;5000,100/3,(C15*0.5)*0.1)</f>
        <v>0.47975000000000007</v>
      </c>
      <c r="D134" s="32">
        <f>SUM(D135+D149+D156)</f>
        <v>8</v>
      </c>
      <c r="E134" s="1670"/>
      <c r="F134" s="1670"/>
      <c r="G134" s="417"/>
      <c r="H134" s="417"/>
      <c r="I134" s="417"/>
      <c r="J134" s="417"/>
      <c r="K134" s="417"/>
      <c r="L134" s="417"/>
      <c r="M134" s="418"/>
      <c r="N134" s="590"/>
      <c r="O134" s="422"/>
      <c r="P134" s="411"/>
      <c r="Q134" s="12"/>
    </row>
    <row r="135" spans="1:17" s="182" customFormat="1" ht="15" customHeight="1">
      <c r="A135" s="1491" t="s">
        <v>17</v>
      </c>
      <c r="B135" s="1683" t="s">
        <v>74</v>
      </c>
      <c r="C135" s="748"/>
      <c r="D135" s="1480">
        <v>3</v>
      </c>
      <c r="E135" s="1299"/>
      <c r="F135" s="1300"/>
      <c r="G135" s="711" t="s">
        <v>127</v>
      </c>
      <c r="H135" s="163" t="s">
        <v>106</v>
      </c>
      <c r="I135" s="164" t="s">
        <v>187</v>
      </c>
      <c r="J135" s="183" t="s">
        <v>99</v>
      </c>
      <c r="K135" s="166">
        <v>1</v>
      </c>
      <c r="L135" s="166">
        <v>1</v>
      </c>
      <c r="M135" s="720">
        <v>100</v>
      </c>
      <c r="N135" s="60" t="s">
        <v>326</v>
      </c>
      <c r="O135" s="677"/>
      <c r="P135" s="677"/>
      <c r="Q135" s="677"/>
    </row>
    <row r="136" spans="1:17" ht="15" customHeight="1">
      <c r="A136" s="1310"/>
      <c r="B136" s="1310"/>
      <c r="C136" s="1672"/>
      <c r="D136" s="1639"/>
      <c r="E136" s="1458"/>
      <c r="F136" s="1459"/>
      <c r="G136" s="712" t="s">
        <v>263</v>
      </c>
      <c r="H136" s="162" t="s">
        <v>106</v>
      </c>
      <c r="I136" s="165" t="s">
        <v>187</v>
      </c>
      <c r="J136" s="72" t="s">
        <v>99</v>
      </c>
      <c r="K136" s="60">
        <v>1</v>
      </c>
      <c r="L136" s="60">
        <v>1</v>
      </c>
      <c r="M136" s="716">
        <v>100</v>
      </c>
      <c r="N136" s="60" t="s">
        <v>326</v>
      </c>
      <c r="O136" s="12"/>
      <c r="P136" s="12"/>
      <c r="Q136" s="12"/>
    </row>
    <row r="137" spans="1:17" ht="15" customHeight="1">
      <c r="A137" s="1310"/>
      <c r="B137" s="1310"/>
      <c r="C137" s="1673"/>
      <c r="D137" s="1639"/>
      <c r="E137" s="1458"/>
      <c r="F137" s="1459"/>
      <c r="G137" s="713" t="s">
        <v>264</v>
      </c>
      <c r="H137" s="162" t="s">
        <v>106</v>
      </c>
      <c r="I137" s="165" t="s">
        <v>187</v>
      </c>
      <c r="J137" s="72" t="s">
        <v>99</v>
      </c>
      <c r="K137" s="60">
        <v>1</v>
      </c>
      <c r="L137" s="60">
        <v>1</v>
      </c>
      <c r="M137" s="715">
        <v>100</v>
      </c>
      <c r="N137" s="60" t="s">
        <v>326</v>
      </c>
      <c r="O137" s="12"/>
      <c r="P137" s="12"/>
      <c r="Q137" s="12"/>
    </row>
    <row r="138" spans="1:17" ht="15" customHeight="1">
      <c r="A138" s="1310"/>
      <c r="B138" s="1310"/>
      <c r="C138" s="1673"/>
      <c r="D138" s="1639"/>
      <c r="E138" s="1458"/>
      <c r="F138" s="1459"/>
      <c r="G138" s="712" t="s">
        <v>265</v>
      </c>
      <c r="H138" s="162" t="s">
        <v>106</v>
      </c>
      <c r="I138" s="165" t="s">
        <v>187</v>
      </c>
      <c r="J138" s="169" t="s">
        <v>99</v>
      </c>
      <c r="K138" s="60">
        <v>1</v>
      </c>
      <c r="L138" s="60">
        <v>1</v>
      </c>
      <c r="M138" s="716">
        <v>100</v>
      </c>
      <c r="N138" s="60" t="s">
        <v>326</v>
      </c>
      <c r="O138" s="12"/>
      <c r="P138" s="12"/>
      <c r="Q138" s="12"/>
    </row>
    <row r="139" spans="1:17" ht="15" customHeight="1">
      <c r="A139" s="1310"/>
      <c r="B139" s="1310"/>
      <c r="C139" s="1673"/>
      <c r="D139" s="1639"/>
      <c r="E139" s="1474"/>
      <c r="F139" s="1475"/>
      <c r="G139" s="712" t="s">
        <v>266</v>
      </c>
      <c r="H139" s="162" t="s">
        <v>106</v>
      </c>
      <c r="I139" s="165" t="s">
        <v>187</v>
      </c>
      <c r="J139" s="169" t="s">
        <v>99</v>
      </c>
      <c r="K139" s="60">
        <v>1</v>
      </c>
      <c r="L139" s="60">
        <v>1</v>
      </c>
      <c r="M139" s="721">
        <v>100</v>
      </c>
      <c r="N139" s="60" t="s">
        <v>326</v>
      </c>
      <c r="O139" s="12"/>
      <c r="P139" s="12"/>
      <c r="Q139" s="12"/>
    </row>
    <row r="140" spans="1:17" ht="15" customHeight="1">
      <c r="A140" s="1310"/>
      <c r="B140" s="1310"/>
      <c r="C140" s="1673"/>
      <c r="D140" s="1639"/>
      <c r="E140" s="1474"/>
      <c r="F140" s="1475"/>
      <c r="G140" s="712" t="s">
        <v>267</v>
      </c>
      <c r="H140" s="162" t="s">
        <v>106</v>
      </c>
      <c r="I140" s="165" t="s">
        <v>187</v>
      </c>
      <c r="J140" s="169" t="s">
        <v>99</v>
      </c>
      <c r="K140" s="60">
        <v>1</v>
      </c>
      <c r="L140" s="60">
        <v>1</v>
      </c>
      <c r="M140" s="721">
        <v>100</v>
      </c>
      <c r="N140" s="60" t="s">
        <v>326</v>
      </c>
      <c r="O140" s="12"/>
      <c r="P140" s="12"/>
      <c r="Q140" s="12"/>
    </row>
    <row r="141" spans="1:17" ht="15" customHeight="1">
      <c r="A141" s="1310"/>
      <c r="B141" s="1310"/>
      <c r="C141" s="1673"/>
      <c r="D141" s="1639"/>
      <c r="E141" s="1474"/>
      <c r="F141" s="1475"/>
      <c r="G141" s="712" t="s">
        <v>268</v>
      </c>
      <c r="H141" s="162" t="s">
        <v>106</v>
      </c>
      <c r="I141" s="165" t="s">
        <v>187</v>
      </c>
      <c r="J141" s="169" t="s">
        <v>99</v>
      </c>
      <c r="K141" s="60">
        <v>1</v>
      </c>
      <c r="L141" s="60">
        <v>1</v>
      </c>
      <c r="M141" s="722" t="s">
        <v>128</v>
      </c>
      <c r="N141" s="60" t="s">
        <v>326</v>
      </c>
      <c r="O141" s="12"/>
      <c r="P141" s="12"/>
      <c r="Q141" s="12"/>
    </row>
    <row r="142" spans="1:17" ht="15" customHeight="1">
      <c r="A142" s="1310"/>
      <c r="B142" s="1310"/>
      <c r="C142" s="1673"/>
      <c r="D142" s="1639"/>
      <c r="E142" s="1474"/>
      <c r="F142" s="1475"/>
      <c r="G142" s="712" t="s">
        <v>269</v>
      </c>
      <c r="H142" s="162" t="s">
        <v>106</v>
      </c>
      <c r="I142" s="165" t="s">
        <v>187</v>
      </c>
      <c r="J142" s="169" t="s">
        <v>99</v>
      </c>
      <c r="K142" s="60">
        <v>1</v>
      </c>
      <c r="L142" s="60">
        <v>1</v>
      </c>
      <c r="M142" s="722" t="s">
        <v>128</v>
      </c>
      <c r="N142" s="60" t="s">
        <v>326</v>
      </c>
      <c r="O142" s="12"/>
      <c r="P142" s="12"/>
      <c r="Q142" s="12"/>
    </row>
    <row r="143" spans="1:17" ht="15" customHeight="1">
      <c r="A143" s="1310"/>
      <c r="B143" s="1310"/>
      <c r="C143" s="1673"/>
      <c r="D143" s="1639"/>
      <c r="E143" s="1474"/>
      <c r="F143" s="1475"/>
      <c r="G143" s="712" t="s">
        <v>270</v>
      </c>
      <c r="H143" s="162" t="s">
        <v>106</v>
      </c>
      <c r="I143" s="165" t="s">
        <v>187</v>
      </c>
      <c r="J143" s="169" t="s">
        <v>99</v>
      </c>
      <c r="K143" s="60">
        <v>1</v>
      </c>
      <c r="L143" s="60">
        <v>1</v>
      </c>
      <c r="M143" s="722" t="s">
        <v>128</v>
      </c>
      <c r="N143" s="60" t="s">
        <v>326</v>
      </c>
      <c r="O143" s="12"/>
      <c r="P143" s="12"/>
      <c r="Q143" s="12"/>
    </row>
    <row r="144" spans="1:17" ht="15" customHeight="1">
      <c r="A144" s="1310"/>
      <c r="B144" s="1310"/>
      <c r="C144" s="1673"/>
      <c r="D144" s="1639"/>
      <c r="E144" s="1474"/>
      <c r="F144" s="1475"/>
      <c r="G144" s="712" t="s">
        <v>271</v>
      </c>
      <c r="H144" s="162" t="s">
        <v>106</v>
      </c>
      <c r="I144" s="165" t="s">
        <v>187</v>
      </c>
      <c r="J144" s="169" t="s">
        <v>99</v>
      </c>
      <c r="K144" s="60">
        <v>1</v>
      </c>
      <c r="L144" s="60">
        <v>1</v>
      </c>
      <c r="M144" s="722" t="s">
        <v>128</v>
      </c>
      <c r="N144" s="60" t="s">
        <v>326</v>
      </c>
      <c r="O144" s="12"/>
      <c r="P144" s="12"/>
      <c r="Q144" s="12"/>
    </row>
    <row r="145" spans="1:17" ht="15" customHeight="1">
      <c r="A145" s="1310"/>
      <c r="B145" s="1310"/>
      <c r="C145" s="1673"/>
      <c r="D145" s="1639"/>
      <c r="E145" s="1474"/>
      <c r="F145" s="1475"/>
      <c r="G145" s="712" t="s">
        <v>272</v>
      </c>
      <c r="H145" s="162" t="s">
        <v>106</v>
      </c>
      <c r="I145" s="165" t="s">
        <v>187</v>
      </c>
      <c r="J145" s="169" t="s">
        <v>99</v>
      </c>
      <c r="K145" s="60">
        <v>1</v>
      </c>
      <c r="L145" s="60">
        <v>1</v>
      </c>
      <c r="M145" s="722" t="s">
        <v>128</v>
      </c>
      <c r="N145" s="60" t="s">
        <v>326</v>
      </c>
      <c r="O145" s="12"/>
      <c r="P145" s="12"/>
      <c r="Q145" s="12"/>
    </row>
    <row r="146" spans="1:17" ht="15" customHeight="1">
      <c r="A146" s="1310"/>
      <c r="B146" s="1310"/>
      <c r="C146" s="1673"/>
      <c r="D146" s="1639"/>
      <c r="E146" s="1474"/>
      <c r="F146" s="1475"/>
      <c r="G146" s="712" t="s">
        <v>273</v>
      </c>
      <c r="H146" s="162" t="s">
        <v>106</v>
      </c>
      <c r="I146" s="165" t="s">
        <v>187</v>
      </c>
      <c r="J146" s="169" t="s">
        <v>99</v>
      </c>
      <c r="K146" s="60">
        <v>1</v>
      </c>
      <c r="L146" s="60">
        <v>1</v>
      </c>
      <c r="M146" s="722" t="s">
        <v>128</v>
      </c>
      <c r="N146" s="60" t="s">
        <v>326</v>
      </c>
      <c r="O146" s="12"/>
      <c r="P146" s="12"/>
      <c r="Q146" s="12"/>
    </row>
    <row r="147" spans="1:17" ht="15" customHeight="1">
      <c r="A147" s="1310"/>
      <c r="B147" s="1310"/>
      <c r="C147" s="1673"/>
      <c r="D147" s="1639"/>
      <c r="E147" s="1474"/>
      <c r="F147" s="1475"/>
      <c r="G147" s="416"/>
      <c r="H147" s="170"/>
      <c r="I147" s="170"/>
      <c r="J147" s="170"/>
      <c r="K147" s="170"/>
      <c r="L147" s="170"/>
      <c r="M147" s="170"/>
      <c r="N147" s="170"/>
      <c r="O147" s="12"/>
      <c r="P147" s="12"/>
      <c r="Q147" s="12"/>
    </row>
    <row r="148" spans="1:17" ht="15" customHeight="1">
      <c r="A148" s="1682"/>
      <c r="B148" s="1682"/>
      <c r="C148" s="1674"/>
      <c r="D148" s="1640"/>
      <c r="E148" s="1662"/>
      <c r="F148" s="1663"/>
      <c r="G148" s="420"/>
      <c r="H148" s="505"/>
      <c r="I148" s="505"/>
      <c r="J148" s="505"/>
      <c r="K148" s="505"/>
      <c r="L148" s="505"/>
      <c r="M148" s="505"/>
      <c r="N148" s="343"/>
      <c r="O148" s="12"/>
      <c r="P148" s="12"/>
      <c r="Q148" s="12"/>
    </row>
    <row r="149" spans="1:17" ht="15" customHeight="1">
      <c r="A149" s="1491" t="s">
        <v>19</v>
      </c>
      <c r="B149" s="1488" t="s">
        <v>75</v>
      </c>
      <c r="C149" s="1678"/>
      <c r="D149" s="1480">
        <v>3</v>
      </c>
      <c r="E149" s="1676"/>
      <c r="F149" s="1676"/>
      <c r="G149" s="591" t="s">
        <v>131</v>
      </c>
      <c r="H149" s="163" t="s">
        <v>106</v>
      </c>
      <c r="I149" s="163"/>
      <c r="J149" s="163" t="s">
        <v>129</v>
      </c>
      <c r="K149" s="163"/>
      <c r="L149" s="163">
        <v>10</v>
      </c>
      <c r="M149" s="163">
        <v>100</v>
      </c>
      <c r="N149" s="60" t="s">
        <v>326</v>
      </c>
      <c r="O149" s="12"/>
      <c r="P149" s="12"/>
      <c r="Q149" s="12"/>
    </row>
    <row r="150" spans="1:17" ht="15" customHeight="1">
      <c r="A150" s="1492"/>
      <c r="B150" s="1489"/>
      <c r="C150" s="1679"/>
      <c r="D150" s="1481"/>
      <c r="E150" s="1681"/>
      <c r="F150" s="1681"/>
      <c r="G150" s="592" t="s">
        <v>132</v>
      </c>
      <c r="H150" s="162" t="s">
        <v>106</v>
      </c>
      <c r="I150" s="162"/>
      <c r="J150" s="162" t="s">
        <v>129</v>
      </c>
      <c r="K150" s="162"/>
      <c r="L150" s="162">
        <v>5</v>
      </c>
      <c r="M150" s="162">
        <v>50</v>
      </c>
      <c r="N150" s="60" t="s">
        <v>326</v>
      </c>
      <c r="O150" s="12"/>
      <c r="P150" s="12"/>
      <c r="Q150" s="12"/>
    </row>
    <row r="151" spans="1:17" ht="15" customHeight="1">
      <c r="A151" s="1492"/>
      <c r="B151" s="1489"/>
      <c r="C151" s="1679"/>
      <c r="D151" s="1481"/>
      <c r="E151" s="1483"/>
      <c r="F151" s="1484"/>
      <c r="G151" s="592"/>
      <c r="H151" s="162"/>
      <c r="I151" s="162"/>
      <c r="J151" s="162"/>
      <c r="K151" s="162"/>
      <c r="L151" s="162"/>
      <c r="M151" s="162"/>
      <c r="N151" s="60"/>
      <c r="O151" s="12"/>
      <c r="P151" s="12"/>
      <c r="Q151" s="12"/>
    </row>
    <row r="152" spans="1:17" ht="15" customHeight="1">
      <c r="A152" s="1492"/>
      <c r="B152" s="1489"/>
      <c r="C152" s="1679"/>
      <c r="D152" s="1481"/>
      <c r="E152" s="1681"/>
      <c r="F152" s="1681"/>
      <c r="G152" s="592" t="s">
        <v>133</v>
      </c>
      <c r="H152" s="162" t="s">
        <v>106</v>
      </c>
      <c r="I152" s="162"/>
      <c r="J152" s="162" t="s">
        <v>220</v>
      </c>
      <c r="K152" s="162"/>
      <c r="L152" s="162">
        <v>5</v>
      </c>
      <c r="M152" s="162">
        <v>10</v>
      </c>
      <c r="N152" s="60" t="s">
        <v>326</v>
      </c>
      <c r="O152" s="12"/>
      <c r="P152" s="12"/>
      <c r="Q152" s="12"/>
    </row>
    <row r="153" spans="1:17" ht="15" customHeight="1">
      <c r="A153" s="1492"/>
      <c r="B153" s="1489"/>
      <c r="C153" s="1679"/>
      <c r="D153" s="1481"/>
      <c r="E153" s="1636"/>
      <c r="F153" s="1636"/>
      <c r="G153" s="416"/>
      <c r="H153" s="170"/>
      <c r="I153" s="170"/>
      <c r="J153" s="170"/>
      <c r="K153" s="170"/>
      <c r="L153" s="170"/>
      <c r="M153" s="170"/>
      <c r="N153" s="170"/>
      <c r="O153" s="12"/>
      <c r="P153" s="12"/>
      <c r="Q153" s="12"/>
    </row>
    <row r="154" spans="1:17" ht="15" customHeight="1">
      <c r="A154" s="1492"/>
      <c r="B154" s="1489"/>
      <c r="C154" s="1679"/>
      <c r="D154" s="1481"/>
      <c r="E154" s="1636"/>
      <c r="F154" s="1636"/>
      <c r="G154" s="416"/>
      <c r="H154" s="170"/>
      <c r="I154" s="170"/>
      <c r="J154" s="170"/>
      <c r="K154" s="170"/>
      <c r="L154" s="170"/>
      <c r="M154" s="170"/>
      <c r="N154" s="202"/>
      <c r="O154" s="12"/>
      <c r="P154" s="12"/>
      <c r="Q154" s="12"/>
    </row>
    <row r="155" spans="1:17" ht="15" customHeight="1">
      <c r="A155" s="1493"/>
      <c r="B155" s="1490"/>
      <c r="C155" s="1680"/>
      <c r="D155" s="1482"/>
      <c r="E155" s="1687"/>
      <c r="F155" s="1687"/>
      <c r="G155" s="420"/>
      <c r="H155" s="505"/>
      <c r="I155" s="505"/>
      <c r="J155" s="505"/>
      <c r="K155" s="505"/>
      <c r="L155" s="505"/>
      <c r="M155" s="505"/>
      <c r="N155" s="523"/>
      <c r="O155" s="12"/>
      <c r="P155" s="12"/>
      <c r="Q155" s="12"/>
    </row>
    <row r="156" spans="1:17" ht="15" customHeight="1">
      <c r="A156" s="1491" t="s">
        <v>20</v>
      </c>
      <c r="B156" s="1488" t="s">
        <v>76</v>
      </c>
      <c r="C156" s="1678"/>
      <c r="D156" s="1480">
        <v>2</v>
      </c>
      <c r="E156" s="1676"/>
      <c r="F156" s="1676"/>
      <c r="G156" s="591" t="s">
        <v>134</v>
      </c>
      <c r="H156" s="163" t="s">
        <v>106</v>
      </c>
      <c r="I156" s="162"/>
      <c r="J156" s="183" t="s">
        <v>110</v>
      </c>
      <c r="K156" s="183"/>
      <c r="L156" s="183">
        <v>5.86</v>
      </c>
      <c r="M156" s="183">
        <v>5</v>
      </c>
      <c r="N156" s="60" t="s">
        <v>326</v>
      </c>
      <c r="O156" s="12"/>
      <c r="P156" s="12"/>
      <c r="Q156" s="12"/>
    </row>
    <row r="157" spans="1:17" ht="15" customHeight="1">
      <c r="A157" s="1492"/>
      <c r="B157" s="1489"/>
      <c r="C157" s="1679"/>
      <c r="D157" s="1481"/>
      <c r="E157" s="1675"/>
      <c r="F157" s="1675"/>
      <c r="G157" s="187"/>
      <c r="H157" s="187"/>
      <c r="I157" s="161"/>
      <c r="J157" s="161"/>
      <c r="K157" s="161"/>
      <c r="L157" s="161"/>
      <c r="M157" s="161"/>
      <c r="N157" s="161"/>
      <c r="O157" s="12"/>
      <c r="P157" s="12"/>
      <c r="Q157" s="12"/>
    </row>
    <row r="158" spans="1:17" ht="15" customHeight="1">
      <c r="A158" s="1492"/>
      <c r="B158" s="1489"/>
      <c r="C158" s="1679"/>
      <c r="D158" s="1481"/>
      <c r="E158" s="1675"/>
      <c r="F158" s="1675"/>
      <c r="G158" s="187"/>
      <c r="H158" s="187"/>
      <c r="I158" s="161"/>
      <c r="J158" s="161"/>
      <c r="K158" s="161"/>
      <c r="L158" s="161"/>
      <c r="M158" s="161"/>
      <c r="N158" s="161"/>
      <c r="O158" s="12"/>
      <c r="P158" s="12"/>
      <c r="Q158" s="12"/>
    </row>
    <row r="159" spans="1:17" ht="15" customHeight="1">
      <c r="A159" s="1492"/>
      <c r="B159" s="1489"/>
      <c r="C159" s="1679"/>
      <c r="D159" s="1481"/>
      <c r="E159" s="1675"/>
      <c r="F159" s="1675"/>
      <c r="G159" s="187"/>
      <c r="H159" s="187"/>
      <c r="I159" s="161"/>
      <c r="J159" s="161"/>
      <c r="K159" s="161"/>
      <c r="L159" s="161"/>
      <c r="M159" s="161"/>
      <c r="N159" s="202"/>
      <c r="O159" s="12"/>
      <c r="P159" s="12"/>
      <c r="Q159" s="12"/>
    </row>
    <row r="160" spans="1:17" ht="15" customHeight="1">
      <c r="A160" s="1493"/>
      <c r="B160" s="1490"/>
      <c r="C160" s="1680"/>
      <c r="D160" s="1482"/>
      <c r="E160" s="1685"/>
      <c r="F160" s="1685"/>
      <c r="G160" s="421"/>
      <c r="H160" s="421"/>
      <c r="I160" s="523"/>
      <c r="J160" s="523"/>
      <c r="K160" s="523"/>
      <c r="L160" s="523"/>
      <c r="M160" s="523"/>
      <c r="N160" s="343"/>
      <c r="O160" s="12"/>
      <c r="P160" s="12"/>
      <c r="Q160" s="12"/>
    </row>
    <row r="161" spans="1:17" ht="15" customHeight="1">
      <c r="A161" s="1243" t="s">
        <v>77</v>
      </c>
      <c r="B161" s="1612" t="s">
        <v>78</v>
      </c>
      <c r="C161" s="1614"/>
      <c r="D161" s="1470">
        <v>5</v>
      </c>
      <c r="E161" s="1686"/>
      <c r="F161" s="1686"/>
      <c r="G161" s="593" t="s">
        <v>137</v>
      </c>
      <c r="H161" s="163" t="s">
        <v>106</v>
      </c>
      <c r="I161" s="515"/>
      <c r="J161" s="515" t="s">
        <v>135</v>
      </c>
      <c r="K161" s="515"/>
      <c r="L161" s="515">
        <v>3</v>
      </c>
      <c r="M161" s="515">
        <v>100</v>
      </c>
      <c r="N161" s="60" t="s">
        <v>326</v>
      </c>
      <c r="O161" s="12"/>
      <c r="P161" s="12"/>
      <c r="Q161" s="12"/>
    </row>
    <row r="162" spans="1:17" ht="15" customHeight="1">
      <c r="A162" s="1611"/>
      <c r="B162" s="1613"/>
      <c r="C162" s="1615"/>
      <c r="D162" s="1471"/>
      <c r="E162" s="1695"/>
      <c r="F162" s="1695"/>
      <c r="G162" s="594" t="s">
        <v>138</v>
      </c>
      <c r="H162" s="346" t="s">
        <v>106</v>
      </c>
      <c r="I162" s="214"/>
      <c r="J162" s="214" t="s">
        <v>135</v>
      </c>
      <c r="K162" s="214"/>
      <c r="L162" s="214" t="s">
        <v>136</v>
      </c>
      <c r="M162" s="214">
        <v>20</v>
      </c>
      <c r="N162" s="200" t="s">
        <v>326</v>
      </c>
      <c r="O162" s="12"/>
      <c r="P162" s="12"/>
      <c r="Q162" s="12"/>
    </row>
    <row r="163" spans="1:17" ht="15">
      <c r="A163" s="11"/>
      <c r="B163" s="11"/>
      <c r="C163" s="35"/>
      <c r="D163" s="21"/>
      <c r="E163" s="11"/>
      <c r="F163" s="11"/>
      <c r="G163" s="11"/>
      <c r="H163" s="11"/>
      <c r="I163" s="11"/>
      <c r="J163" s="11"/>
      <c r="K163" s="11"/>
      <c r="L163" s="11"/>
      <c r="M163" s="11"/>
      <c r="N163" s="11"/>
      <c r="O163" s="12"/>
      <c r="P163" s="12"/>
      <c r="Q163" s="12"/>
    </row>
    <row r="164" spans="1:17" ht="15">
      <c r="A164" s="11"/>
      <c r="B164" s="11"/>
      <c r="C164" s="35"/>
      <c r="D164" s="21"/>
      <c r="E164" s="11"/>
      <c r="F164" s="11"/>
      <c r="G164" s="11"/>
      <c r="H164" s="11"/>
      <c r="I164" s="11"/>
      <c r="J164" s="11"/>
      <c r="K164" s="11"/>
      <c r="L164" s="11"/>
      <c r="M164" s="11"/>
      <c r="N164" s="11"/>
      <c r="O164" s="12"/>
      <c r="P164" s="12"/>
      <c r="Q164" s="12"/>
    </row>
    <row r="165" spans="1:17" ht="15.75">
      <c r="A165" s="11"/>
      <c r="B165" s="127"/>
      <c r="C165" s="127"/>
      <c r="D165" s="127"/>
      <c r="E165" s="11"/>
      <c r="F165" s="11"/>
      <c r="G165" s="11"/>
      <c r="H165" s="11"/>
      <c r="I165" s="11"/>
      <c r="J165" s="11"/>
      <c r="L165" s="11"/>
      <c r="M165" s="11"/>
      <c r="N165" s="11"/>
      <c r="O165" s="12"/>
      <c r="P165" s="12"/>
      <c r="Q165" s="12"/>
    </row>
    <row r="166" spans="1:17" ht="31.5" customHeight="1">
      <c r="A166" s="11"/>
      <c r="B166" s="1684" t="s">
        <v>79</v>
      </c>
      <c r="C166" s="1684"/>
      <c r="D166" s="613">
        <f>C15</f>
        <v>9.595</v>
      </c>
      <c r="E166" s="11"/>
      <c r="F166" s="11"/>
      <c r="G166" s="11"/>
      <c r="H166" s="11"/>
      <c r="I166" s="11"/>
      <c r="J166" s="11"/>
      <c r="L166" s="11"/>
      <c r="M166" s="11"/>
      <c r="N166" s="11"/>
      <c r="O166" s="12"/>
      <c r="P166" s="12"/>
      <c r="Q166" s="12"/>
    </row>
    <row r="167" spans="1:17" ht="15">
      <c r="A167" s="11"/>
      <c r="B167" s="11"/>
      <c r="C167" s="35"/>
      <c r="D167" s="21"/>
      <c r="E167" s="11"/>
      <c r="F167" s="11"/>
      <c r="G167" s="11"/>
      <c r="H167" s="11"/>
      <c r="I167" s="11"/>
      <c r="J167" s="11"/>
      <c r="L167" s="11"/>
      <c r="M167" s="11"/>
      <c r="N167" s="11"/>
      <c r="O167" s="12"/>
      <c r="P167" s="12"/>
      <c r="Q167" s="12"/>
    </row>
    <row r="168" spans="1:17" ht="15">
      <c r="A168" s="11"/>
      <c r="B168" s="1677" t="s">
        <v>205</v>
      </c>
      <c r="C168" s="1677"/>
      <c r="D168" s="612">
        <f>SUM(C16)</f>
        <v>100</v>
      </c>
      <c r="E168" s="36"/>
      <c r="F168" s="36"/>
      <c r="G168" s="36"/>
      <c r="H168" s="36"/>
      <c r="I168" s="36"/>
      <c r="J168" s="36"/>
      <c r="L168" s="11"/>
      <c r="M168" s="11"/>
      <c r="N168" s="11"/>
      <c r="O168" s="12"/>
      <c r="P168" s="12"/>
      <c r="Q168" s="12"/>
    </row>
    <row r="169" spans="1:17" ht="15.75">
      <c r="A169" s="11"/>
      <c r="B169" s="36"/>
      <c r="C169" s="44"/>
      <c r="D169" s="36"/>
      <c r="E169" s="36"/>
      <c r="F169" s="36"/>
      <c r="G169" s="36"/>
      <c r="H169" s="36"/>
      <c r="I169" s="36"/>
      <c r="J169" s="36"/>
      <c r="L169" s="11"/>
      <c r="M169" s="11"/>
      <c r="N169" s="11"/>
      <c r="O169" s="12"/>
      <c r="P169" s="12"/>
      <c r="Q169" s="12"/>
    </row>
    <row r="170" spans="1:17" ht="15">
      <c r="A170" s="11"/>
      <c r="B170" s="46" t="s">
        <v>173</v>
      </c>
      <c r="C170" s="129"/>
      <c r="D170" s="131"/>
      <c r="E170" s="131"/>
      <c r="F170" s="131"/>
      <c r="G170" s="131"/>
      <c r="H170" s="131"/>
      <c r="I170" s="36"/>
      <c r="J170" s="36"/>
      <c r="L170" s="11"/>
      <c r="M170" s="11"/>
      <c r="N170" s="11"/>
      <c r="O170" s="12"/>
      <c r="P170" s="12"/>
      <c r="Q170" s="12"/>
    </row>
    <row r="171" spans="1:17" ht="15">
      <c r="A171" s="11"/>
      <c r="B171" s="46"/>
      <c r="C171" s="129" t="s">
        <v>175</v>
      </c>
      <c r="D171" s="43"/>
      <c r="E171" s="43"/>
      <c r="F171" s="43"/>
      <c r="G171" s="43"/>
      <c r="H171" s="43"/>
      <c r="I171" s="36"/>
      <c r="J171" s="36"/>
      <c r="L171" s="11"/>
      <c r="M171" s="11"/>
      <c r="N171" s="11"/>
      <c r="O171" s="12"/>
      <c r="P171" s="12"/>
      <c r="Q171" s="12"/>
    </row>
    <row r="172" spans="1:17" ht="15">
      <c r="A172" s="11"/>
      <c r="B172" s="75"/>
      <c r="C172" s="129" t="s">
        <v>321</v>
      </c>
      <c r="D172" s="43"/>
      <c r="E172" s="43"/>
      <c r="F172" s="43"/>
      <c r="G172" s="43"/>
      <c r="H172" s="43"/>
      <c r="I172" s="36"/>
      <c r="J172" s="36"/>
      <c r="L172" s="11"/>
      <c r="M172" s="11"/>
      <c r="N172" s="11"/>
      <c r="O172" s="12"/>
      <c r="P172" s="12"/>
      <c r="Q172" s="12"/>
    </row>
    <row r="173" spans="1:17" ht="15">
      <c r="A173" s="11"/>
      <c r="B173" s="75"/>
      <c r="C173" s="129" t="s">
        <v>242</v>
      </c>
      <c r="D173" s="131"/>
      <c r="E173" s="131"/>
      <c r="F173" s="131"/>
      <c r="G173" s="131"/>
      <c r="H173" s="131"/>
      <c r="I173" s="36"/>
      <c r="J173" s="36"/>
      <c r="L173" s="11"/>
      <c r="M173" s="11"/>
      <c r="N173" s="11"/>
      <c r="O173" s="12"/>
      <c r="P173" s="12"/>
      <c r="Q173" s="12"/>
    </row>
    <row r="174" spans="1:17" ht="15">
      <c r="A174" s="11"/>
      <c r="B174" s="36"/>
      <c r="C174" s="1623"/>
      <c r="D174" s="1690"/>
      <c r="E174" s="1690"/>
      <c r="F174" s="1690"/>
      <c r="G174" s="1690"/>
      <c r="H174" s="1690"/>
      <c r="I174" s="1690"/>
      <c r="J174" s="1690"/>
      <c r="K174" s="1690"/>
      <c r="L174" s="1690"/>
      <c r="M174" s="1690"/>
      <c r="N174" s="1690"/>
      <c r="O174" s="1690"/>
      <c r="P174" s="11"/>
      <c r="Q174" s="11"/>
    </row>
    <row r="175" spans="1:17" ht="15">
      <c r="A175" s="11"/>
      <c r="B175" s="36"/>
      <c r="C175" s="1623"/>
      <c r="D175" s="1198"/>
      <c r="E175" s="1198"/>
      <c r="F175" s="1198"/>
      <c r="G175" s="1198"/>
      <c r="H175" s="1198"/>
      <c r="I175" s="1198"/>
      <c r="J175" s="1198"/>
      <c r="K175" s="1198"/>
      <c r="L175" s="1198"/>
      <c r="M175" s="182"/>
      <c r="N175" s="182"/>
      <c r="O175" s="182"/>
      <c r="P175" s="11"/>
      <c r="Q175" s="11"/>
    </row>
    <row r="176" spans="1:17" s="528" customFormat="1" ht="33.75" customHeight="1">
      <c r="A176" s="525"/>
      <c r="B176" s="1693"/>
      <c r="C176" s="1694"/>
      <c r="D176" s="1694"/>
      <c r="E176" s="1694"/>
      <c r="F176" s="1694"/>
      <c r="G176" s="1694"/>
      <c r="H176" s="1694"/>
      <c r="I176" s="1694"/>
      <c r="J176" s="1694"/>
      <c r="K176" s="1694"/>
      <c r="L176" s="1694"/>
      <c r="M176" s="1694"/>
      <c r="N176" s="1694"/>
      <c r="O176" s="526"/>
      <c r="P176" s="527"/>
      <c r="Q176" s="527"/>
    </row>
    <row r="177" spans="1:17" ht="15">
      <c r="A177" s="12"/>
      <c r="B177" s="36"/>
      <c r="C177" s="1691"/>
      <c r="D177" s="1692"/>
      <c r="E177" s="1692"/>
      <c r="F177" s="1692"/>
      <c r="G177" s="1692"/>
      <c r="H177" s="1692"/>
      <c r="I177" s="1692"/>
      <c r="J177" s="1692"/>
      <c r="K177" s="1692"/>
      <c r="L177" s="1692"/>
      <c r="M177" s="182"/>
      <c r="N177" s="182"/>
      <c r="O177" s="182"/>
      <c r="P177" s="11"/>
      <c r="Q177" s="11"/>
    </row>
    <row r="178" spans="1:17" ht="15">
      <c r="A178" s="12"/>
      <c r="B178" s="36"/>
      <c r="C178" s="1691"/>
      <c r="D178" s="1692"/>
      <c r="E178" s="1692"/>
      <c r="F178" s="1692"/>
      <c r="G178" s="1692"/>
      <c r="H178" s="1692"/>
      <c r="I178" s="1692"/>
      <c r="J178" s="1692"/>
      <c r="K178" s="1692"/>
      <c r="L178" s="1692"/>
      <c r="M178" s="1692"/>
      <c r="N178" s="1692"/>
      <c r="O178" s="182"/>
      <c r="P178" s="11"/>
      <c r="Q178" s="11"/>
    </row>
    <row r="179" spans="1:17" ht="29.25" customHeight="1">
      <c r="A179" s="12"/>
      <c r="B179" s="1688"/>
      <c r="C179" s="1688"/>
      <c r="D179" s="1688"/>
      <c r="E179" s="1689"/>
      <c r="F179" s="1689"/>
      <c r="G179" s="1689"/>
      <c r="H179" s="1689"/>
      <c r="I179" s="1689"/>
      <c r="J179" s="1689"/>
      <c r="K179" s="1689"/>
      <c r="L179" s="1689"/>
      <c r="M179" s="1689"/>
      <c r="N179" s="1689"/>
      <c r="O179" s="11"/>
      <c r="P179" s="11"/>
      <c r="Q179" s="11"/>
    </row>
    <row r="180" spans="1:17" ht="15">
      <c r="A180" s="12"/>
      <c r="B180" s="12"/>
      <c r="C180" s="11"/>
      <c r="D180" s="11"/>
      <c r="E180" s="11"/>
      <c r="F180" s="11"/>
      <c r="G180" s="11"/>
      <c r="H180" s="11"/>
      <c r="I180" s="11"/>
      <c r="J180" s="15"/>
      <c r="K180" s="54"/>
      <c r="L180" s="15"/>
      <c r="M180" s="15"/>
      <c r="N180" s="15"/>
      <c r="O180" s="15"/>
      <c r="P180" s="11"/>
      <c r="Q180" s="11"/>
    </row>
    <row r="181" spans="1:17" ht="15">
      <c r="A181" s="12"/>
      <c r="B181" s="12"/>
      <c r="C181" s="11"/>
      <c r="D181" s="11"/>
      <c r="E181" s="11"/>
      <c r="F181" s="11"/>
      <c r="G181" s="11"/>
      <c r="H181" s="11"/>
      <c r="I181" s="11"/>
      <c r="J181" s="15"/>
      <c r="K181" s="54"/>
      <c r="L181" s="15"/>
      <c r="M181" s="15"/>
      <c r="N181" s="15"/>
      <c r="O181" s="15"/>
      <c r="P181" s="11"/>
      <c r="Q181" s="11"/>
    </row>
    <row r="182" spans="1:17" ht="15">
      <c r="A182" s="12"/>
      <c r="B182" s="12"/>
      <c r="C182" s="11"/>
      <c r="D182" s="11"/>
      <c r="E182" s="11"/>
      <c r="F182" s="11"/>
      <c r="G182" s="11"/>
      <c r="H182" s="11"/>
      <c r="I182" s="11"/>
      <c r="J182" s="15"/>
      <c r="K182" s="54"/>
      <c r="L182" s="15"/>
      <c r="M182" s="15"/>
      <c r="N182" s="15"/>
      <c r="O182" s="15"/>
      <c r="P182" s="11"/>
      <c r="Q182" s="11"/>
    </row>
    <row r="183" spans="1:17" ht="15">
      <c r="A183" s="12"/>
      <c r="B183" s="12"/>
      <c r="C183" s="11"/>
      <c r="D183" s="11"/>
      <c r="E183" s="11"/>
      <c r="F183" s="11"/>
      <c r="G183" s="11"/>
      <c r="H183" s="11"/>
      <c r="I183" s="11"/>
      <c r="J183" s="15"/>
      <c r="K183" s="54"/>
      <c r="L183" s="15"/>
      <c r="M183" s="15"/>
      <c r="N183" s="15"/>
      <c r="O183" s="15"/>
      <c r="P183" s="15"/>
      <c r="Q183" s="15"/>
    </row>
    <row r="184" spans="1:17" ht="15">
      <c r="A184" s="12"/>
      <c r="B184" s="12"/>
      <c r="C184" s="11"/>
      <c r="D184" s="11"/>
      <c r="E184" s="11"/>
      <c r="F184" s="11"/>
      <c r="G184" s="11"/>
      <c r="H184" s="11"/>
      <c r="I184" s="11"/>
      <c r="J184" s="15"/>
      <c r="K184" s="52"/>
      <c r="L184" s="15"/>
      <c r="M184" s="15"/>
      <c r="N184" s="15"/>
      <c r="O184" s="15"/>
      <c r="P184" s="11"/>
      <c r="Q184" s="11"/>
    </row>
    <row r="185" spans="1:17" ht="15">
      <c r="A185" s="12"/>
      <c r="B185" s="12"/>
      <c r="C185" s="11"/>
      <c r="D185" s="11"/>
      <c r="E185" s="11"/>
      <c r="F185" s="11"/>
      <c r="G185" s="11"/>
      <c r="H185" s="11"/>
      <c r="I185" s="11"/>
      <c r="J185" s="15"/>
      <c r="K185" s="52"/>
      <c r="L185" s="15"/>
      <c r="M185" s="15"/>
      <c r="N185" s="15"/>
      <c r="O185" s="15"/>
      <c r="P185" s="11"/>
      <c r="Q185" s="11"/>
    </row>
    <row r="186" spans="1:17" ht="15">
      <c r="A186" s="12"/>
      <c r="B186" s="12"/>
      <c r="C186" s="11"/>
      <c r="D186" s="11"/>
      <c r="E186" s="11"/>
      <c r="F186" s="11"/>
      <c r="G186" s="11"/>
      <c r="H186" s="11"/>
      <c r="I186" s="11"/>
      <c r="J186" s="15"/>
      <c r="K186" s="15"/>
      <c r="L186" s="15"/>
      <c r="M186" s="15"/>
      <c r="N186" s="15"/>
      <c r="O186" s="15"/>
      <c r="P186" s="11"/>
      <c r="Q186" s="11"/>
    </row>
    <row r="187" spans="1:17" ht="15">
      <c r="A187" s="12"/>
      <c r="B187" s="12"/>
      <c r="C187" s="11"/>
      <c r="D187" s="11"/>
      <c r="E187" s="11"/>
      <c r="F187" s="11"/>
      <c r="G187" s="11"/>
      <c r="H187" s="11"/>
      <c r="I187" s="11"/>
      <c r="J187" s="15"/>
      <c r="K187" s="15"/>
      <c r="L187" s="15"/>
      <c r="M187" s="15"/>
      <c r="N187" s="15"/>
      <c r="O187" s="15"/>
      <c r="P187" s="11"/>
      <c r="Q187" s="11"/>
    </row>
    <row r="188" spans="1:17" ht="15">
      <c r="A188" s="12"/>
      <c r="B188" s="12"/>
      <c r="C188" s="11"/>
      <c r="D188" s="11"/>
      <c r="E188" s="11"/>
      <c r="F188" s="11"/>
      <c r="G188" s="11"/>
      <c r="H188" s="11"/>
      <c r="I188" s="11"/>
      <c r="J188" s="15"/>
      <c r="K188" s="15"/>
      <c r="L188" s="15"/>
      <c r="M188" s="411"/>
      <c r="N188" s="411"/>
      <c r="O188" s="411"/>
      <c r="P188" s="12"/>
      <c r="Q188" s="12"/>
    </row>
    <row r="189" spans="1:17" ht="15">
      <c r="A189" s="12"/>
      <c r="B189" s="12"/>
      <c r="C189" s="11"/>
      <c r="D189" s="11"/>
      <c r="E189" s="11"/>
      <c r="F189" s="11"/>
      <c r="G189" s="11"/>
      <c r="H189" s="11"/>
      <c r="I189" s="11"/>
      <c r="J189" s="15"/>
      <c r="K189" s="15"/>
      <c r="L189" s="15"/>
      <c r="M189" s="411"/>
      <c r="N189" s="411"/>
      <c r="O189" s="411"/>
      <c r="P189" s="12"/>
      <c r="Q189" s="12"/>
    </row>
    <row r="190" spans="1:17" ht="15">
      <c r="A190" s="12"/>
      <c r="B190" s="12"/>
      <c r="C190" s="12"/>
      <c r="D190" s="12"/>
      <c r="E190" s="12"/>
      <c r="F190" s="12"/>
      <c r="G190" s="12"/>
      <c r="H190" s="12"/>
      <c r="I190" s="12"/>
      <c r="J190" s="411"/>
      <c r="K190" s="411"/>
      <c r="L190" s="411"/>
      <c r="M190" s="411"/>
      <c r="N190" s="411"/>
      <c r="O190" s="411"/>
      <c r="P190" s="12"/>
      <c r="Q190" s="12"/>
    </row>
    <row r="191" spans="1:17" ht="15">
      <c r="A191" s="12"/>
      <c r="B191" s="12"/>
      <c r="C191" s="12"/>
      <c r="D191" s="12"/>
      <c r="E191" s="12"/>
      <c r="F191" s="12"/>
      <c r="G191" s="12"/>
      <c r="H191" s="12"/>
      <c r="I191" s="12"/>
      <c r="J191" s="12"/>
      <c r="K191" s="12"/>
      <c r="L191" s="12"/>
      <c r="M191" s="12"/>
      <c r="N191" s="12"/>
      <c r="O191" s="12"/>
      <c r="P191" s="12"/>
      <c r="Q191" s="12"/>
    </row>
    <row r="192" spans="1:17" ht="15">
      <c r="A192" s="12"/>
      <c r="B192" s="12"/>
      <c r="C192" s="12"/>
      <c r="D192" s="12"/>
      <c r="E192" s="12"/>
      <c r="F192" s="12"/>
      <c r="G192" s="12"/>
      <c r="H192" s="12"/>
      <c r="I192" s="12"/>
      <c r="J192" s="12"/>
      <c r="K192" s="12"/>
      <c r="L192" s="12"/>
      <c r="M192" s="12"/>
      <c r="N192" s="12"/>
      <c r="O192" s="12"/>
      <c r="P192" s="12"/>
      <c r="Q192" s="12"/>
    </row>
    <row r="193" spans="1:17" ht="15">
      <c r="A193" s="12"/>
      <c r="B193" s="12"/>
      <c r="C193" s="12"/>
      <c r="D193" s="12"/>
      <c r="E193" s="12"/>
      <c r="F193" s="12"/>
      <c r="G193" s="12"/>
      <c r="H193" s="12"/>
      <c r="I193" s="12"/>
      <c r="J193" s="12"/>
      <c r="K193" s="12"/>
      <c r="L193" s="12"/>
      <c r="M193" s="12"/>
      <c r="N193" s="12"/>
      <c r="O193" s="12"/>
      <c r="P193" s="12"/>
      <c r="Q193" s="12"/>
    </row>
    <row r="194" spans="1:17" ht="15">
      <c r="A194" s="12"/>
      <c r="B194" s="12"/>
      <c r="C194" s="12"/>
      <c r="D194" s="12"/>
      <c r="E194" s="12"/>
      <c r="F194" s="12"/>
      <c r="G194" s="12"/>
      <c r="H194" s="12"/>
      <c r="I194" s="12"/>
      <c r="J194" s="12"/>
      <c r="K194" s="12"/>
      <c r="L194" s="12"/>
      <c r="M194" s="12"/>
      <c r="N194" s="12"/>
      <c r="O194" s="12"/>
      <c r="P194" s="12"/>
      <c r="Q194" s="12"/>
    </row>
    <row r="195" spans="1:17" ht="15">
      <c r="A195" s="12"/>
      <c r="B195" s="12"/>
      <c r="C195" s="12"/>
      <c r="D195" s="12"/>
      <c r="E195" s="12"/>
      <c r="F195" s="12"/>
      <c r="G195" s="12"/>
      <c r="H195" s="12"/>
      <c r="I195" s="12"/>
      <c r="J195" s="12"/>
      <c r="K195" s="12"/>
      <c r="L195" s="12"/>
      <c r="M195" s="12"/>
      <c r="N195" s="12"/>
      <c r="O195" s="12"/>
      <c r="P195" s="12"/>
      <c r="Q195" s="12"/>
    </row>
    <row r="196" spans="1:17" ht="15">
      <c r="A196" s="12"/>
      <c r="B196" s="12"/>
      <c r="C196" s="12"/>
      <c r="D196" s="12"/>
      <c r="E196" s="12"/>
      <c r="F196" s="12"/>
      <c r="G196" s="12"/>
      <c r="H196" s="12"/>
      <c r="I196" s="12"/>
      <c r="J196" s="12"/>
      <c r="K196" s="12"/>
      <c r="L196" s="12"/>
      <c r="M196" s="12"/>
      <c r="N196" s="12"/>
      <c r="O196" s="12"/>
      <c r="P196" s="12"/>
      <c r="Q196" s="12"/>
    </row>
    <row r="197" spans="1:17" ht="15">
      <c r="A197" s="12"/>
      <c r="B197" s="12"/>
      <c r="C197" s="12"/>
      <c r="D197" s="12"/>
      <c r="E197" s="12"/>
      <c r="F197" s="12"/>
      <c r="G197" s="12"/>
      <c r="H197" s="12"/>
      <c r="I197" s="12"/>
      <c r="J197" s="12"/>
      <c r="K197" s="12"/>
      <c r="L197" s="12"/>
      <c r="M197" s="12"/>
      <c r="N197" s="12"/>
      <c r="O197" s="12"/>
      <c r="P197" s="12"/>
      <c r="Q197" s="12"/>
    </row>
    <row r="198" spans="1:17" ht="15">
      <c r="A198" s="12"/>
      <c r="B198" s="12"/>
      <c r="C198" s="12"/>
      <c r="D198" s="12"/>
      <c r="E198" s="12"/>
      <c r="F198" s="12"/>
      <c r="G198" s="12"/>
      <c r="H198" s="12"/>
      <c r="I198" s="12"/>
      <c r="J198" s="12"/>
      <c r="K198" s="12"/>
      <c r="L198" s="12"/>
      <c r="M198" s="12"/>
      <c r="N198" s="12"/>
      <c r="O198" s="12"/>
      <c r="P198" s="12"/>
      <c r="Q198" s="12"/>
    </row>
    <row r="199" spans="1:17" ht="15">
      <c r="A199" s="12"/>
      <c r="B199" s="12"/>
      <c r="C199" s="12"/>
      <c r="D199" s="12"/>
      <c r="E199" s="12"/>
      <c r="F199" s="12"/>
      <c r="G199" s="12"/>
      <c r="H199" s="12"/>
      <c r="I199" s="12"/>
      <c r="J199" s="12"/>
      <c r="K199" s="12"/>
      <c r="L199" s="12"/>
      <c r="M199" s="12"/>
      <c r="N199" s="12"/>
      <c r="O199" s="12"/>
      <c r="P199" s="12"/>
      <c r="Q199" s="12"/>
    </row>
    <row r="200" spans="1:17" ht="15">
      <c r="A200" s="12"/>
      <c r="B200" s="12"/>
      <c r="C200" s="12"/>
      <c r="D200" s="12"/>
      <c r="E200" s="12"/>
      <c r="F200" s="12"/>
      <c r="G200" s="12"/>
      <c r="H200" s="12"/>
      <c r="I200" s="12"/>
      <c r="J200" s="12"/>
      <c r="K200" s="12"/>
      <c r="L200" s="12"/>
      <c r="M200" s="12"/>
      <c r="N200" s="12"/>
      <c r="O200" s="12"/>
      <c r="P200" s="12"/>
      <c r="Q200" s="12"/>
    </row>
    <row r="201" spans="1:17" ht="15">
      <c r="A201" s="12"/>
      <c r="B201" s="12"/>
      <c r="C201" s="12"/>
      <c r="D201" s="12"/>
      <c r="E201" s="12"/>
      <c r="F201" s="12"/>
      <c r="G201" s="12"/>
      <c r="H201" s="12"/>
      <c r="I201" s="12"/>
      <c r="J201" s="12"/>
      <c r="K201" s="12"/>
      <c r="L201" s="12"/>
      <c r="M201" s="12"/>
      <c r="N201" s="12"/>
      <c r="O201" s="12"/>
      <c r="P201" s="12"/>
      <c r="Q201" s="12"/>
    </row>
    <row r="202" spans="1:17" ht="15">
      <c r="A202" s="12"/>
      <c r="B202" s="12"/>
      <c r="C202" s="12"/>
      <c r="D202" s="12"/>
      <c r="E202" s="12"/>
      <c r="F202" s="12"/>
      <c r="G202" s="12"/>
      <c r="H202" s="12"/>
      <c r="I202" s="12"/>
      <c r="J202" s="12"/>
      <c r="K202" s="12"/>
      <c r="L202" s="12"/>
      <c r="M202" s="12"/>
      <c r="N202" s="12"/>
      <c r="O202" s="12"/>
      <c r="P202" s="12"/>
      <c r="Q202" s="12"/>
    </row>
    <row r="203" spans="1:17" ht="15">
      <c r="A203" s="12"/>
      <c r="B203" s="12"/>
      <c r="C203" s="12"/>
      <c r="D203" s="12"/>
      <c r="E203" s="12"/>
      <c r="F203" s="12"/>
      <c r="G203" s="12"/>
      <c r="H203" s="12"/>
      <c r="I203" s="12"/>
      <c r="J203" s="12"/>
      <c r="K203" s="12"/>
      <c r="L203" s="12"/>
      <c r="M203" s="12"/>
      <c r="N203" s="12"/>
      <c r="O203" s="12"/>
      <c r="P203" s="12"/>
      <c r="Q203" s="12"/>
    </row>
    <row r="204" spans="1:17" ht="15">
      <c r="A204" s="12"/>
      <c r="B204" s="12"/>
      <c r="C204" s="12"/>
      <c r="D204" s="12"/>
      <c r="E204" s="12"/>
      <c r="F204" s="12"/>
      <c r="G204" s="12"/>
      <c r="H204" s="12"/>
      <c r="I204" s="12"/>
      <c r="J204" s="12"/>
      <c r="K204" s="12"/>
      <c r="L204" s="12"/>
      <c r="M204" s="12"/>
      <c r="N204" s="12"/>
      <c r="O204" s="12"/>
      <c r="P204" s="12"/>
      <c r="Q204" s="12"/>
    </row>
    <row r="205" spans="1:17" ht="15">
      <c r="A205" s="12"/>
      <c r="B205" s="12"/>
      <c r="C205" s="12"/>
      <c r="D205" s="12"/>
      <c r="E205" s="12"/>
      <c r="F205" s="12"/>
      <c r="G205" s="12"/>
      <c r="H205" s="12"/>
      <c r="I205" s="12"/>
      <c r="J205" s="12"/>
      <c r="K205" s="12"/>
      <c r="L205" s="12"/>
      <c r="M205" s="12"/>
      <c r="N205" s="12"/>
      <c r="O205" s="12"/>
      <c r="P205" s="12"/>
      <c r="Q205" s="12"/>
    </row>
    <row r="206" spans="1:17" ht="15">
      <c r="A206" s="12"/>
      <c r="B206" s="12"/>
      <c r="C206" s="12"/>
      <c r="D206" s="12"/>
      <c r="E206" s="12"/>
      <c r="F206" s="12"/>
      <c r="G206" s="12"/>
      <c r="H206" s="12"/>
      <c r="I206" s="12"/>
      <c r="J206" s="12"/>
      <c r="K206" s="12"/>
      <c r="L206" s="12"/>
      <c r="M206" s="12"/>
      <c r="N206" s="12"/>
      <c r="O206" s="12"/>
      <c r="P206" s="12"/>
      <c r="Q206" s="12"/>
    </row>
    <row r="207" spans="1:17" ht="15">
      <c r="A207" s="12"/>
      <c r="B207" s="12"/>
      <c r="C207" s="12"/>
      <c r="D207" s="12"/>
      <c r="E207" s="12"/>
      <c r="F207" s="12"/>
      <c r="G207" s="12"/>
      <c r="H207" s="12"/>
      <c r="I207" s="12"/>
      <c r="J207" s="12"/>
      <c r="K207" s="12"/>
      <c r="L207" s="12"/>
      <c r="M207" s="12"/>
      <c r="N207" s="12"/>
      <c r="O207" s="12"/>
      <c r="P207" s="12"/>
      <c r="Q207" s="12"/>
    </row>
    <row r="208" spans="1:17" ht="15">
      <c r="A208" s="12"/>
      <c r="B208" s="12"/>
      <c r="C208" s="12"/>
      <c r="D208" s="12"/>
      <c r="E208" s="12"/>
      <c r="F208" s="12"/>
      <c r="G208" s="12"/>
      <c r="H208" s="12"/>
      <c r="I208" s="12"/>
      <c r="J208" s="12"/>
      <c r="K208" s="12"/>
      <c r="L208" s="12"/>
      <c r="M208" s="12"/>
      <c r="N208" s="12"/>
      <c r="O208" s="12"/>
      <c r="P208" s="12"/>
      <c r="Q208" s="12"/>
    </row>
    <row r="209" spans="1:17" ht="15">
      <c r="A209" s="12"/>
      <c r="B209" s="12"/>
      <c r="C209" s="12"/>
      <c r="D209" s="12"/>
      <c r="E209" s="12"/>
      <c r="F209" s="12"/>
      <c r="G209" s="12"/>
      <c r="H209" s="12"/>
      <c r="I209" s="12"/>
      <c r="J209" s="12"/>
      <c r="K209" s="12"/>
      <c r="L209" s="12"/>
      <c r="M209" s="12"/>
      <c r="N209" s="12"/>
      <c r="O209" s="12"/>
      <c r="P209" s="12"/>
      <c r="Q209" s="12"/>
    </row>
    <row r="210" spans="1:17" ht="15">
      <c r="A210" s="12"/>
      <c r="B210" s="12"/>
      <c r="C210" s="12"/>
      <c r="D210" s="12"/>
      <c r="E210" s="12"/>
      <c r="F210" s="12"/>
      <c r="G210" s="12"/>
      <c r="H210" s="12"/>
      <c r="I210" s="12"/>
      <c r="J210" s="12"/>
      <c r="K210" s="12"/>
      <c r="L210" s="12"/>
      <c r="M210" s="12"/>
      <c r="N210" s="12"/>
      <c r="O210" s="12"/>
      <c r="P210" s="12"/>
      <c r="Q210" s="12"/>
    </row>
    <row r="211" spans="1:17" ht="15">
      <c r="A211" s="12"/>
      <c r="B211" s="12"/>
      <c r="C211" s="12"/>
      <c r="D211" s="12"/>
      <c r="E211" s="12"/>
      <c r="F211" s="12"/>
      <c r="G211" s="12"/>
      <c r="H211" s="12"/>
      <c r="I211" s="12"/>
      <c r="J211" s="12"/>
      <c r="K211" s="12"/>
      <c r="L211" s="12"/>
      <c r="M211" s="12"/>
      <c r="N211" s="12"/>
      <c r="O211" s="12"/>
      <c r="P211" s="12"/>
      <c r="Q211" s="12"/>
    </row>
    <row r="212" spans="1:17" ht="15">
      <c r="A212" s="12"/>
      <c r="B212" s="12"/>
      <c r="C212" s="12"/>
      <c r="D212" s="12"/>
      <c r="E212" s="12"/>
      <c r="F212" s="12"/>
      <c r="G212" s="12"/>
      <c r="H212" s="12"/>
      <c r="I212" s="12"/>
      <c r="J212" s="12"/>
      <c r="K212" s="12"/>
      <c r="L212" s="12"/>
      <c r="M212" s="12"/>
      <c r="N212" s="12"/>
      <c r="O212" s="12"/>
      <c r="P212" s="12"/>
      <c r="Q212" s="12"/>
    </row>
    <row r="213" spans="1:17" ht="15">
      <c r="A213" s="12"/>
      <c r="B213" s="12"/>
      <c r="C213" s="12"/>
      <c r="D213" s="12"/>
      <c r="E213" s="12"/>
      <c r="F213" s="12"/>
      <c r="G213" s="12"/>
      <c r="H213" s="12"/>
      <c r="I213" s="12"/>
      <c r="J213" s="12"/>
      <c r="K213" s="12"/>
      <c r="L213" s="12"/>
      <c r="M213" s="12"/>
      <c r="N213" s="12"/>
      <c r="O213" s="12"/>
      <c r="P213" s="12"/>
      <c r="Q213" s="12"/>
    </row>
    <row r="214" spans="1:17" ht="15">
      <c r="A214" s="12"/>
      <c r="B214" s="12"/>
      <c r="C214" s="12"/>
      <c r="D214" s="12"/>
      <c r="E214" s="12"/>
      <c r="F214" s="12"/>
      <c r="G214" s="12"/>
      <c r="H214" s="12"/>
      <c r="I214" s="12"/>
      <c r="J214" s="12"/>
      <c r="K214" s="12"/>
      <c r="L214" s="12"/>
      <c r="M214" s="12"/>
      <c r="N214" s="12"/>
      <c r="O214" s="12"/>
      <c r="P214" s="12"/>
      <c r="Q214" s="12"/>
    </row>
    <row r="215" spans="1:17" ht="15">
      <c r="A215" s="12"/>
      <c r="B215" s="12"/>
      <c r="C215" s="12"/>
      <c r="D215" s="12"/>
      <c r="E215" s="12"/>
      <c r="F215" s="12"/>
      <c r="G215" s="12"/>
      <c r="H215" s="12"/>
      <c r="I215" s="12"/>
      <c r="J215" s="12"/>
      <c r="K215" s="12"/>
      <c r="L215" s="12"/>
      <c r="M215" s="12"/>
      <c r="N215" s="12"/>
      <c r="O215" s="12"/>
      <c r="P215" s="12"/>
      <c r="Q215" s="12"/>
    </row>
    <row r="216" spans="1:17" ht="15">
      <c r="A216" s="12"/>
      <c r="B216" s="12"/>
      <c r="C216" s="12"/>
      <c r="D216" s="12"/>
      <c r="E216" s="12"/>
      <c r="F216" s="12"/>
      <c r="G216" s="12"/>
      <c r="H216" s="12"/>
      <c r="I216" s="12"/>
      <c r="J216" s="12"/>
      <c r="K216" s="12"/>
      <c r="L216" s="12"/>
      <c r="M216" s="12"/>
      <c r="N216" s="12"/>
      <c r="O216" s="12"/>
      <c r="P216" s="12"/>
      <c r="Q216" s="12"/>
    </row>
    <row r="217" spans="1:12" ht="15">
      <c r="A217" s="12"/>
      <c r="B217" s="12"/>
      <c r="C217" s="11"/>
      <c r="D217" s="12"/>
      <c r="E217" s="12"/>
      <c r="F217" s="12"/>
      <c r="G217" s="12"/>
      <c r="H217" s="12"/>
      <c r="I217" s="12"/>
      <c r="J217" s="12"/>
      <c r="K217" s="12"/>
      <c r="L217" s="12"/>
    </row>
    <row r="218" spans="1:12" ht="15">
      <c r="A218" s="12"/>
      <c r="B218" s="12"/>
      <c r="C218" s="11"/>
      <c r="D218" s="12"/>
      <c r="E218" s="12"/>
      <c r="F218" s="12"/>
      <c r="G218" s="12"/>
      <c r="H218" s="12"/>
      <c r="I218" s="12"/>
      <c r="J218" s="12"/>
      <c r="K218" s="12"/>
      <c r="L218" s="12"/>
    </row>
  </sheetData>
  <sheetProtection/>
  <protectedRanges>
    <protectedRange password="CDC0" sqref="H31" name="Range1_8_1_1"/>
    <protectedRange password="CDC0" sqref="G31 I31 K31:M31" name="Range1_9"/>
    <protectedRange password="CDC0" sqref="M42:M43 M62" name="Range1_15"/>
    <protectedRange password="CDC0" sqref="H42:J43 H62:J62" name="Range1_11_2"/>
    <protectedRange password="CDC0" sqref="G49" name="Range1_6_1"/>
    <protectedRange password="CDC0" sqref="H27 H49" name="Range1_7_1"/>
    <protectedRange password="CDC0" sqref="M49" name="Range1_11_2_2"/>
    <protectedRange password="CDC0" sqref="H98 J104:K104 K97:L97 I97" name="Range1_12_1"/>
    <protectedRange password="CDC0" sqref="E98:F98 E60:F61 E76:F85 E88:F96 E71:F74 E63:F68" name="Range1_12_1_1"/>
    <protectedRange sqref="H100 E100:F100" name="Range1_11"/>
    <protectedRange password="CDC0" sqref="G125 N106 G128 J107:K108 J109:J111 E107:G107" name="Range1_3_1"/>
    <protectedRange password="CDC0" sqref="L125 L128 M119 M114 M124" name="Range1_5_2"/>
    <protectedRange sqref="I128 I125 N121 J123:L124 M123" name="Range1_14"/>
    <protectedRange sqref="E149:M152 H161:H162" name="Range1_16"/>
    <protectedRange sqref="K180:K183 N155 N157:N158 E157:M160" name="Range1"/>
    <protectedRange sqref="E156:H156" name="Range1_17"/>
    <protectedRange password="CDC0" sqref="F161" name="Range1_1_1_1_1"/>
    <protectedRange password="CDC0" sqref="N100:N101 N107:N111" name="Range1_12_1_4"/>
    <protectedRange password="CDC0" sqref="M51:M55" name="Range1_15_1_1"/>
    <protectedRange password="CDC0" sqref="H51:H54" name="Range1_12_13_1_1_2"/>
    <protectedRange password="CDC0" sqref="H24" name="Range1_6"/>
    <protectedRange password="CDC0" sqref="J102 J119" name="Range1_5_1_1"/>
    <protectedRange password="CDC0" sqref="M128 N102 N104 M125 N124" name="Range1_6_5"/>
    <protectedRange password="CDC0" sqref="M97" name="Range1_7_1_1"/>
    <protectedRange password="CDC0" sqref="H97" name="Range1_12_13_1_1_3"/>
    <protectedRange password="CDC0" sqref="J51" name="Range1_1_4"/>
    <protectedRange password="CDC0" sqref="I49:J49" name="Range1_1_5"/>
    <protectedRange password="CDC0" sqref="J97" name="Range1_12_1_7"/>
    <protectedRange password="CDC0" sqref="G25" name="Range1_4"/>
    <protectedRange password="CDC0" sqref="G24" name="Range1_12"/>
    <protectedRange password="CDC0" sqref="J21:J24" name="Range1_7_1_2_1"/>
    <protectedRange password="CDC0" sqref="I26:I27 I51:I54 I123:I124 I107:I111 I104:I105 I100:I102 I21:I24" name="Range1_6_2_1"/>
    <protectedRange password="CDC0" sqref="N26:N27 K24:L24 M21:N24 N51:N55" name="Range1_6_5_1"/>
    <protectedRange password="CDC0" sqref="K42:K43 K62" name="Range1_10_2_1"/>
    <protectedRange password="CDC0" sqref="L49" name="Range1_7_2"/>
    <protectedRange password="CDC0" sqref="K49" name="Range1_7_2_1"/>
    <protectedRange password="CDC0" sqref="G22:H23" name="Range1_6_8"/>
    <protectedRange password="CDC0" sqref="K21:L23" name="Range1_6_4"/>
    <protectedRange password="CDC0" sqref="H105 J105" name="Range1_2_1"/>
    <protectedRange password="CDC0" sqref="M105:N105" name="Range1_2_2"/>
    <protectedRange password="CDC0" sqref="K98:L98" name="Range1_3_7"/>
    <protectedRange password="CDC0" sqref="M98" name="Range1_7_2_4"/>
    <protectedRange password="CDC0" sqref="I98" name="Range1_12_1_5_3"/>
    <protectedRange password="CDC0" sqref="J98" name="Range1_3_1_3"/>
    <protectedRange password="CDC0" sqref="N151 N49 N42:N43 N62" name="Range1_6_10"/>
    <protectedRange password="CDC0" sqref="G77:G78 M77:M78" name="Range1_14_2"/>
    <protectedRange password="CDC0" sqref="N81:N82 N65:N73" name="Range1_6_10_2"/>
    <protectedRange password="CDC0" sqref="N60:N61 N63:N64 N76:N78" name="Range1_7_3_1"/>
    <protectedRange password="CDC0" sqref="I76" name="Range1_1_2_1"/>
    <protectedRange password="CDC0" sqref="M65:M67 M88:M92 J72:M73 L76:M76 M95:M96 G76:H76 G88:H96 J65:J68 G60:M60 J88:J96 G81:H82 J81:K82 G63:H68 I63:M64 H61 J61:K61 I71:J71 G71:H73 J76:J78" name="Range1_12_1_5_1"/>
    <protectedRange password="CDC0" sqref="K71:L71 K65:L68" name="Range1_12_1_1_3_1"/>
    <protectedRange password="CDC0" sqref="K77:K78" name="Range1_3_2_1"/>
    <protectedRange password="CDC0" sqref="K76" name="Range1_12_2_1"/>
    <protectedRange password="CDC0" sqref="G105 G102:G103" name="Range1_3"/>
    <protectedRange sqref="C12:D13" name="Range1_1_1"/>
    <protectedRange password="CDC0" sqref="I88:I96" name="Range1_12_1_5_1_1"/>
    <protectedRange password="CDC0" sqref="I156" name="Range1_12_1_5_1_2"/>
    <protectedRange password="CDC0" sqref="L105" name="Range1_2"/>
    <protectedRange password="CDC0" sqref="L104" name="Range1_2_3"/>
    <protectedRange password="CDC0" sqref="I113" name="Range1_5"/>
    <protectedRange password="CDC0" sqref="G113" name="Range1_16_1_1"/>
    <protectedRange password="CDC0" sqref="K88:K96" name="Range1_12_1_2_1"/>
    <protectedRange password="CDC0" sqref="G136:G146" name="Range1_20_3"/>
    <protectedRange password="CDC0" sqref="G84:H85 J84:K85 M84:M85" name="Range1_12_1_13_1"/>
    <protectedRange password="CDC0" sqref="N83:N86" name="Range1_6_15_1"/>
    <protectedRange password="CDC0" sqref="G83:H83 J83:K83 M83" name="Range1_12_1_1_2"/>
    <protectedRange password="CDC0" sqref="L107:L108" name="Range1_3_1_4"/>
    <protectedRange password="CDC0" sqref="M107:M111" name="Range1_5_2_2"/>
    <protectedRange sqref="M100 M81:M82" name="Range1_11_3"/>
    <protectedRange password="CDC0" sqref="E75:F75" name="Range1_12_1_1_3"/>
    <protectedRange password="CDC0" sqref="H75" name="Range1_12_1_6"/>
    <protectedRange password="CDC0" sqref="E69:F69 E86:F87" name="Range1_12_1_1_4"/>
    <protectedRange password="CDC0" sqref="N87" name="Range1_6_10_2_1"/>
    <protectedRange password="CDC0" sqref="M69 G69:K69 M86:M87 G87:K87 G86:H86 J86:K86 I65:I68" name="Range1_12_1_14_1"/>
    <protectedRange password="CDC0" sqref="G55:J55" name="Range1_12_1_17_1"/>
    <protectedRange password="CDC0" sqref="K55" name="Range1_12_1_2_2_1"/>
    <protectedRange password="CDC0" sqref="L47:L48" name="Range1_18"/>
    <protectedRange password="CDC0" sqref="L45:L46" name="Range1_1_3"/>
    <protectedRange password="CDC0" sqref="L77:L78" name="Range1_14_2_1"/>
    <protectedRange password="CDC0" sqref="L81:L83" name="Range1_12_1_5_1_5"/>
    <protectedRange password="CDC0" sqref="L84:L85" name="Range1_12_1_13"/>
    <protectedRange password="CDC0" sqref="L69 L86:L87" name="Range1_12_1_14_1_2"/>
    <protectedRange password="CDC0" sqref="G35 J35 M35" name="Range1_10_1_2"/>
    <protectedRange password="CDC0" sqref="G36:G37 K36:K37" name="Range1_8_1"/>
    <protectedRange password="CDC0" sqref="H36:H37" name="Range1_8_2_1_1_1"/>
    <protectedRange password="CDC0" sqref="J36:J37 M36:M37" name="Range1_10_3"/>
    <protectedRange password="CDC0" sqref="I35:I37" name="Range1_6_2_1_1"/>
    <protectedRange password="CDC0" sqref="N38:N39" name="Range1_6_5_1_1"/>
    <protectedRange password="CDC0" sqref="K35" name="Range1_10_2_2"/>
    <protectedRange password="CDC0" sqref="L35" name="Range1_10_1_1_1"/>
    <protectedRange password="CDC0" sqref="L36:L37" name="Range1_8_2"/>
    <protectedRange password="CDC0" sqref="K38:M39 I38:I39" name="Range1_13_2"/>
    <protectedRange password="CDC0" sqref="J38:J39" name="Range1_10_4_2"/>
    <protectedRange password="CDC0" sqref="G38:G39" name="Range1_21_1"/>
    <protectedRange password="CDC0" sqref="H38:H39" name="Range1_8_2_2_1_1"/>
    <protectedRange password="CDC0" sqref="L55 L88:L96" name="Range1_12_1_8"/>
    <protectedRange password="CDC0" sqref="G61" name="Range1_12_1_5_1_7"/>
    <protectedRange password="CDC0" sqref="L61:M61" name="Range1_12_1_5_1_8"/>
    <protectedRange password="CDC0" sqref="E62:F62 E70:F70" name="Range1_12_1_1_1_1"/>
    <protectedRange password="CDC0" sqref="H70:K70" name="Range1_12_1_1_2_1_1"/>
    <protectedRange password="CDC0" sqref="G70" name="Range1_12_1_1_2_3_1"/>
    <protectedRange password="CDC0" sqref="L70:M70" name="Range1_12_1_1_2_4_2"/>
    <protectedRange password="CDC0" sqref="I114" name="Range1_7"/>
    <protectedRange password="CDC0" sqref="N31" name="Range1_6_7_1_4"/>
    <protectedRange password="CDC0" sqref="N35:N37" name="Range1_6_7_1_4_1"/>
    <protectedRange password="CDC0" sqref="N88:N96" name="Range1_6_7_1_4_2"/>
    <protectedRange password="CDC0" sqref="N118:N119" name="Range1_6_7_1_4_3"/>
    <protectedRange password="CDC0" sqref="N135:N146" name="Range1_6_7_1_4_4"/>
    <protectedRange password="CDC0" sqref="N149:N150" name="Range1_6_7_1_4_5"/>
    <protectedRange password="CDC0" sqref="N152" name="Range1_6_7_1_4_6"/>
    <protectedRange password="CDC0" sqref="N156" name="Range1_6_7_1_4_7"/>
    <protectedRange password="CDC0" sqref="N161:N162" name="Range1_6_7_1_4_8"/>
    <protectedRange password="CDC0" sqref="L80:M80 G80" name="Range1_1_2"/>
    <protectedRange password="CDC0" sqref="N80" name="Range1_7_5"/>
    <protectedRange password="CDC0" sqref="I80" name="Range1_1_5_1"/>
    <protectedRange password="CDC0" sqref="J80" name="Range1_12_1_1_1"/>
    <protectedRange password="CDC0" sqref="K80" name="Range1_3_2"/>
  </protectedRanges>
  <mergeCells count="237">
    <mergeCell ref="D156:D160"/>
    <mergeCell ref="E81:F81"/>
    <mergeCell ref="B179:N179"/>
    <mergeCell ref="C174:O174"/>
    <mergeCell ref="C175:L175"/>
    <mergeCell ref="C177:L177"/>
    <mergeCell ref="B176:N176"/>
    <mergeCell ref="C178:N178"/>
    <mergeCell ref="E162:F162"/>
    <mergeCell ref="D161:D162"/>
    <mergeCell ref="E160:F160"/>
    <mergeCell ref="E161:F161"/>
    <mergeCell ref="E158:F158"/>
    <mergeCell ref="E159:F159"/>
    <mergeCell ref="E151:F151"/>
    <mergeCell ref="E154:F154"/>
    <mergeCell ref="E155:F155"/>
    <mergeCell ref="E153:F153"/>
    <mergeCell ref="A156:A160"/>
    <mergeCell ref="B156:B160"/>
    <mergeCell ref="C156:C160"/>
    <mergeCell ref="B166:C166"/>
    <mergeCell ref="A161:A162"/>
    <mergeCell ref="B161:B162"/>
    <mergeCell ref="C161:C162"/>
    <mergeCell ref="B168:C168"/>
    <mergeCell ref="A149:A155"/>
    <mergeCell ref="B149:B155"/>
    <mergeCell ref="C149:C155"/>
    <mergeCell ref="E148:F148"/>
    <mergeCell ref="E150:F150"/>
    <mergeCell ref="E152:F152"/>
    <mergeCell ref="D149:D155"/>
    <mergeCell ref="A135:A148"/>
    <mergeCell ref="B135:B148"/>
    <mergeCell ref="C136:C148"/>
    <mergeCell ref="M132:M133"/>
    <mergeCell ref="G132:G133"/>
    <mergeCell ref="E147:F147"/>
    <mergeCell ref="E157:F157"/>
    <mergeCell ref="E149:F149"/>
    <mergeCell ref="L132:L133"/>
    <mergeCell ref="E156:F156"/>
    <mergeCell ref="E146:F146"/>
    <mergeCell ref="E135:F135"/>
    <mergeCell ref="E136:F136"/>
    <mergeCell ref="N132:N133"/>
    <mergeCell ref="A134:B134"/>
    <mergeCell ref="E134:F134"/>
    <mergeCell ref="H132:H133"/>
    <mergeCell ref="I132:I133"/>
    <mergeCell ref="J132:J133"/>
    <mergeCell ref="K132:K133"/>
    <mergeCell ref="A132:B133"/>
    <mergeCell ref="C132:D132"/>
    <mergeCell ref="E132:F133"/>
    <mergeCell ref="E129:F129"/>
    <mergeCell ref="E130:F130"/>
    <mergeCell ref="E131:F131"/>
    <mergeCell ref="C123:C127"/>
    <mergeCell ref="D123:D127"/>
    <mergeCell ref="C128:C131"/>
    <mergeCell ref="D128:D131"/>
    <mergeCell ref="A123:A127"/>
    <mergeCell ref="B123:B127"/>
    <mergeCell ref="E127:F127"/>
    <mergeCell ref="E128:F128"/>
    <mergeCell ref="E123:F123"/>
    <mergeCell ref="E124:F124"/>
    <mergeCell ref="E125:F125"/>
    <mergeCell ref="E126:F126"/>
    <mergeCell ref="A128:A131"/>
    <mergeCell ref="B128:B131"/>
    <mergeCell ref="C118:C122"/>
    <mergeCell ref="D118:D122"/>
    <mergeCell ref="E118:F118"/>
    <mergeCell ref="E119:F119"/>
    <mergeCell ref="E120:F120"/>
    <mergeCell ref="E121:F121"/>
    <mergeCell ref="E122:F122"/>
    <mergeCell ref="A113:A122"/>
    <mergeCell ref="B113:B117"/>
    <mergeCell ref="C113:C117"/>
    <mergeCell ref="D113:D117"/>
    <mergeCell ref="E113:F113"/>
    <mergeCell ref="E114:F114"/>
    <mergeCell ref="E115:F115"/>
    <mergeCell ref="E116:F116"/>
    <mergeCell ref="E117:F117"/>
    <mergeCell ref="B118:B122"/>
    <mergeCell ref="A107:A112"/>
    <mergeCell ref="B107:B112"/>
    <mergeCell ref="C107:C112"/>
    <mergeCell ref="D107:D112"/>
    <mergeCell ref="E107:F107"/>
    <mergeCell ref="E108:F108"/>
    <mergeCell ref="E109:F109"/>
    <mergeCell ref="E110:F110"/>
    <mergeCell ref="E111:F111"/>
    <mergeCell ref="E112:F112"/>
    <mergeCell ref="E102:F102"/>
    <mergeCell ref="A100:A106"/>
    <mergeCell ref="B100:B106"/>
    <mergeCell ref="C100:C106"/>
    <mergeCell ref="D100:D106"/>
    <mergeCell ref="E104:F104"/>
    <mergeCell ref="E105:F105"/>
    <mergeCell ref="E103:F103"/>
    <mergeCell ref="E106:F106"/>
    <mergeCell ref="E101:F101"/>
    <mergeCell ref="A99:B99"/>
    <mergeCell ref="E99:F99"/>
    <mergeCell ref="A60:A98"/>
    <mergeCell ref="B60:B98"/>
    <mergeCell ref="C60:C98"/>
    <mergeCell ref="D60:D98"/>
    <mergeCell ref="E83:F83"/>
    <mergeCell ref="E88:F88"/>
    <mergeCell ref="E89:F89"/>
    <mergeCell ref="E73:F73"/>
    <mergeCell ref="E76:F76"/>
    <mergeCell ref="E77:F77"/>
    <mergeCell ref="E79:F79"/>
    <mergeCell ref="E84:F84"/>
    <mergeCell ref="E78:F78"/>
    <mergeCell ref="E92:F92"/>
    <mergeCell ref="E80:F80"/>
    <mergeCell ref="E82:F82"/>
    <mergeCell ref="E90:F90"/>
    <mergeCell ref="E91:F91"/>
    <mergeCell ref="E68:F68"/>
    <mergeCell ref="E71:F71"/>
    <mergeCell ref="E72:F72"/>
    <mergeCell ref="E74:F74"/>
    <mergeCell ref="E66:F66"/>
    <mergeCell ref="E67:F67"/>
    <mergeCell ref="E60:F60"/>
    <mergeCell ref="E61:F61"/>
    <mergeCell ref="E63:F63"/>
    <mergeCell ref="E64:F64"/>
    <mergeCell ref="L58:L59"/>
    <mergeCell ref="N58:N59"/>
    <mergeCell ref="M58:M59"/>
    <mergeCell ref="G58:G59"/>
    <mergeCell ref="E65:F65"/>
    <mergeCell ref="A40:A57"/>
    <mergeCell ref="O58:O59"/>
    <mergeCell ref="H58:H59"/>
    <mergeCell ref="I58:I59"/>
    <mergeCell ref="J58:J59"/>
    <mergeCell ref="K58:K59"/>
    <mergeCell ref="I40:N40"/>
    <mergeCell ref="C50:C57"/>
    <mergeCell ref="D50:D57"/>
    <mergeCell ref="E50:E57"/>
    <mergeCell ref="F50:F57"/>
    <mergeCell ref="C42:C49"/>
    <mergeCell ref="D42:D49"/>
    <mergeCell ref="E42:E49"/>
    <mergeCell ref="A26:A30"/>
    <mergeCell ref="B26:B30"/>
    <mergeCell ref="E31:E34"/>
    <mergeCell ref="F31:F34"/>
    <mergeCell ref="A31:A34"/>
    <mergeCell ref="B31:B34"/>
    <mergeCell ref="C31:C34"/>
    <mergeCell ref="D31:D34"/>
    <mergeCell ref="A35:A39"/>
    <mergeCell ref="A21:A25"/>
    <mergeCell ref="B21:B25"/>
    <mergeCell ref="C21:C25"/>
    <mergeCell ref="D21:D25"/>
    <mergeCell ref="C26:C30"/>
    <mergeCell ref="D26:D30"/>
    <mergeCell ref="N18:N20"/>
    <mergeCell ref="G18:G20"/>
    <mergeCell ref="H18:H20"/>
    <mergeCell ref="I18:I20"/>
    <mergeCell ref="J18:J20"/>
    <mergeCell ref="K18:K20"/>
    <mergeCell ref="L18:L20"/>
    <mergeCell ref="M18:M20"/>
    <mergeCell ref="E21:E25"/>
    <mergeCell ref="F21:F25"/>
    <mergeCell ref="E26:E30"/>
    <mergeCell ref="F26:F30"/>
    <mergeCell ref="A18:B20"/>
    <mergeCell ref="C18:F18"/>
    <mergeCell ref="A15:B15"/>
    <mergeCell ref="C15:F15"/>
    <mergeCell ref="A16:B16"/>
    <mergeCell ref="C16:F16"/>
    <mergeCell ref="C12:D12"/>
    <mergeCell ref="G13:K13"/>
    <mergeCell ref="A14:B14"/>
    <mergeCell ref="C14:F14"/>
    <mergeCell ref="M1:N1"/>
    <mergeCell ref="A5:N5"/>
    <mergeCell ref="A6:N6"/>
    <mergeCell ref="A9:B9"/>
    <mergeCell ref="C9:D9"/>
    <mergeCell ref="M3:N3"/>
    <mergeCell ref="M4:N4"/>
    <mergeCell ref="A10:B10"/>
    <mergeCell ref="C10:D10"/>
    <mergeCell ref="A11:B11"/>
    <mergeCell ref="C11:D11"/>
    <mergeCell ref="A13:B13"/>
    <mergeCell ref="C13:D13"/>
    <mergeCell ref="A12:B12"/>
    <mergeCell ref="E142:F142"/>
    <mergeCell ref="E143:F143"/>
    <mergeCell ref="E144:F144"/>
    <mergeCell ref="E145:F145"/>
    <mergeCell ref="D135:D148"/>
    <mergeCell ref="E141:F141"/>
    <mergeCell ref="E140:F140"/>
    <mergeCell ref="E137:F137"/>
    <mergeCell ref="E138:F138"/>
    <mergeCell ref="E139:F139"/>
    <mergeCell ref="E96:F96"/>
    <mergeCell ref="E97:F97"/>
    <mergeCell ref="E98:F98"/>
    <mergeCell ref="E100:F100"/>
    <mergeCell ref="E95:F95"/>
    <mergeCell ref="E93:F93"/>
    <mergeCell ref="E94:F94"/>
    <mergeCell ref="D35:D39"/>
    <mergeCell ref="E35:E39"/>
    <mergeCell ref="F35:F39"/>
    <mergeCell ref="A58:B59"/>
    <mergeCell ref="C58:D58"/>
    <mergeCell ref="E58:F59"/>
    <mergeCell ref="B35:B39"/>
    <mergeCell ref="C35:C39"/>
    <mergeCell ref="F42:F43"/>
    <mergeCell ref="F44:F49"/>
  </mergeCells>
  <printOptions/>
  <pageMargins left="0.75" right="0.75" top="1" bottom="1" header="0.5" footer="0.5"/>
  <pageSetup horizontalDpi="600" verticalDpi="600" orientation="landscape" paperSize="9" scale="38" r:id="rId1"/>
  <rowBreaks count="2" manualBreakCount="2">
    <brk id="57" max="13" man="1"/>
    <brk id="131" max="13" man="1"/>
  </rowBreaks>
  <colBreaks count="1" manualBreakCount="1">
    <brk id="14" max="65535" man="1"/>
  </colBreaks>
</worksheet>
</file>

<file path=xl/worksheets/sheet5.xml><?xml version="1.0" encoding="utf-8"?>
<worksheet xmlns="http://schemas.openxmlformats.org/spreadsheetml/2006/main" xmlns:r="http://schemas.openxmlformats.org/officeDocument/2006/relationships">
  <dimension ref="A1:Q218"/>
  <sheetViews>
    <sheetView view="pageBreakPreview" zoomScale="60" zoomScaleNormal="60" zoomScalePageLayoutView="0" workbookViewId="0" topLeftCell="A43">
      <selection activeCell="G71" sqref="G71"/>
    </sheetView>
  </sheetViews>
  <sheetFormatPr defaultColWidth="9.00390625" defaultRowHeight="12.75"/>
  <cols>
    <col min="1" max="1" width="5.75390625" style="9" customWidth="1"/>
    <col min="2" max="2" width="40.75390625" style="9" customWidth="1"/>
    <col min="3" max="3" width="11.375" style="9" customWidth="1"/>
    <col min="4" max="4" width="11.25390625" style="9" customWidth="1"/>
    <col min="5" max="5" width="11.75390625" style="9" customWidth="1"/>
    <col min="6" max="6" width="16.75390625" style="9" customWidth="1"/>
    <col min="7" max="7" width="30.75390625" style="9" customWidth="1"/>
    <col min="8" max="8" width="23.625" style="9" customWidth="1"/>
    <col min="9" max="9" width="25.75390625" style="9" customWidth="1"/>
    <col min="10" max="12" width="30.75390625" style="9" customWidth="1"/>
    <col min="13" max="13" width="30.625" style="9" customWidth="1"/>
    <col min="14" max="14" width="41.625" style="9" customWidth="1"/>
    <col min="15" max="16384" width="9.125" style="9" customWidth="1"/>
  </cols>
  <sheetData>
    <row r="1" spans="12:14" ht="18">
      <c r="L1" s="224"/>
      <c r="M1" s="1303" t="s">
        <v>250</v>
      </c>
      <c r="N1" s="1303"/>
    </row>
    <row r="2" spans="11:14" ht="18">
      <c r="K2" s="224"/>
      <c r="L2" s="224"/>
      <c r="M2" s="382" t="s">
        <v>293</v>
      </c>
      <c r="N2" s="383"/>
    </row>
    <row r="3" spans="11:14" ht="18">
      <c r="K3" s="224"/>
      <c r="L3" s="224"/>
      <c r="M3" s="1304" t="s">
        <v>294</v>
      </c>
      <c r="N3" s="1304"/>
    </row>
    <row r="4" spans="11:14" ht="18">
      <c r="K4" s="224"/>
      <c r="L4" s="224"/>
      <c r="M4" s="1696" t="s">
        <v>323</v>
      </c>
      <c r="N4" s="1697"/>
    </row>
    <row r="5" spans="11:14" ht="18">
      <c r="K5" s="224"/>
      <c r="L5" s="224"/>
      <c r="M5" s="1304"/>
      <c r="N5" s="1304"/>
    </row>
    <row r="6" spans="11:14" ht="15">
      <c r="K6" s="10"/>
      <c r="L6" s="10"/>
      <c r="M6" s="10"/>
      <c r="N6" s="10"/>
    </row>
    <row r="7" spans="1:14" ht="15.75">
      <c r="A7" s="1540" t="s">
        <v>52</v>
      </c>
      <c r="B7" s="1540"/>
      <c r="C7" s="1540"/>
      <c r="D7" s="1540"/>
      <c r="E7" s="1540"/>
      <c r="F7" s="1540"/>
      <c r="G7" s="1540"/>
      <c r="H7" s="1540"/>
      <c r="I7" s="1540"/>
      <c r="J7" s="1540"/>
      <c r="K7" s="1540"/>
      <c r="L7" s="1540"/>
      <c r="M7" s="1540"/>
      <c r="N7" s="1540"/>
    </row>
    <row r="8" spans="1:14" ht="15.75">
      <c r="A8" s="1540" t="s">
        <v>314</v>
      </c>
      <c r="B8" s="1540"/>
      <c r="C8" s="1540"/>
      <c r="D8" s="1540"/>
      <c r="E8" s="1540"/>
      <c r="F8" s="1540"/>
      <c r="G8" s="1540"/>
      <c r="H8" s="1540"/>
      <c r="I8" s="1540"/>
      <c r="J8" s="1540"/>
      <c r="K8" s="1540"/>
      <c r="L8" s="1540"/>
      <c r="M8" s="1540"/>
      <c r="N8" s="1540"/>
    </row>
    <row r="10" spans="1:17" ht="15">
      <c r="A10" s="11"/>
      <c r="B10" s="11"/>
      <c r="C10" s="13"/>
      <c r="D10" s="11"/>
      <c r="E10" s="11"/>
      <c r="F10" s="11"/>
      <c r="G10" s="11"/>
      <c r="H10" s="13"/>
      <c r="I10" s="13"/>
      <c r="J10" s="11"/>
      <c r="K10" s="11"/>
      <c r="L10" s="11"/>
      <c r="M10" s="11"/>
      <c r="N10" s="11"/>
      <c r="O10" s="636"/>
      <c r="P10" s="636"/>
      <c r="Q10" s="636"/>
    </row>
    <row r="11" spans="1:17" ht="15.75">
      <c r="A11" s="1272" t="s">
        <v>27</v>
      </c>
      <c r="B11" s="1541"/>
      <c r="C11" s="1542" t="s">
        <v>44</v>
      </c>
      <c r="D11" s="1543"/>
      <c r="E11" s="14"/>
      <c r="F11" s="15"/>
      <c r="G11" s="11"/>
      <c r="H11" s="47" t="s">
        <v>33</v>
      </c>
      <c r="I11" s="228">
        <v>43074</v>
      </c>
      <c r="J11" s="11"/>
      <c r="K11" s="11"/>
      <c r="L11" s="11"/>
      <c r="M11" s="11"/>
      <c r="N11" s="11"/>
      <c r="O11" s="636"/>
      <c r="P11" s="636"/>
      <c r="Q11" s="636"/>
    </row>
    <row r="12" spans="1:17" ht="15.75">
      <c r="A12" s="1273" t="s">
        <v>29</v>
      </c>
      <c r="B12" s="1564"/>
      <c r="C12" s="1542">
        <v>2017</v>
      </c>
      <c r="D12" s="1543"/>
      <c r="E12" s="14"/>
      <c r="F12" s="15"/>
      <c r="G12" s="15"/>
      <c r="H12" s="11"/>
      <c r="I12" s="11"/>
      <c r="J12" s="11"/>
      <c r="K12" s="11"/>
      <c r="L12" s="11"/>
      <c r="M12" s="11"/>
      <c r="N12" s="11"/>
      <c r="O12" s="636"/>
      <c r="P12" s="636"/>
      <c r="Q12" s="636"/>
    </row>
    <row r="13" spans="1:17" ht="16.5" thickBot="1">
      <c r="A13" s="1272" t="s">
        <v>28</v>
      </c>
      <c r="B13" s="1559"/>
      <c r="C13" s="1565" t="s">
        <v>260</v>
      </c>
      <c r="D13" s="1566"/>
      <c r="E13" s="16"/>
      <c r="F13" s="15"/>
      <c r="G13" s="15"/>
      <c r="H13" s="11"/>
      <c r="I13" s="11"/>
      <c r="J13" s="11"/>
      <c r="K13" s="11"/>
      <c r="L13" s="11"/>
      <c r="M13" s="11"/>
      <c r="N13" s="11"/>
      <c r="O13" s="636"/>
      <c r="P13" s="636"/>
      <c r="Q13" s="636"/>
    </row>
    <row r="14" spans="1:17" ht="64.5" customHeight="1" thickBot="1">
      <c r="A14" s="1251" t="s">
        <v>53</v>
      </c>
      <c r="B14" s="1560"/>
      <c r="C14" s="1567">
        <v>12198</v>
      </c>
      <c r="D14" s="1568"/>
      <c r="E14" s="17"/>
      <c r="F14" s="15"/>
      <c r="G14" s="18" t="s">
        <v>262</v>
      </c>
      <c r="H14" s="637"/>
      <c r="I14" s="20"/>
      <c r="J14" s="11"/>
      <c r="K14" s="11"/>
      <c r="L14" s="11"/>
      <c r="M14" s="11"/>
      <c r="N14" s="11"/>
      <c r="O14" s="636"/>
      <c r="P14" s="636"/>
      <c r="Q14" s="636"/>
    </row>
    <row r="15" spans="1:17" ht="66" customHeight="1" thickBot="1">
      <c r="A15" s="1251" t="s">
        <v>90</v>
      </c>
      <c r="B15" s="1569"/>
      <c r="C15" s="1716">
        <v>12198</v>
      </c>
      <c r="D15" s="1717"/>
      <c r="E15" s="21"/>
      <c r="F15" s="21"/>
      <c r="G15" s="1586" t="s">
        <v>180</v>
      </c>
      <c r="H15" s="1587"/>
      <c r="I15" s="1587"/>
      <c r="J15" s="1587"/>
      <c r="K15" s="1588"/>
      <c r="L15" s="11"/>
      <c r="M15" s="11"/>
      <c r="N15" s="11"/>
      <c r="O15" s="636"/>
      <c r="P15" s="636"/>
      <c r="Q15" s="636"/>
    </row>
    <row r="16" spans="1:17" ht="21.75" customHeight="1" thickBot="1">
      <c r="A16" s="1251" t="s">
        <v>30</v>
      </c>
      <c r="B16" s="1559"/>
      <c r="C16" s="1580" t="s">
        <v>35</v>
      </c>
      <c r="D16" s="1581"/>
      <c r="E16" s="1582"/>
      <c r="F16" s="1583"/>
      <c r="G16" s="3" t="s">
        <v>36</v>
      </c>
      <c r="H16" s="4" t="s">
        <v>37</v>
      </c>
      <c r="I16" s="11"/>
      <c r="J16" s="11"/>
      <c r="K16" s="11"/>
      <c r="L16" s="11"/>
      <c r="M16" s="11"/>
      <c r="N16" s="11"/>
      <c r="O16" s="636"/>
      <c r="P16" s="636"/>
      <c r="Q16" s="636"/>
    </row>
    <row r="17" spans="1:17" ht="33" customHeight="1" thickBot="1">
      <c r="A17" s="1577" t="s">
        <v>54</v>
      </c>
      <c r="B17" s="1578"/>
      <c r="C17" s="1573">
        <f>IF(C15&gt;5000,(200),(C15*0.5%))</f>
        <v>200</v>
      </c>
      <c r="D17" s="1574"/>
      <c r="E17" s="1574"/>
      <c r="F17" s="1575"/>
      <c r="G17" s="638"/>
      <c r="H17" s="23"/>
      <c r="I17" s="11"/>
      <c r="J17" s="11"/>
      <c r="K17" s="11"/>
      <c r="L17" s="11"/>
      <c r="M17" s="11"/>
      <c r="N17" s="11"/>
      <c r="O17" s="636"/>
      <c r="P17" s="636"/>
      <c r="Q17" s="636"/>
    </row>
    <row r="18" spans="1:17" ht="18.75" customHeight="1" thickBot="1">
      <c r="A18" s="1251" t="s">
        <v>32</v>
      </c>
      <c r="B18" s="1643"/>
      <c r="C18" s="1561">
        <f>SUM(F23+F27+F32+F36+F42+D61+D99+D134+D160)</f>
        <v>204</v>
      </c>
      <c r="D18" s="1562"/>
      <c r="E18" s="1562"/>
      <c r="F18" s="1563"/>
      <c r="G18" s="639"/>
      <c r="H18" s="25"/>
      <c r="I18" s="11"/>
      <c r="J18" s="11"/>
      <c r="K18" s="11"/>
      <c r="L18" s="11"/>
      <c r="M18" s="11"/>
      <c r="N18" s="11"/>
      <c r="O18" s="636"/>
      <c r="P18" s="636"/>
      <c r="Q18" s="636"/>
    </row>
    <row r="19" spans="1:17" ht="15">
      <c r="A19" s="11"/>
      <c r="B19" s="26"/>
      <c r="C19" s="27"/>
      <c r="D19" s="21"/>
      <c r="E19" s="21"/>
      <c r="F19" s="21"/>
      <c r="G19" s="28"/>
      <c r="H19" s="28"/>
      <c r="I19" s="11"/>
      <c r="J19" s="11"/>
      <c r="K19" s="11"/>
      <c r="L19" s="11"/>
      <c r="M19" s="11"/>
      <c r="N19" s="11"/>
      <c r="O19" s="636"/>
      <c r="P19" s="636"/>
      <c r="Q19" s="636"/>
    </row>
    <row r="20" spans="1:17" ht="15" customHeight="1">
      <c r="A20" s="1550" t="s">
        <v>34</v>
      </c>
      <c r="B20" s="1551"/>
      <c r="C20" s="1713" t="s">
        <v>41</v>
      </c>
      <c r="D20" s="1714"/>
      <c r="E20" s="1714"/>
      <c r="F20" s="1715"/>
      <c r="G20" s="1199" t="s">
        <v>38</v>
      </c>
      <c r="H20" s="1250" t="s">
        <v>49</v>
      </c>
      <c r="I20" s="1199" t="s">
        <v>46</v>
      </c>
      <c r="J20" s="1199" t="s">
        <v>39</v>
      </c>
      <c r="K20" s="1199" t="s">
        <v>93</v>
      </c>
      <c r="L20" s="1199" t="s">
        <v>96</v>
      </c>
      <c r="M20" s="1199" t="s">
        <v>95</v>
      </c>
      <c r="N20" s="1243" t="s">
        <v>40</v>
      </c>
      <c r="O20" s="636"/>
      <c r="P20" s="636"/>
      <c r="Q20" s="636"/>
    </row>
    <row r="21" spans="1:17" ht="34.5" customHeight="1">
      <c r="A21" s="1552"/>
      <c r="B21" s="1553"/>
      <c r="C21" s="412" t="s">
        <v>45</v>
      </c>
      <c r="D21" s="412" t="s">
        <v>43</v>
      </c>
      <c r="E21" s="412" t="s">
        <v>143</v>
      </c>
      <c r="F21" s="412" t="s">
        <v>143</v>
      </c>
      <c r="G21" s="1200"/>
      <c r="H21" s="1200"/>
      <c r="I21" s="1200"/>
      <c r="J21" s="1200"/>
      <c r="K21" s="1712"/>
      <c r="L21" s="1712"/>
      <c r="M21" s="1200"/>
      <c r="N21" s="1244"/>
      <c r="O21" s="636"/>
      <c r="P21" s="636"/>
      <c r="Q21" s="636"/>
    </row>
    <row r="22" spans="1:17" ht="30" customHeight="1">
      <c r="A22" s="1554"/>
      <c r="B22" s="1555"/>
      <c r="C22" s="640" t="s">
        <v>31</v>
      </c>
      <c r="D22" s="641" t="s">
        <v>31</v>
      </c>
      <c r="E22" s="641" t="s">
        <v>31</v>
      </c>
      <c r="F22" s="642" t="s">
        <v>32</v>
      </c>
      <c r="G22" s="1200"/>
      <c r="H22" s="1200"/>
      <c r="I22" s="1200"/>
      <c r="J22" s="1200"/>
      <c r="K22" s="1712"/>
      <c r="L22" s="1712"/>
      <c r="M22" s="1200"/>
      <c r="N22" s="1244"/>
      <c r="O22" s="636"/>
      <c r="P22" s="636"/>
      <c r="Q22" s="636"/>
    </row>
    <row r="23" spans="1:17" ht="15" customHeight="1">
      <c r="A23" s="1491" t="s">
        <v>2</v>
      </c>
      <c r="B23" s="1550" t="s">
        <v>50</v>
      </c>
      <c r="C23" s="1534">
        <f>IF(C15&gt;5000,10,(C17*0.5)/5/2)</f>
        <v>10</v>
      </c>
      <c r="D23" s="1531">
        <f>C23</f>
        <v>10</v>
      </c>
      <c r="E23" s="1531">
        <f>SUM(C23:D26)</f>
        <v>20</v>
      </c>
      <c r="F23" s="1627">
        <v>20</v>
      </c>
      <c r="G23" s="171" t="s">
        <v>184</v>
      </c>
      <c r="H23" s="166" t="s">
        <v>100</v>
      </c>
      <c r="I23" s="166"/>
      <c r="J23" s="166" t="s">
        <v>101</v>
      </c>
      <c r="K23" s="183"/>
      <c r="L23" s="183">
        <v>0.5</v>
      </c>
      <c r="M23" s="166" t="s">
        <v>128</v>
      </c>
      <c r="N23" s="166" t="s">
        <v>182</v>
      </c>
      <c r="O23" s="636"/>
      <c r="P23" s="636"/>
      <c r="Q23" s="636"/>
    </row>
    <row r="24" spans="1:17" ht="15" customHeight="1">
      <c r="A24" s="1492"/>
      <c r="B24" s="1552"/>
      <c r="C24" s="1535"/>
      <c r="D24" s="1532"/>
      <c r="E24" s="1532"/>
      <c r="F24" s="1628"/>
      <c r="G24" s="172" t="s">
        <v>281</v>
      </c>
      <c r="H24" s="60" t="s">
        <v>100</v>
      </c>
      <c r="I24" s="60"/>
      <c r="J24" s="60" t="s">
        <v>101</v>
      </c>
      <c r="K24" s="72"/>
      <c r="L24" s="72">
        <v>0.62</v>
      </c>
      <c r="M24" s="60" t="s">
        <v>128</v>
      </c>
      <c r="N24" s="60" t="s">
        <v>182</v>
      </c>
      <c r="O24" s="636"/>
      <c r="P24" s="636"/>
      <c r="Q24" s="636"/>
    </row>
    <row r="25" spans="1:17" ht="15" customHeight="1">
      <c r="A25" s="1492"/>
      <c r="B25" s="1552"/>
      <c r="C25" s="1535"/>
      <c r="D25" s="1532"/>
      <c r="E25" s="1532"/>
      <c r="F25" s="1628"/>
      <c r="G25" s="206" t="s">
        <v>280</v>
      </c>
      <c r="H25" s="60" t="s">
        <v>100</v>
      </c>
      <c r="I25" s="60"/>
      <c r="J25" s="60" t="s">
        <v>101</v>
      </c>
      <c r="K25" s="72"/>
      <c r="L25" s="72">
        <v>0.56</v>
      </c>
      <c r="M25" s="60" t="s">
        <v>128</v>
      </c>
      <c r="N25" s="60" t="s">
        <v>182</v>
      </c>
      <c r="O25" s="636"/>
      <c r="P25" s="636"/>
      <c r="Q25" s="636"/>
    </row>
    <row r="26" spans="1:17" ht="15" customHeight="1">
      <c r="A26" s="1493"/>
      <c r="B26" s="1576"/>
      <c r="C26" s="1536"/>
      <c r="D26" s="1533"/>
      <c r="E26" s="1533"/>
      <c r="F26" s="1644"/>
      <c r="G26" s="585"/>
      <c r="H26" s="505"/>
      <c r="I26" s="504"/>
      <c r="J26" s="504"/>
      <c r="K26" s="586"/>
      <c r="L26" s="586"/>
      <c r="M26" s="504"/>
      <c r="N26" s="168"/>
      <c r="O26" s="636"/>
      <c r="P26" s="636"/>
      <c r="Q26" s="636"/>
    </row>
    <row r="27" spans="1:17" ht="15" customHeight="1">
      <c r="A27" s="1491" t="s">
        <v>4</v>
      </c>
      <c r="B27" s="1550" t="s">
        <v>57</v>
      </c>
      <c r="C27" s="1534">
        <f>IF(C15&gt;5000,10,(C17*0.5)/5/2)</f>
        <v>10</v>
      </c>
      <c r="D27" s="1531">
        <f>C27</f>
        <v>10</v>
      </c>
      <c r="E27" s="1531">
        <f>SUM(C27:D31)</f>
        <v>20</v>
      </c>
      <c r="F27" s="1627">
        <v>20</v>
      </c>
      <c r="G27" s="171" t="s">
        <v>102</v>
      </c>
      <c r="H27" s="60" t="s">
        <v>100</v>
      </c>
      <c r="I27" s="166"/>
      <c r="J27" s="60" t="s">
        <v>101</v>
      </c>
      <c r="K27" s="72"/>
      <c r="L27" s="72">
        <v>0.35</v>
      </c>
      <c r="M27" s="60" t="s">
        <v>128</v>
      </c>
      <c r="N27" s="166" t="s">
        <v>182</v>
      </c>
      <c r="O27" s="636"/>
      <c r="P27" s="636"/>
      <c r="Q27" s="636"/>
    </row>
    <row r="28" spans="1:17" ht="15" customHeight="1">
      <c r="A28" s="1492"/>
      <c r="B28" s="1552"/>
      <c r="C28" s="1535"/>
      <c r="D28" s="1532"/>
      <c r="E28" s="1532"/>
      <c r="F28" s="1628"/>
      <c r="G28" s="172" t="s">
        <v>103</v>
      </c>
      <c r="H28" s="60" t="s">
        <v>106</v>
      </c>
      <c r="I28" s="60"/>
      <c r="J28" s="60" t="s">
        <v>101</v>
      </c>
      <c r="K28" s="72"/>
      <c r="L28" s="72">
        <v>0.6</v>
      </c>
      <c r="M28" s="60" t="s">
        <v>128</v>
      </c>
      <c r="N28" s="60" t="s">
        <v>182</v>
      </c>
      <c r="O28" s="636"/>
      <c r="P28" s="636"/>
      <c r="Q28" s="636"/>
    </row>
    <row r="29" spans="1:17" ht="15" customHeight="1">
      <c r="A29" s="1492"/>
      <c r="B29" s="1552"/>
      <c r="C29" s="1535"/>
      <c r="D29" s="1532"/>
      <c r="E29" s="1532"/>
      <c r="F29" s="1628"/>
      <c r="G29" s="595"/>
      <c r="H29" s="499"/>
      <c r="I29" s="596"/>
      <c r="J29" s="596"/>
      <c r="K29" s="597"/>
      <c r="L29" s="597"/>
      <c r="M29" s="596"/>
      <c r="N29" s="167"/>
      <c r="O29" s="636"/>
      <c r="P29" s="636"/>
      <c r="Q29" s="636"/>
    </row>
    <row r="30" spans="1:17" ht="15" customHeight="1">
      <c r="A30" s="1492"/>
      <c r="B30" s="1552"/>
      <c r="C30" s="1535"/>
      <c r="D30" s="1532"/>
      <c r="E30" s="1532"/>
      <c r="F30" s="1628"/>
      <c r="G30" s="1032"/>
      <c r="H30" s="1020"/>
      <c r="I30" s="1034"/>
      <c r="J30" s="1034"/>
      <c r="K30" s="1035"/>
      <c r="L30" s="1035"/>
      <c r="M30" s="1034"/>
      <c r="N30" s="1036"/>
      <c r="O30" s="636"/>
      <c r="P30" s="636"/>
      <c r="Q30" s="636"/>
    </row>
    <row r="31" spans="1:17" ht="15" customHeight="1">
      <c r="A31" s="1493"/>
      <c r="B31" s="1576"/>
      <c r="C31" s="1536"/>
      <c r="D31" s="1533"/>
      <c r="E31" s="1533"/>
      <c r="F31" s="1644"/>
      <c r="G31" s="1032"/>
      <c r="H31" s="1020"/>
      <c r="I31" s="1034"/>
      <c r="J31" s="1034"/>
      <c r="K31" s="1035"/>
      <c r="L31" s="1035"/>
      <c r="M31" s="1034"/>
      <c r="N31" s="1036"/>
      <c r="O31" s="636"/>
      <c r="P31" s="636"/>
      <c r="Q31" s="636"/>
    </row>
    <row r="32" spans="1:17" ht="15" customHeight="1">
      <c r="A32" s="1491" t="s">
        <v>5</v>
      </c>
      <c r="B32" s="1550" t="s">
        <v>58</v>
      </c>
      <c r="C32" s="1534">
        <f>IF(C15&gt;5000,10,(C17*0.5)/5/2)</f>
        <v>10</v>
      </c>
      <c r="D32" s="1531">
        <f>C32</f>
        <v>10</v>
      </c>
      <c r="E32" s="1531">
        <f>SUM(C32:D35)</f>
        <v>20</v>
      </c>
      <c r="F32" s="1627">
        <v>20</v>
      </c>
      <c r="G32" s="785" t="s">
        <v>104</v>
      </c>
      <c r="H32" s="717" t="s">
        <v>100</v>
      </c>
      <c r="I32" s="717" t="s">
        <v>98</v>
      </c>
      <c r="J32" s="717" t="s">
        <v>101</v>
      </c>
      <c r="K32" s="731">
        <v>1.5</v>
      </c>
      <c r="L32" s="731">
        <v>0.67</v>
      </c>
      <c r="M32" s="717" t="s">
        <v>128</v>
      </c>
      <c r="N32" s="717" t="s">
        <v>326</v>
      </c>
      <c r="O32" s="636"/>
      <c r="P32" s="636"/>
      <c r="Q32" s="636"/>
    </row>
    <row r="33" spans="1:17" ht="15" customHeight="1">
      <c r="A33" s="1492"/>
      <c r="B33" s="1552"/>
      <c r="C33" s="1535"/>
      <c r="D33" s="1532"/>
      <c r="E33" s="1532"/>
      <c r="F33" s="1628"/>
      <c r="G33" s="849"/>
      <c r="H33" s="887"/>
      <c r="I33" s="865"/>
      <c r="J33" s="865"/>
      <c r="K33" s="866"/>
      <c r="L33" s="866"/>
      <c r="M33" s="865"/>
      <c r="N33" s="1038"/>
      <c r="O33" s="636"/>
      <c r="P33" s="636"/>
      <c r="Q33" s="636"/>
    </row>
    <row r="34" spans="1:17" ht="15" customHeight="1">
      <c r="A34" s="1492"/>
      <c r="B34" s="1552"/>
      <c r="C34" s="1535"/>
      <c r="D34" s="1532"/>
      <c r="E34" s="1532"/>
      <c r="F34" s="1628"/>
      <c r="G34" s="849"/>
      <c r="H34" s="887"/>
      <c r="I34" s="865"/>
      <c r="J34" s="865"/>
      <c r="K34" s="866"/>
      <c r="L34" s="866"/>
      <c r="M34" s="865"/>
      <c r="N34" s="1038"/>
      <c r="O34" s="636"/>
      <c r="P34" s="636"/>
      <c r="Q34" s="636"/>
    </row>
    <row r="35" spans="1:17" ht="15" customHeight="1">
      <c r="A35" s="1492"/>
      <c r="B35" s="1552"/>
      <c r="C35" s="1536"/>
      <c r="D35" s="1533"/>
      <c r="E35" s="1533"/>
      <c r="F35" s="1644"/>
      <c r="G35" s="1021"/>
      <c r="H35" s="1023"/>
      <c r="I35" s="1024"/>
      <c r="J35" s="1024"/>
      <c r="K35" s="1025"/>
      <c r="L35" s="1025"/>
      <c r="M35" s="1024"/>
      <c r="N35" s="1026"/>
      <c r="O35" s="636"/>
      <c r="P35" s="636"/>
      <c r="Q35" s="636"/>
    </row>
    <row r="36" spans="1:17" ht="15" customHeight="1">
      <c r="A36" s="1491" t="s">
        <v>6</v>
      </c>
      <c r="B36" s="1513" t="s">
        <v>59</v>
      </c>
      <c r="C36" s="1534">
        <f>IF(C15&gt;5000,10,(C17*0.5)/5/2)</f>
        <v>10</v>
      </c>
      <c r="D36" s="1531">
        <f>C36</f>
        <v>10</v>
      </c>
      <c r="E36" s="1531">
        <f>SUM(C36:D40)</f>
        <v>20</v>
      </c>
      <c r="F36" s="1627">
        <v>20</v>
      </c>
      <c r="G36" s="957" t="s">
        <v>105</v>
      </c>
      <c r="H36" s="879" t="s">
        <v>100</v>
      </c>
      <c r="I36" s="717"/>
      <c r="J36" s="879" t="s">
        <v>101</v>
      </c>
      <c r="K36" s="731"/>
      <c r="L36" s="879">
        <v>0.11</v>
      </c>
      <c r="M36" s="879" t="s">
        <v>128</v>
      </c>
      <c r="N36" s="718" t="s">
        <v>326</v>
      </c>
      <c r="O36" s="12"/>
      <c r="P36" s="12"/>
      <c r="Q36" s="12"/>
    </row>
    <row r="37" spans="1:17" ht="15" customHeight="1">
      <c r="A37" s="1492"/>
      <c r="B37" s="1447"/>
      <c r="C37" s="1535"/>
      <c r="D37" s="1532"/>
      <c r="E37" s="1532"/>
      <c r="F37" s="1628"/>
      <c r="G37" s="862" t="s">
        <v>213</v>
      </c>
      <c r="H37" s="718" t="s">
        <v>100</v>
      </c>
      <c r="I37" s="718"/>
      <c r="J37" s="718" t="s">
        <v>101</v>
      </c>
      <c r="K37" s="864"/>
      <c r="L37" s="776">
        <v>0.52</v>
      </c>
      <c r="M37" s="718" t="s">
        <v>128</v>
      </c>
      <c r="N37" s="718" t="s">
        <v>326</v>
      </c>
      <c r="O37" s="12"/>
      <c r="P37" s="12"/>
      <c r="Q37" s="12"/>
    </row>
    <row r="38" spans="1:17" ht="15" customHeight="1">
      <c r="A38" s="1492"/>
      <c r="B38" s="1447"/>
      <c r="C38" s="1535"/>
      <c r="D38" s="1532"/>
      <c r="E38" s="1532"/>
      <c r="F38" s="1628"/>
      <c r="G38" s="712" t="s">
        <v>329</v>
      </c>
      <c r="H38" s="718" t="s">
        <v>100</v>
      </c>
      <c r="I38" s="1046"/>
      <c r="J38" s="718" t="s">
        <v>101</v>
      </c>
      <c r="K38" s="776"/>
      <c r="L38" s="776">
        <v>0.44</v>
      </c>
      <c r="M38" s="718" t="s">
        <v>128</v>
      </c>
      <c r="N38" s="718" t="s">
        <v>326</v>
      </c>
      <c r="O38" s="12"/>
      <c r="P38" s="12"/>
      <c r="Q38" s="12"/>
    </row>
    <row r="39" spans="1:17" ht="15" customHeight="1">
      <c r="A39" s="1492"/>
      <c r="B39" s="1447"/>
      <c r="C39" s="1535"/>
      <c r="D39" s="1532"/>
      <c r="E39" s="1532"/>
      <c r="F39" s="1628"/>
      <c r="G39" s="712" t="s">
        <v>285</v>
      </c>
      <c r="H39" s="718" t="s">
        <v>100</v>
      </c>
      <c r="I39" s="714"/>
      <c r="J39" s="718" t="s">
        <v>101</v>
      </c>
      <c r="K39" s="776"/>
      <c r="L39" s="776">
        <v>0.53</v>
      </c>
      <c r="M39" s="714" t="s">
        <v>128</v>
      </c>
      <c r="N39" s="775" t="s">
        <v>182</v>
      </c>
      <c r="O39" s="12"/>
      <c r="P39" s="12"/>
      <c r="Q39" s="12"/>
    </row>
    <row r="40" spans="1:17" ht="15" customHeight="1">
      <c r="A40" s="1492"/>
      <c r="B40" s="1447"/>
      <c r="C40" s="1535"/>
      <c r="D40" s="1532"/>
      <c r="E40" s="1532"/>
      <c r="F40" s="1628"/>
      <c r="G40" s="712" t="s">
        <v>301</v>
      </c>
      <c r="H40" s="718" t="s">
        <v>100</v>
      </c>
      <c r="I40" s="714"/>
      <c r="J40" s="718" t="s">
        <v>101</v>
      </c>
      <c r="K40" s="776"/>
      <c r="L40" s="776">
        <v>0.53</v>
      </c>
      <c r="M40" s="714" t="s">
        <v>128</v>
      </c>
      <c r="N40" s="775" t="s">
        <v>182</v>
      </c>
      <c r="O40" s="12"/>
      <c r="P40" s="12"/>
      <c r="Q40" s="12"/>
    </row>
    <row r="41" spans="1:17" ht="15" customHeight="1">
      <c r="A41" s="766"/>
      <c r="B41" s="770"/>
      <c r="C41" s="768"/>
      <c r="D41" s="767"/>
      <c r="E41" s="767"/>
      <c r="F41" s="769"/>
      <c r="G41" s="1021"/>
      <c r="H41" s="1023"/>
      <c r="I41" s="1024"/>
      <c r="J41" s="1024"/>
      <c r="K41" s="1025"/>
      <c r="L41" s="1025"/>
      <c r="M41" s="1024"/>
      <c r="N41" s="1024"/>
      <c r="O41" s="636"/>
      <c r="P41" s="636"/>
      <c r="Q41" s="636"/>
    </row>
    <row r="42" spans="1:17" ht="30" customHeight="1">
      <c r="A42" s="1491" t="s">
        <v>7</v>
      </c>
      <c r="B42" s="138" t="s">
        <v>241</v>
      </c>
      <c r="C42" s="29">
        <f>IF(C15&gt;5000,10,(C17*0.5)/5/2)</f>
        <v>10</v>
      </c>
      <c r="D42" s="30">
        <f>C42</f>
        <v>10</v>
      </c>
      <c r="E42" s="30">
        <f>SUM(C42:D42)</f>
        <v>20</v>
      </c>
      <c r="F42" s="31">
        <f>SUM(F43+F46+F52)</f>
        <v>20</v>
      </c>
      <c r="G42" s="1042"/>
      <c r="H42" s="1043"/>
      <c r="I42" s="1590"/>
      <c r="J42" s="1590"/>
      <c r="K42" s="1590"/>
      <c r="L42" s="1590"/>
      <c r="M42" s="1590"/>
      <c r="N42" s="1591"/>
      <c r="O42" s="636"/>
      <c r="P42" s="636"/>
      <c r="Q42" s="636"/>
    </row>
    <row r="43" spans="1:17" ht="15" customHeight="1">
      <c r="A43" s="1492"/>
      <c r="B43" s="394"/>
      <c r="C43" s="1534"/>
      <c r="D43" s="1531"/>
      <c r="E43" s="1531"/>
      <c r="F43" s="1632">
        <v>10</v>
      </c>
      <c r="G43" s="1044"/>
      <c r="H43" s="1010"/>
      <c r="I43" s="1011"/>
      <c r="J43" s="1011"/>
      <c r="K43" s="1012"/>
      <c r="L43" s="1011"/>
      <c r="M43" s="1011"/>
      <c r="N43" s="1013"/>
      <c r="O43" s="636"/>
      <c r="P43" s="636"/>
      <c r="Q43" s="636"/>
    </row>
    <row r="44" spans="1:17" ht="15" customHeight="1">
      <c r="A44" s="1492"/>
      <c r="B44" s="434" t="s">
        <v>167</v>
      </c>
      <c r="C44" s="1700"/>
      <c r="D44" s="1700"/>
      <c r="E44" s="1700"/>
      <c r="F44" s="1634"/>
      <c r="G44" s="871" t="s">
        <v>84</v>
      </c>
      <c r="H44" s="717" t="s">
        <v>106</v>
      </c>
      <c r="I44" s="717" t="s">
        <v>107</v>
      </c>
      <c r="J44" s="717" t="s">
        <v>101</v>
      </c>
      <c r="K44" s="717">
        <v>0.18</v>
      </c>
      <c r="L44" s="717" t="s">
        <v>247</v>
      </c>
      <c r="M44" s="717" t="s">
        <v>128</v>
      </c>
      <c r="N44" s="717" t="s">
        <v>248</v>
      </c>
      <c r="O44" s="636"/>
      <c r="P44" s="636"/>
      <c r="Q44" s="636"/>
    </row>
    <row r="45" spans="1:17" ht="15" customHeight="1">
      <c r="A45" s="1492"/>
      <c r="B45" s="435"/>
      <c r="C45" s="1389"/>
      <c r="D45" s="1389"/>
      <c r="E45" s="1389"/>
      <c r="F45" s="1633"/>
      <c r="G45" s="1045"/>
      <c r="H45" s="814"/>
      <c r="I45" s="814"/>
      <c r="J45" s="814"/>
      <c r="K45" s="814"/>
      <c r="L45" s="814"/>
      <c r="M45" s="814"/>
      <c r="N45" s="814"/>
      <c r="O45" s="636"/>
      <c r="P45" s="636"/>
      <c r="Q45" s="636"/>
    </row>
    <row r="46" spans="1:17" ht="15" customHeight="1">
      <c r="A46" s="1492"/>
      <c r="B46" s="139" t="s">
        <v>60</v>
      </c>
      <c r="C46" s="1547"/>
      <c r="D46" s="1544"/>
      <c r="E46" s="1544"/>
      <c r="F46" s="1632">
        <v>5</v>
      </c>
      <c r="G46" s="846"/>
      <c r="H46" s="856"/>
      <c r="I46" s="1016"/>
      <c r="J46" s="1016"/>
      <c r="K46" s="1016"/>
      <c r="L46" s="1016"/>
      <c r="M46" s="1016"/>
      <c r="N46" s="1017"/>
      <c r="O46" s="636"/>
      <c r="P46" s="636"/>
      <c r="Q46" s="636"/>
    </row>
    <row r="47" spans="1:17" ht="15" customHeight="1">
      <c r="A47" s="1492"/>
      <c r="B47" s="325" t="s">
        <v>62</v>
      </c>
      <c r="C47" s="1548"/>
      <c r="D47" s="1545"/>
      <c r="E47" s="1545"/>
      <c r="F47" s="1634"/>
      <c r="G47" s="872" t="s">
        <v>109</v>
      </c>
      <c r="H47" s="718" t="s">
        <v>106</v>
      </c>
      <c r="I47" s="718" t="s">
        <v>107</v>
      </c>
      <c r="J47" s="718" t="s">
        <v>101</v>
      </c>
      <c r="K47" s="718">
        <v>0.7</v>
      </c>
      <c r="L47" s="734">
        <v>0.56</v>
      </c>
      <c r="M47" s="718" t="s">
        <v>128</v>
      </c>
      <c r="N47" s="718" t="s">
        <v>228</v>
      </c>
      <c r="O47" s="636"/>
      <c r="P47" s="636"/>
      <c r="Q47" s="636"/>
    </row>
    <row r="48" spans="1:17" ht="15" customHeight="1">
      <c r="A48" s="1492"/>
      <c r="B48" s="325" t="s">
        <v>61</v>
      </c>
      <c r="C48" s="1548"/>
      <c r="D48" s="1545"/>
      <c r="E48" s="1545"/>
      <c r="F48" s="1634"/>
      <c r="G48" s="872" t="s">
        <v>108</v>
      </c>
      <c r="H48" s="718" t="s">
        <v>106</v>
      </c>
      <c r="I48" s="718" t="s">
        <v>107</v>
      </c>
      <c r="J48" s="718" t="s">
        <v>101</v>
      </c>
      <c r="K48" s="879">
        <v>0.6</v>
      </c>
      <c r="L48" s="734">
        <v>0.46</v>
      </c>
      <c r="M48" s="718" t="s">
        <v>128</v>
      </c>
      <c r="N48" s="718" t="s">
        <v>182</v>
      </c>
      <c r="O48" s="636"/>
      <c r="P48" s="636"/>
      <c r="Q48" s="636"/>
    </row>
    <row r="49" spans="1:17" ht="15" customHeight="1">
      <c r="A49" s="1492"/>
      <c r="B49" s="325" t="s">
        <v>147</v>
      </c>
      <c r="C49" s="1548"/>
      <c r="D49" s="1545"/>
      <c r="E49" s="1545"/>
      <c r="F49" s="1634"/>
      <c r="G49" s="872" t="s">
        <v>140</v>
      </c>
      <c r="H49" s="718" t="s">
        <v>106</v>
      </c>
      <c r="I49" s="718" t="s">
        <v>107</v>
      </c>
      <c r="J49" s="718" t="s">
        <v>101</v>
      </c>
      <c r="K49" s="718">
        <v>0.6</v>
      </c>
      <c r="L49" s="776">
        <v>0.55</v>
      </c>
      <c r="M49" s="718" t="s">
        <v>128</v>
      </c>
      <c r="N49" s="879" t="s">
        <v>182</v>
      </c>
      <c r="O49" s="636"/>
      <c r="P49" s="636"/>
      <c r="Q49" s="636"/>
    </row>
    <row r="50" spans="1:17" ht="15" customHeight="1">
      <c r="A50" s="1492"/>
      <c r="B50" s="325" t="s">
        <v>238</v>
      </c>
      <c r="C50" s="1548"/>
      <c r="D50" s="1545"/>
      <c r="E50" s="1545"/>
      <c r="F50" s="1634"/>
      <c r="G50" s="872" t="s">
        <v>139</v>
      </c>
      <c r="H50" s="879" t="s">
        <v>106</v>
      </c>
      <c r="I50" s="879" t="s">
        <v>107</v>
      </c>
      <c r="J50" s="879" t="s">
        <v>101</v>
      </c>
      <c r="K50" s="879">
        <v>0.6</v>
      </c>
      <c r="L50" s="776">
        <v>0.67</v>
      </c>
      <c r="M50" s="879" t="s">
        <v>128</v>
      </c>
      <c r="N50" s="718" t="s">
        <v>228</v>
      </c>
      <c r="O50" s="636"/>
      <c r="P50" s="636"/>
      <c r="Q50" s="636"/>
    </row>
    <row r="51" spans="1:17" ht="15" customHeight="1">
      <c r="A51" s="1492"/>
      <c r="B51" s="325"/>
      <c r="C51" s="1549"/>
      <c r="D51" s="1546"/>
      <c r="E51" s="1546"/>
      <c r="F51" s="1633"/>
      <c r="G51" s="977"/>
      <c r="H51" s="814"/>
      <c r="I51" s="718"/>
      <c r="J51" s="718"/>
      <c r="K51" s="775"/>
      <c r="L51" s="775"/>
      <c r="M51" s="814"/>
      <c r="N51" s="814"/>
      <c r="O51" s="636"/>
      <c r="P51" s="636"/>
      <c r="Q51" s="636"/>
    </row>
    <row r="52" spans="1:17" ht="15" customHeight="1">
      <c r="A52" s="1492"/>
      <c r="B52" s="141"/>
      <c r="C52" s="1547"/>
      <c r="D52" s="1520"/>
      <c r="E52" s="1520"/>
      <c r="F52" s="1632">
        <v>5</v>
      </c>
      <c r="G52" s="846"/>
      <c r="H52" s="856"/>
      <c r="I52" s="856"/>
      <c r="J52" s="856"/>
      <c r="K52" s="856"/>
      <c r="L52" s="856"/>
      <c r="M52" s="856"/>
      <c r="N52" s="856"/>
      <c r="O52" s="636"/>
      <c r="P52" s="636"/>
      <c r="Q52" s="636"/>
    </row>
    <row r="53" spans="1:17" ht="15" customHeight="1">
      <c r="A53" s="1492"/>
      <c r="B53" s="142" t="s">
        <v>63</v>
      </c>
      <c r="C53" s="1548"/>
      <c r="D53" s="1521"/>
      <c r="E53" s="1521"/>
      <c r="F53" s="1634"/>
      <c r="G53" s="849" t="s">
        <v>64</v>
      </c>
      <c r="H53" s="716" t="s">
        <v>106</v>
      </c>
      <c r="I53" s="718"/>
      <c r="J53" s="718" t="s">
        <v>101</v>
      </c>
      <c r="K53" s="887"/>
      <c r="L53" s="887">
        <v>1</v>
      </c>
      <c r="M53" s="718" t="s">
        <v>128</v>
      </c>
      <c r="N53" s="718" t="s">
        <v>182</v>
      </c>
      <c r="O53" s="636"/>
      <c r="P53" s="636"/>
      <c r="Q53" s="636"/>
    </row>
    <row r="54" spans="1:17" ht="15" customHeight="1">
      <c r="A54" s="1492"/>
      <c r="B54" s="142"/>
      <c r="C54" s="1548"/>
      <c r="D54" s="1521"/>
      <c r="E54" s="1521"/>
      <c r="F54" s="1634"/>
      <c r="G54" s="849" t="s">
        <v>65</v>
      </c>
      <c r="H54" s="716" t="s">
        <v>106</v>
      </c>
      <c r="I54" s="718"/>
      <c r="J54" s="851" t="s">
        <v>101</v>
      </c>
      <c r="K54" s="887"/>
      <c r="L54" s="887">
        <v>1</v>
      </c>
      <c r="M54" s="718" t="s">
        <v>128</v>
      </c>
      <c r="N54" s="718" t="s">
        <v>182</v>
      </c>
      <c r="O54" s="636"/>
      <c r="P54" s="636"/>
      <c r="Q54" s="636"/>
    </row>
    <row r="55" spans="1:17" ht="15" customHeight="1">
      <c r="A55" s="1492"/>
      <c r="B55" s="142"/>
      <c r="C55" s="1548"/>
      <c r="D55" s="1521"/>
      <c r="E55" s="1521"/>
      <c r="F55" s="1634"/>
      <c r="G55" s="854" t="s">
        <v>66</v>
      </c>
      <c r="H55" s="716" t="s">
        <v>106</v>
      </c>
      <c r="I55" s="718"/>
      <c r="J55" s="718" t="s">
        <v>101</v>
      </c>
      <c r="K55" s="850"/>
      <c r="L55" s="887">
        <v>1</v>
      </c>
      <c r="M55" s="718" t="s">
        <v>128</v>
      </c>
      <c r="N55" s="718" t="s">
        <v>182</v>
      </c>
      <c r="O55" s="11"/>
      <c r="P55" s="636"/>
      <c r="Q55" s="636"/>
    </row>
    <row r="56" spans="1:17" ht="15" customHeight="1">
      <c r="A56" s="1492"/>
      <c r="B56" s="33"/>
      <c r="C56" s="1548"/>
      <c r="D56" s="1521"/>
      <c r="E56" s="1521"/>
      <c r="F56" s="1634"/>
      <c r="G56" s="849"/>
      <c r="H56" s="887"/>
      <c r="I56" s="887"/>
      <c r="J56" s="887"/>
      <c r="K56" s="887"/>
      <c r="L56" s="887"/>
      <c r="M56" s="887"/>
      <c r="N56" s="887"/>
      <c r="O56" s="410"/>
      <c r="P56" s="649"/>
      <c r="Q56" s="636"/>
    </row>
    <row r="57" spans="1:17" ht="15" customHeight="1">
      <c r="A57" s="1492"/>
      <c r="B57" s="789"/>
      <c r="C57" s="1548"/>
      <c r="D57" s="1521"/>
      <c r="E57" s="1521"/>
      <c r="F57" s="1634"/>
      <c r="G57" s="841" t="s">
        <v>229</v>
      </c>
      <c r="H57" s="716" t="s">
        <v>106</v>
      </c>
      <c r="I57" s="738" t="s">
        <v>101</v>
      </c>
      <c r="J57" s="738" t="s">
        <v>101</v>
      </c>
      <c r="K57" s="842">
        <v>2.5</v>
      </c>
      <c r="L57" s="842">
        <v>4.5</v>
      </c>
      <c r="M57" s="718" t="s">
        <v>128</v>
      </c>
      <c r="N57" s="718" t="s">
        <v>182</v>
      </c>
      <c r="O57" s="12"/>
      <c r="P57" s="12"/>
      <c r="Q57" s="12"/>
    </row>
    <row r="58" spans="1:17" ht="15" customHeight="1">
      <c r="A58" s="1492"/>
      <c r="B58" s="34"/>
      <c r="C58" s="1549"/>
      <c r="D58" s="1522"/>
      <c r="E58" s="1522"/>
      <c r="F58" s="1633"/>
      <c r="G58" s="1021"/>
      <c r="H58" s="1023"/>
      <c r="I58" s="1023"/>
      <c r="J58" s="1023"/>
      <c r="K58" s="1023"/>
      <c r="L58" s="1023"/>
      <c r="M58" s="1023"/>
      <c r="N58" s="1023"/>
      <c r="O58" s="410"/>
      <c r="P58" s="649"/>
      <c r="Q58" s="636"/>
    </row>
    <row r="59" spans="1:17" ht="30" customHeight="1">
      <c r="A59" s="1629" t="s">
        <v>34</v>
      </c>
      <c r="B59" s="1630"/>
      <c r="C59" s="1631" t="s">
        <v>41</v>
      </c>
      <c r="D59" s="1631"/>
      <c r="E59" s="1631"/>
      <c r="F59" s="1631"/>
      <c r="G59" s="1646" t="s">
        <v>38</v>
      </c>
      <c r="H59" s="1646" t="s">
        <v>67</v>
      </c>
      <c r="I59" s="1646" t="s">
        <v>46</v>
      </c>
      <c r="J59" s="1646" t="s">
        <v>39</v>
      </c>
      <c r="K59" s="1584" t="s">
        <v>93</v>
      </c>
      <c r="L59" s="1584" t="s">
        <v>96</v>
      </c>
      <c r="M59" s="1584" t="s">
        <v>55</v>
      </c>
      <c r="N59" s="1649" t="s">
        <v>40</v>
      </c>
      <c r="O59" s="1624"/>
      <c r="P59" s="649"/>
      <c r="Q59" s="636"/>
    </row>
    <row r="60" spans="1:17" ht="30" customHeight="1">
      <c r="A60" s="1630"/>
      <c r="B60" s="1630"/>
      <c r="C60" s="409" t="s">
        <v>31</v>
      </c>
      <c r="D60" s="409" t="s">
        <v>32</v>
      </c>
      <c r="E60" s="1711"/>
      <c r="F60" s="1711"/>
      <c r="G60" s="1584"/>
      <c r="H60" s="1584"/>
      <c r="I60" s="1584"/>
      <c r="J60" s="1584"/>
      <c r="K60" s="1709"/>
      <c r="L60" s="1709"/>
      <c r="M60" s="1709"/>
      <c r="N60" s="1710"/>
      <c r="O60" s="1624"/>
      <c r="P60" s="649"/>
      <c r="Q60" s="636"/>
    </row>
    <row r="61" spans="1:17" ht="15" customHeight="1">
      <c r="A61" s="1446" t="s">
        <v>8</v>
      </c>
      <c r="B61" s="1701" t="s">
        <v>68</v>
      </c>
      <c r="C61" s="1702">
        <f>IF(C15&gt;5000,100/3,(C17*0.5)*0.5)</f>
        <v>33.333333333333336</v>
      </c>
      <c r="D61" s="1454">
        <v>33</v>
      </c>
      <c r="E61" s="1468"/>
      <c r="F61" s="1699"/>
      <c r="G61" s="857" t="s">
        <v>198</v>
      </c>
      <c r="H61" s="720" t="s">
        <v>106</v>
      </c>
      <c r="I61" s="720" t="s">
        <v>101</v>
      </c>
      <c r="J61" s="720" t="s">
        <v>101</v>
      </c>
      <c r="K61" s="720">
        <v>40</v>
      </c>
      <c r="L61" s="720">
        <v>53.5</v>
      </c>
      <c r="M61" s="720">
        <v>50</v>
      </c>
      <c r="N61" s="717"/>
      <c r="O61" s="11"/>
      <c r="P61" s="12"/>
      <c r="Q61" s="12"/>
    </row>
    <row r="62" spans="1:17" ht="15" customHeight="1">
      <c r="A62" s="1310"/>
      <c r="B62" s="1310"/>
      <c r="C62" s="1703"/>
      <c r="D62" s="1700"/>
      <c r="E62" s="1444"/>
      <c r="F62" s="1698"/>
      <c r="G62" s="1041" t="s">
        <v>309</v>
      </c>
      <c r="H62" s="718" t="s">
        <v>106</v>
      </c>
      <c r="I62" s="718" t="s">
        <v>107</v>
      </c>
      <c r="J62" s="718" t="s">
        <v>101</v>
      </c>
      <c r="K62" s="2065">
        <v>5</v>
      </c>
      <c r="L62" s="2065">
        <v>134.3</v>
      </c>
      <c r="M62" s="2065">
        <v>100</v>
      </c>
      <c r="N62" s="2065" t="s">
        <v>182</v>
      </c>
      <c r="O62" s="11"/>
      <c r="P62" s="636"/>
      <c r="Q62" s="636"/>
    </row>
    <row r="63" spans="1:17" ht="15" customHeight="1">
      <c r="A63" s="1310"/>
      <c r="B63" s="1310"/>
      <c r="C63" s="1703"/>
      <c r="D63" s="1700"/>
      <c r="E63" s="1166"/>
      <c r="F63" s="1698"/>
      <c r="G63" s="749"/>
      <c r="H63" s="716"/>
      <c r="I63" s="716"/>
      <c r="J63" s="716"/>
      <c r="K63" s="2069"/>
      <c r="L63" s="2069"/>
      <c r="M63" s="2069"/>
      <c r="N63" s="2065"/>
      <c r="O63" s="15"/>
      <c r="P63" s="649"/>
      <c r="Q63" s="636"/>
    </row>
    <row r="64" spans="1:17" ht="15" customHeight="1">
      <c r="A64" s="1310"/>
      <c r="B64" s="1310"/>
      <c r="C64" s="1703"/>
      <c r="D64" s="1700"/>
      <c r="E64" s="1444"/>
      <c r="F64" s="1698"/>
      <c r="G64" s="749" t="s">
        <v>112</v>
      </c>
      <c r="H64" s="716" t="s">
        <v>106</v>
      </c>
      <c r="I64" s="738" t="s">
        <v>101</v>
      </c>
      <c r="J64" s="738" t="s">
        <v>101</v>
      </c>
      <c r="K64" s="2070">
        <v>50</v>
      </c>
      <c r="L64" s="2070">
        <v>109.65</v>
      </c>
      <c r="M64" s="2069">
        <v>100</v>
      </c>
      <c r="N64" s="2065" t="s">
        <v>182</v>
      </c>
      <c r="O64" s="11"/>
      <c r="P64" s="636"/>
      <c r="Q64" s="636"/>
    </row>
    <row r="65" spans="1:17" ht="15" customHeight="1">
      <c r="A65" s="1310"/>
      <c r="B65" s="1310"/>
      <c r="C65" s="1703"/>
      <c r="D65" s="1700"/>
      <c r="E65" s="1444"/>
      <c r="F65" s="1698"/>
      <c r="G65" s="749" t="s">
        <v>113</v>
      </c>
      <c r="H65" s="716" t="s">
        <v>106</v>
      </c>
      <c r="I65" s="738" t="s">
        <v>101</v>
      </c>
      <c r="J65" s="738" t="s">
        <v>101</v>
      </c>
      <c r="K65" s="2070">
        <v>50</v>
      </c>
      <c r="L65" s="2070">
        <v>114.88</v>
      </c>
      <c r="M65" s="2069">
        <v>100</v>
      </c>
      <c r="N65" s="2065" t="s">
        <v>182</v>
      </c>
      <c r="O65" s="11"/>
      <c r="P65" s="636"/>
      <c r="Q65" s="636"/>
    </row>
    <row r="66" spans="1:17" ht="15" customHeight="1">
      <c r="A66" s="1310"/>
      <c r="B66" s="1310"/>
      <c r="C66" s="1703"/>
      <c r="D66" s="1700"/>
      <c r="E66" s="1444"/>
      <c r="F66" s="1698"/>
      <c r="G66" s="749" t="s">
        <v>185</v>
      </c>
      <c r="H66" s="716" t="s">
        <v>106</v>
      </c>
      <c r="I66" s="738" t="s">
        <v>101</v>
      </c>
      <c r="J66" s="738" t="s">
        <v>101</v>
      </c>
      <c r="K66" s="2070">
        <v>50</v>
      </c>
      <c r="L66" s="2070">
        <v>108.6</v>
      </c>
      <c r="M66" s="2069">
        <v>100</v>
      </c>
      <c r="N66" s="2065" t="s">
        <v>182</v>
      </c>
      <c r="O66" s="11"/>
      <c r="P66" s="636"/>
      <c r="Q66" s="636"/>
    </row>
    <row r="67" spans="1:17" ht="15" customHeight="1">
      <c r="A67" s="1310"/>
      <c r="B67" s="1310"/>
      <c r="C67" s="1703"/>
      <c r="D67" s="1700"/>
      <c r="E67" s="1444"/>
      <c r="F67" s="1698"/>
      <c r="G67" s="749" t="s">
        <v>199</v>
      </c>
      <c r="H67" s="716" t="s">
        <v>106</v>
      </c>
      <c r="I67" s="738" t="s">
        <v>101</v>
      </c>
      <c r="J67" s="738" t="s">
        <v>101</v>
      </c>
      <c r="K67" s="2070">
        <v>50</v>
      </c>
      <c r="L67" s="2070">
        <v>108.04</v>
      </c>
      <c r="M67" s="2069">
        <v>100</v>
      </c>
      <c r="N67" s="2065" t="s">
        <v>182</v>
      </c>
      <c r="O67" s="11"/>
      <c r="P67" s="636"/>
      <c r="Q67" s="636"/>
    </row>
    <row r="68" spans="1:17" ht="15" customHeight="1">
      <c r="A68" s="1310"/>
      <c r="B68" s="1310"/>
      <c r="C68" s="1703"/>
      <c r="D68" s="1700"/>
      <c r="E68" s="1166"/>
      <c r="F68" s="1698"/>
      <c r="G68" s="835" t="s">
        <v>299</v>
      </c>
      <c r="H68" s="716" t="s">
        <v>106</v>
      </c>
      <c r="I68" s="738" t="s">
        <v>101</v>
      </c>
      <c r="J68" s="738" t="s">
        <v>101</v>
      </c>
      <c r="K68" s="2069">
        <v>250</v>
      </c>
      <c r="L68" s="2069">
        <v>631.6</v>
      </c>
      <c r="M68" s="2069" t="s">
        <v>128</v>
      </c>
      <c r="N68" s="2065" t="s">
        <v>182</v>
      </c>
      <c r="O68" s="11"/>
      <c r="P68" s="12"/>
      <c r="Q68" s="12"/>
    </row>
    <row r="69" spans="1:17" ht="15" customHeight="1">
      <c r="A69" s="1310"/>
      <c r="B69" s="1310"/>
      <c r="C69" s="1703"/>
      <c r="D69" s="1700"/>
      <c r="E69" s="1166"/>
      <c r="F69" s="1698"/>
      <c r="G69" s="749" t="s">
        <v>296</v>
      </c>
      <c r="H69" s="716" t="s">
        <v>106</v>
      </c>
      <c r="I69" s="716" t="s">
        <v>101</v>
      </c>
      <c r="J69" s="716" t="s">
        <v>101</v>
      </c>
      <c r="K69" s="2069">
        <v>150</v>
      </c>
      <c r="L69" s="2069">
        <v>314.9</v>
      </c>
      <c r="M69" s="2069">
        <v>300</v>
      </c>
      <c r="N69" s="2065" t="s">
        <v>182</v>
      </c>
      <c r="O69" s="11"/>
      <c r="P69" s="12"/>
      <c r="Q69" s="12"/>
    </row>
    <row r="70" spans="1:17" ht="15" customHeight="1">
      <c r="A70" s="1310"/>
      <c r="B70" s="1310"/>
      <c r="C70" s="1703"/>
      <c r="D70" s="1700"/>
      <c r="E70" s="1444"/>
      <c r="F70" s="1698"/>
      <c r="G70" s="749"/>
      <c r="H70" s="716"/>
      <c r="I70" s="716"/>
      <c r="J70" s="738"/>
      <c r="K70" s="2070"/>
      <c r="L70" s="2070"/>
      <c r="M70" s="2069"/>
      <c r="N70" s="2065"/>
      <c r="O70" s="11"/>
      <c r="P70" s="636"/>
      <c r="Q70" s="636"/>
    </row>
    <row r="71" spans="1:17" ht="15" customHeight="1">
      <c r="A71" s="1310"/>
      <c r="B71" s="1310"/>
      <c r="C71" s="1703"/>
      <c r="D71" s="1700"/>
      <c r="E71" s="1166"/>
      <c r="F71" s="1698"/>
      <c r="G71" s="749" t="s">
        <v>111</v>
      </c>
      <c r="H71" s="716" t="s">
        <v>106</v>
      </c>
      <c r="I71" s="718" t="s">
        <v>107</v>
      </c>
      <c r="J71" s="738" t="s">
        <v>101</v>
      </c>
      <c r="K71" s="2069">
        <v>15</v>
      </c>
      <c r="L71" s="2069">
        <v>108.18</v>
      </c>
      <c r="M71" s="2069">
        <v>100</v>
      </c>
      <c r="N71" s="2065" t="s">
        <v>248</v>
      </c>
      <c r="O71" s="11"/>
      <c r="P71" s="636"/>
      <c r="Q71" s="636"/>
    </row>
    <row r="72" spans="1:17" ht="15" customHeight="1">
      <c r="A72" s="1310"/>
      <c r="B72" s="1310"/>
      <c r="C72" s="1703"/>
      <c r="D72" s="1700"/>
      <c r="E72" s="1166"/>
      <c r="F72" s="1698"/>
      <c r="G72" s="749" t="s">
        <v>239</v>
      </c>
      <c r="H72" s="716" t="s">
        <v>106</v>
      </c>
      <c r="I72" s="718" t="s">
        <v>107</v>
      </c>
      <c r="J72" s="738" t="s">
        <v>101</v>
      </c>
      <c r="K72" s="2069">
        <v>15</v>
      </c>
      <c r="L72" s="2069">
        <v>120.68</v>
      </c>
      <c r="M72" s="2069" t="s">
        <v>128</v>
      </c>
      <c r="N72" s="2065" t="s">
        <v>248</v>
      </c>
      <c r="O72" s="11"/>
      <c r="P72" s="636"/>
      <c r="Q72" s="636"/>
    </row>
    <row r="73" spans="1:17" ht="15" customHeight="1">
      <c r="A73" s="1310"/>
      <c r="B73" s="1310"/>
      <c r="C73" s="1703"/>
      <c r="D73" s="1700"/>
      <c r="E73" s="1444"/>
      <c r="F73" s="1698"/>
      <c r="G73" s="881" t="s">
        <v>292</v>
      </c>
      <c r="H73" s="721" t="s">
        <v>106</v>
      </c>
      <c r="I73" s="721" t="s">
        <v>107</v>
      </c>
      <c r="J73" s="721" t="s">
        <v>101</v>
      </c>
      <c r="K73" s="2075">
        <v>15</v>
      </c>
      <c r="L73" s="2075">
        <v>114.3</v>
      </c>
      <c r="M73" s="2075">
        <v>100</v>
      </c>
      <c r="N73" s="2075" t="s">
        <v>248</v>
      </c>
      <c r="O73" s="11"/>
      <c r="P73" s="636"/>
      <c r="Q73" s="636"/>
    </row>
    <row r="74" spans="1:17" s="62" customFormat="1" ht="15" customHeight="1">
      <c r="A74" s="1310"/>
      <c r="B74" s="1310"/>
      <c r="C74" s="1703"/>
      <c r="D74" s="1700"/>
      <c r="E74" s="1444"/>
      <c r="F74" s="1698"/>
      <c r="G74" s="837" t="s">
        <v>297</v>
      </c>
      <c r="H74" s="716" t="s">
        <v>106</v>
      </c>
      <c r="I74" s="721" t="s">
        <v>107</v>
      </c>
      <c r="J74" s="721" t="s">
        <v>101</v>
      </c>
      <c r="K74" s="2075">
        <v>15</v>
      </c>
      <c r="L74" s="2075">
        <v>437.5</v>
      </c>
      <c r="M74" s="2075">
        <v>400</v>
      </c>
      <c r="N74" s="2075" t="s">
        <v>248</v>
      </c>
      <c r="O74" s="13"/>
      <c r="P74" s="681"/>
      <c r="Q74" s="681"/>
    </row>
    <row r="75" spans="1:17" ht="15" customHeight="1">
      <c r="A75" s="1310"/>
      <c r="B75" s="1310"/>
      <c r="C75" s="1703"/>
      <c r="D75" s="1700"/>
      <c r="E75" s="1444"/>
      <c r="F75" s="1698"/>
      <c r="G75" s="839"/>
      <c r="H75" s="716"/>
      <c r="I75" s="718"/>
      <c r="J75" s="738"/>
      <c r="K75" s="2086"/>
      <c r="L75" s="2070"/>
      <c r="M75" s="2069"/>
      <c r="N75" s="2065"/>
      <c r="O75" s="11"/>
      <c r="P75" s="636"/>
      <c r="Q75" s="636"/>
    </row>
    <row r="76" spans="1:17" ht="15" customHeight="1">
      <c r="A76" s="1310"/>
      <c r="B76" s="1310"/>
      <c r="C76" s="1703"/>
      <c r="D76" s="1700"/>
      <c r="E76" s="1444"/>
      <c r="F76" s="1445"/>
      <c r="G76" s="840" t="s">
        <v>191</v>
      </c>
      <c r="H76" s="721" t="s">
        <v>106</v>
      </c>
      <c r="I76" s="718" t="s">
        <v>107</v>
      </c>
      <c r="J76" s="738" t="s">
        <v>101</v>
      </c>
      <c r="K76" s="2080">
        <v>50</v>
      </c>
      <c r="L76" s="2080">
        <v>131.82</v>
      </c>
      <c r="M76" s="2081">
        <v>100</v>
      </c>
      <c r="N76" s="2065" t="s">
        <v>182</v>
      </c>
      <c r="O76" s="11"/>
      <c r="P76" s="12"/>
      <c r="Q76" s="12"/>
    </row>
    <row r="77" spans="1:17" ht="15" customHeight="1">
      <c r="A77" s="1310"/>
      <c r="B77" s="1310"/>
      <c r="C77" s="1703"/>
      <c r="D77" s="1700"/>
      <c r="E77" s="1444"/>
      <c r="F77" s="1698"/>
      <c r="G77" s="840" t="s">
        <v>223</v>
      </c>
      <c r="H77" s="721" t="s">
        <v>106</v>
      </c>
      <c r="I77" s="718" t="s">
        <v>107</v>
      </c>
      <c r="J77" s="738" t="s">
        <v>101</v>
      </c>
      <c r="K77" s="2080">
        <v>15</v>
      </c>
      <c r="L77" s="2080">
        <v>238.17</v>
      </c>
      <c r="M77" s="2081">
        <v>200</v>
      </c>
      <c r="N77" s="2065" t="s">
        <v>182</v>
      </c>
      <c r="O77" s="11"/>
      <c r="P77" s="12"/>
      <c r="Q77" s="12"/>
    </row>
    <row r="78" spans="1:17" ht="15" customHeight="1">
      <c r="A78" s="1310"/>
      <c r="B78" s="1310"/>
      <c r="C78" s="1703"/>
      <c r="D78" s="1700"/>
      <c r="E78" s="1166"/>
      <c r="F78" s="1167"/>
      <c r="G78" s="650"/>
      <c r="H78" s="650"/>
      <c r="I78" s="650"/>
      <c r="J78" s="650"/>
      <c r="K78" s="2074"/>
      <c r="L78" s="2074"/>
      <c r="M78" s="2074"/>
      <c r="N78" s="2074"/>
      <c r="O78" s="11"/>
      <c r="P78" s="12"/>
      <c r="Q78" s="12"/>
    </row>
    <row r="79" spans="1:17" ht="15" customHeight="1">
      <c r="A79" s="1310"/>
      <c r="B79" s="1310"/>
      <c r="C79" s="1703"/>
      <c r="D79" s="1700"/>
      <c r="E79" s="1166"/>
      <c r="F79" s="1698"/>
      <c r="G79" s="186" t="s">
        <v>330</v>
      </c>
      <c r="H79" s="721" t="s">
        <v>106</v>
      </c>
      <c r="I79" s="718" t="s">
        <v>107</v>
      </c>
      <c r="J79" s="738" t="s">
        <v>101</v>
      </c>
      <c r="K79" s="2080">
        <v>60</v>
      </c>
      <c r="L79" s="2080">
        <v>546.7</v>
      </c>
      <c r="M79" s="2081">
        <v>500</v>
      </c>
      <c r="N79" s="2065" t="s">
        <v>228</v>
      </c>
      <c r="O79" s="11"/>
      <c r="P79" s="12"/>
      <c r="Q79" s="12"/>
    </row>
    <row r="80" spans="1:17" ht="15" customHeight="1">
      <c r="A80" s="1310"/>
      <c r="B80" s="1310"/>
      <c r="C80" s="1703"/>
      <c r="D80" s="1700"/>
      <c r="E80" s="1166"/>
      <c r="F80" s="1167"/>
      <c r="G80" s="749" t="s">
        <v>282</v>
      </c>
      <c r="H80" s="716" t="s">
        <v>106</v>
      </c>
      <c r="I80" s="718" t="s">
        <v>107</v>
      </c>
      <c r="J80" s="738" t="s">
        <v>101</v>
      </c>
      <c r="K80" s="2069">
        <v>30</v>
      </c>
      <c r="L80" s="2069">
        <v>59.3</v>
      </c>
      <c r="M80" s="2069" t="s">
        <v>128</v>
      </c>
      <c r="N80" s="2065" t="s">
        <v>182</v>
      </c>
      <c r="O80" s="11"/>
      <c r="P80" s="12"/>
      <c r="Q80" s="12"/>
    </row>
    <row r="81" spans="1:17" ht="15" customHeight="1">
      <c r="A81" s="1310"/>
      <c r="B81" s="1310"/>
      <c r="C81" s="1703"/>
      <c r="D81" s="1700"/>
      <c r="E81" s="1166"/>
      <c r="F81" s="1523"/>
      <c r="G81" s="749"/>
      <c r="H81" s="716"/>
      <c r="I81" s="718"/>
      <c r="J81" s="738"/>
      <c r="K81" s="2069"/>
      <c r="L81" s="2069"/>
      <c r="M81" s="2069"/>
      <c r="N81" s="2065"/>
      <c r="O81" s="11"/>
      <c r="P81" s="12"/>
      <c r="Q81" s="12"/>
    </row>
    <row r="82" spans="1:17" ht="15" customHeight="1">
      <c r="A82" s="1310"/>
      <c r="B82" s="1310"/>
      <c r="C82" s="1703"/>
      <c r="D82" s="1700"/>
      <c r="E82" s="1166"/>
      <c r="F82" s="1167"/>
      <c r="G82" s="749" t="s">
        <v>283</v>
      </c>
      <c r="H82" s="716" t="s">
        <v>106</v>
      </c>
      <c r="I82" s="718" t="s">
        <v>107</v>
      </c>
      <c r="J82" s="738" t="s">
        <v>101</v>
      </c>
      <c r="K82" s="2069">
        <v>50</v>
      </c>
      <c r="L82" s="2069">
        <v>160</v>
      </c>
      <c r="M82" s="2069">
        <v>150</v>
      </c>
      <c r="N82" s="2065" t="s">
        <v>182</v>
      </c>
      <c r="O82" s="11"/>
      <c r="P82" s="12"/>
      <c r="Q82" s="12"/>
    </row>
    <row r="83" spans="1:17" ht="15" customHeight="1">
      <c r="A83" s="1310"/>
      <c r="B83" s="1310"/>
      <c r="C83" s="1703"/>
      <c r="D83" s="1700"/>
      <c r="E83" s="1166"/>
      <c r="F83" s="1167"/>
      <c r="G83" s="749" t="s">
        <v>295</v>
      </c>
      <c r="H83" s="716" t="s">
        <v>106</v>
      </c>
      <c r="I83" s="718" t="s">
        <v>107</v>
      </c>
      <c r="J83" s="738" t="s">
        <v>101</v>
      </c>
      <c r="K83" s="716">
        <v>40</v>
      </c>
      <c r="L83" s="716">
        <v>127.3</v>
      </c>
      <c r="M83" s="716">
        <v>100</v>
      </c>
      <c r="N83" s="718" t="s">
        <v>182</v>
      </c>
      <c r="O83" s="11"/>
      <c r="P83" s="12"/>
      <c r="Q83" s="12"/>
    </row>
    <row r="84" spans="1:17" ht="15" customHeight="1">
      <c r="A84" s="1310"/>
      <c r="B84" s="1310"/>
      <c r="C84" s="1703"/>
      <c r="D84" s="1700"/>
      <c r="E84" s="758"/>
      <c r="F84" s="759"/>
      <c r="G84" s="749"/>
      <c r="H84" s="716"/>
      <c r="I84" s="718"/>
      <c r="J84" s="738"/>
      <c r="K84" s="716"/>
      <c r="L84" s="716"/>
      <c r="M84" s="716"/>
      <c r="N84" s="718"/>
      <c r="O84" s="11"/>
      <c r="P84" s="12"/>
      <c r="Q84" s="12"/>
    </row>
    <row r="85" spans="1:17" ht="15" customHeight="1">
      <c r="A85" s="1310"/>
      <c r="B85" s="1310"/>
      <c r="C85" s="1703"/>
      <c r="D85" s="1700"/>
      <c r="E85" s="1166"/>
      <c r="F85" s="1698"/>
      <c r="G85" s="749" t="s">
        <v>302</v>
      </c>
      <c r="H85" s="716" t="s">
        <v>106</v>
      </c>
      <c r="I85" s="718" t="s">
        <v>107</v>
      </c>
      <c r="J85" s="738" t="s">
        <v>101</v>
      </c>
      <c r="K85" s="716">
        <v>40</v>
      </c>
      <c r="L85" s="716">
        <v>358</v>
      </c>
      <c r="M85" s="716">
        <v>300</v>
      </c>
      <c r="N85" s="718" t="s">
        <v>182</v>
      </c>
      <c r="O85" s="11"/>
      <c r="P85" s="12"/>
      <c r="Q85" s="12"/>
    </row>
    <row r="86" spans="1:17" ht="15" customHeight="1">
      <c r="A86" s="1310"/>
      <c r="B86" s="1310"/>
      <c r="C86" s="1703"/>
      <c r="D86" s="1700"/>
      <c r="E86" s="1166"/>
      <c r="F86" s="1698"/>
      <c r="G86" s="749"/>
      <c r="H86" s="716"/>
      <c r="I86" s="716"/>
      <c r="J86" s="738"/>
      <c r="K86" s="716"/>
      <c r="L86" s="716"/>
      <c r="M86" s="716"/>
      <c r="N86" s="718"/>
      <c r="O86" s="11"/>
      <c r="P86" s="636"/>
      <c r="Q86" s="636"/>
    </row>
    <row r="87" spans="1:17" ht="15" customHeight="1">
      <c r="A87" s="1310"/>
      <c r="B87" s="1310"/>
      <c r="C87" s="1703"/>
      <c r="D87" s="1700"/>
      <c r="E87" s="1474"/>
      <c r="F87" s="1698"/>
      <c r="G87" s="853"/>
      <c r="H87" s="716"/>
      <c r="I87" s="716"/>
      <c r="J87" s="738"/>
      <c r="K87" s="716"/>
      <c r="L87" s="716"/>
      <c r="M87" s="718"/>
      <c r="N87" s="887"/>
      <c r="O87" s="636"/>
      <c r="P87" s="636"/>
      <c r="Q87" s="636"/>
    </row>
    <row r="88" spans="1:17" ht="15" customHeight="1">
      <c r="A88" s="1310"/>
      <c r="B88" s="1310"/>
      <c r="C88" s="1703"/>
      <c r="D88" s="1700"/>
      <c r="E88" s="1166"/>
      <c r="F88" s="1698"/>
      <c r="G88" s="749" t="s">
        <v>114</v>
      </c>
      <c r="H88" s="716" t="s">
        <v>106</v>
      </c>
      <c r="I88" s="716" t="s">
        <v>110</v>
      </c>
      <c r="J88" s="738" t="s">
        <v>101</v>
      </c>
      <c r="K88" s="738">
        <v>132.16</v>
      </c>
      <c r="L88" s="738">
        <v>109.8</v>
      </c>
      <c r="M88" s="716">
        <v>100</v>
      </c>
      <c r="N88" s="718" t="s">
        <v>326</v>
      </c>
      <c r="O88" s="11"/>
      <c r="P88" s="636"/>
      <c r="Q88" s="636"/>
    </row>
    <row r="89" spans="1:17" ht="15" customHeight="1">
      <c r="A89" s="1310"/>
      <c r="B89" s="1310"/>
      <c r="C89" s="1703"/>
      <c r="D89" s="1700"/>
      <c r="E89" s="1166"/>
      <c r="F89" s="1698"/>
      <c r="G89" s="749" t="s">
        <v>115</v>
      </c>
      <c r="H89" s="716" t="s">
        <v>106</v>
      </c>
      <c r="I89" s="716" t="s">
        <v>110</v>
      </c>
      <c r="J89" s="738" t="s">
        <v>101</v>
      </c>
      <c r="K89" s="738">
        <v>128</v>
      </c>
      <c r="L89" s="738">
        <v>113.5</v>
      </c>
      <c r="M89" s="716">
        <v>100</v>
      </c>
      <c r="N89" s="718" t="s">
        <v>326</v>
      </c>
      <c r="O89" s="11"/>
      <c r="P89" s="636"/>
      <c r="Q89" s="636"/>
    </row>
    <row r="90" spans="1:17" ht="15" customHeight="1">
      <c r="A90" s="1310"/>
      <c r="B90" s="1310"/>
      <c r="C90" s="1703"/>
      <c r="D90" s="1700"/>
      <c r="E90" s="1166"/>
      <c r="F90" s="1698"/>
      <c r="G90" s="749" t="s">
        <v>188</v>
      </c>
      <c r="H90" s="716" t="s">
        <v>106</v>
      </c>
      <c r="I90" s="716" t="s">
        <v>110</v>
      </c>
      <c r="J90" s="738" t="s">
        <v>101</v>
      </c>
      <c r="K90" s="738">
        <v>130</v>
      </c>
      <c r="L90" s="738">
        <v>108.4</v>
      </c>
      <c r="M90" s="716">
        <v>100</v>
      </c>
      <c r="N90" s="718" t="s">
        <v>326</v>
      </c>
      <c r="O90" s="11"/>
      <c r="P90" s="636"/>
      <c r="Q90" s="636"/>
    </row>
    <row r="91" spans="1:17" ht="15" customHeight="1">
      <c r="A91" s="1310"/>
      <c r="B91" s="1310"/>
      <c r="C91" s="1703"/>
      <c r="D91" s="1700"/>
      <c r="E91" s="1166"/>
      <c r="F91" s="1698"/>
      <c r="G91" s="749" t="s">
        <v>116</v>
      </c>
      <c r="H91" s="716" t="s">
        <v>106</v>
      </c>
      <c r="I91" s="716" t="s">
        <v>110</v>
      </c>
      <c r="J91" s="738" t="s">
        <v>101</v>
      </c>
      <c r="K91" s="738">
        <v>131.2</v>
      </c>
      <c r="L91" s="738">
        <v>114.4</v>
      </c>
      <c r="M91" s="716">
        <v>100</v>
      </c>
      <c r="N91" s="718" t="s">
        <v>326</v>
      </c>
      <c r="O91" s="636"/>
      <c r="P91" s="636"/>
      <c r="Q91" s="636"/>
    </row>
    <row r="92" spans="1:17" ht="15" customHeight="1">
      <c r="A92" s="1310"/>
      <c r="B92" s="1310"/>
      <c r="C92" s="1703"/>
      <c r="D92" s="1700"/>
      <c r="E92" s="1166"/>
      <c r="F92" s="1698"/>
      <c r="G92" s="749" t="s">
        <v>117</v>
      </c>
      <c r="H92" s="716" t="s">
        <v>106</v>
      </c>
      <c r="I92" s="716" t="s">
        <v>110</v>
      </c>
      <c r="J92" s="738" t="s">
        <v>101</v>
      </c>
      <c r="K92" s="738">
        <v>132.2</v>
      </c>
      <c r="L92" s="738">
        <v>109.5</v>
      </c>
      <c r="M92" s="716">
        <v>100</v>
      </c>
      <c r="N92" s="718" t="s">
        <v>326</v>
      </c>
      <c r="O92" s="636"/>
      <c r="P92" s="636"/>
      <c r="Q92" s="636"/>
    </row>
    <row r="93" spans="1:17" ht="35.25" customHeight="1">
      <c r="A93" s="1310"/>
      <c r="B93" s="1310"/>
      <c r="C93" s="1703"/>
      <c r="D93" s="1700"/>
      <c r="E93" s="1166"/>
      <c r="F93" s="1698"/>
      <c r="G93" s="749" t="s">
        <v>189</v>
      </c>
      <c r="H93" s="737" t="s">
        <v>106</v>
      </c>
      <c r="I93" s="716" t="s">
        <v>110</v>
      </c>
      <c r="J93" s="738" t="s">
        <v>101</v>
      </c>
      <c r="K93" s="733">
        <v>124.2</v>
      </c>
      <c r="L93" s="733">
        <v>109.2</v>
      </c>
      <c r="M93" s="737">
        <v>100</v>
      </c>
      <c r="N93" s="718" t="s">
        <v>326</v>
      </c>
      <c r="O93" s="636"/>
      <c r="P93" s="636"/>
      <c r="Q93" s="636"/>
    </row>
    <row r="94" spans="1:17" ht="15" customHeight="1">
      <c r="A94" s="1310"/>
      <c r="B94" s="1310"/>
      <c r="C94" s="1703"/>
      <c r="D94" s="1700"/>
      <c r="E94" s="1166"/>
      <c r="F94" s="1698"/>
      <c r="G94" s="749" t="s">
        <v>190</v>
      </c>
      <c r="H94" s="716" t="s">
        <v>106</v>
      </c>
      <c r="I94" s="716" t="s">
        <v>110</v>
      </c>
      <c r="J94" s="738" t="s">
        <v>101</v>
      </c>
      <c r="K94" s="738">
        <v>125.1</v>
      </c>
      <c r="L94" s="738">
        <v>120.2</v>
      </c>
      <c r="M94" s="716">
        <v>100</v>
      </c>
      <c r="N94" s="718" t="s">
        <v>326</v>
      </c>
      <c r="O94" s="636"/>
      <c r="P94" s="636"/>
      <c r="Q94" s="636"/>
    </row>
    <row r="95" spans="1:17" ht="15" customHeight="1">
      <c r="A95" s="1310"/>
      <c r="B95" s="1310"/>
      <c r="C95" s="1703"/>
      <c r="D95" s="1700"/>
      <c r="E95" s="1166"/>
      <c r="F95" s="1698"/>
      <c r="G95" s="749" t="s">
        <v>118</v>
      </c>
      <c r="H95" s="716" t="s">
        <v>106</v>
      </c>
      <c r="I95" s="716" t="s">
        <v>110</v>
      </c>
      <c r="J95" s="738" t="s">
        <v>101</v>
      </c>
      <c r="K95" s="738">
        <v>127.6</v>
      </c>
      <c r="L95" s="738">
        <v>112.9</v>
      </c>
      <c r="M95" s="716">
        <v>100</v>
      </c>
      <c r="N95" s="718" t="s">
        <v>326</v>
      </c>
      <c r="O95" s="636"/>
      <c r="P95" s="636"/>
      <c r="Q95" s="636"/>
    </row>
    <row r="96" spans="1:17" ht="15" customHeight="1">
      <c r="A96" s="1310"/>
      <c r="B96" s="1310"/>
      <c r="C96" s="1703"/>
      <c r="D96" s="1700"/>
      <c r="E96" s="1339"/>
      <c r="F96" s="1698"/>
      <c r="G96" s="839" t="s">
        <v>119</v>
      </c>
      <c r="H96" s="716" t="s">
        <v>106</v>
      </c>
      <c r="I96" s="716" t="s">
        <v>110</v>
      </c>
      <c r="J96" s="738" t="s">
        <v>101</v>
      </c>
      <c r="K96" s="738">
        <v>131</v>
      </c>
      <c r="L96" s="738">
        <v>113.9</v>
      </c>
      <c r="M96" s="716">
        <v>100</v>
      </c>
      <c r="N96" s="718" t="s">
        <v>326</v>
      </c>
      <c r="O96" s="636"/>
      <c r="P96" s="636"/>
      <c r="Q96" s="636"/>
    </row>
    <row r="97" spans="1:17" ht="15" customHeight="1">
      <c r="A97" s="1310"/>
      <c r="B97" s="1310"/>
      <c r="C97" s="1703"/>
      <c r="D97" s="1700"/>
      <c r="E97" s="1474"/>
      <c r="F97" s="1698"/>
      <c r="G97" s="887"/>
      <c r="H97" s="716"/>
      <c r="I97" s="716"/>
      <c r="J97" s="738"/>
      <c r="K97" s="716"/>
      <c r="L97" s="716"/>
      <c r="M97" s="718"/>
      <c r="N97" s="887"/>
      <c r="O97" s="636"/>
      <c r="P97" s="636"/>
      <c r="Q97" s="636"/>
    </row>
    <row r="98" spans="1:17" ht="15" customHeight="1">
      <c r="A98" s="1682"/>
      <c r="B98" s="1682"/>
      <c r="C98" s="1704"/>
      <c r="D98" s="1389"/>
      <c r="E98" s="1718"/>
      <c r="F98" s="1719"/>
      <c r="G98" s="400"/>
      <c r="H98" s="200"/>
      <c r="I98" s="214"/>
      <c r="J98" s="401"/>
      <c r="K98" s="401"/>
      <c r="L98" s="201"/>
      <c r="M98" s="200"/>
      <c r="N98" s="645"/>
      <c r="O98" s="636"/>
      <c r="P98" s="636"/>
      <c r="Q98" s="636"/>
    </row>
    <row r="99" spans="1:17" ht="15" customHeight="1">
      <c r="A99" s="1497" t="s">
        <v>23</v>
      </c>
      <c r="B99" s="1498"/>
      <c r="C99" s="1137">
        <f>IF(C15&gt;5000,100/3,(C17*0.5)*0.4)</f>
        <v>33.333333333333336</v>
      </c>
      <c r="D99" s="32">
        <f>SUM(D100+D107+D113+D118+D123+D128)</f>
        <v>33</v>
      </c>
      <c r="E99" s="1516"/>
      <c r="F99" s="1517"/>
      <c r="G99" s="175"/>
      <c r="H99" s="175"/>
      <c r="I99" s="175"/>
      <c r="J99" s="175"/>
      <c r="K99" s="175"/>
      <c r="L99" s="175"/>
      <c r="M99" s="339"/>
      <c r="N99" s="651"/>
      <c r="O99" s="636"/>
      <c r="P99" s="636"/>
      <c r="Q99" s="636"/>
    </row>
    <row r="100" spans="1:17" ht="15" customHeight="1">
      <c r="A100" s="1491" t="s">
        <v>10</v>
      </c>
      <c r="B100" s="1488" t="s">
        <v>69</v>
      </c>
      <c r="C100" s="1485"/>
      <c r="D100" s="1480">
        <v>10</v>
      </c>
      <c r="E100" s="1518"/>
      <c r="F100" s="1519"/>
      <c r="G100" s="190" t="s">
        <v>120</v>
      </c>
      <c r="H100" s="163" t="s">
        <v>106</v>
      </c>
      <c r="I100" s="166"/>
      <c r="J100" s="48" t="s">
        <v>101</v>
      </c>
      <c r="K100" s="48"/>
      <c r="L100" s="506">
        <v>15.94</v>
      </c>
      <c r="M100" s="163" t="s">
        <v>128</v>
      </c>
      <c r="N100" s="166" t="s">
        <v>228</v>
      </c>
      <c r="O100" s="636"/>
      <c r="P100" s="636"/>
      <c r="Q100" s="636"/>
    </row>
    <row r="101" spans="1:17" ht="15" customHeight="1">
      <c r="A101" s="1492"/>
      <c r="B101" s="1489"/>
      <c r="C101" s="1486"/>
      <c r="D101" s="1481"/>
      <c r="E101" s="1460"/>
      <c r="F101" s="1461"/>
      <c r="G101" s="479" t="s">
        <v>192</v>
      </c>
      <c r="H101" s="170" t="s">
        <v>106</v>
      </c>
      <c r="I101" s="60"/>
      <c r="J101" s="143" t="s">
        <v>101</v>
      </c>
      <c r="K101" s="513"/>
      <c r="L101" s="529">
        <v>8.45</v>
      </c>
      <c r="M101" s="170" t="s">
        <v>128</v>
      </c>
      <c r="N101" s="60" t="s">
        <v>228</v>
      </c>
      <c r="O101" s="636"/>
      <c r="P101" s="636"/>
      <c r="Q101" s="636"/>
    </row>
    <row r="102" spans="1:17" ht="15" customHeight="1">
      <c r="A102" s="1492"/>
      <c r="B102" s="1489"/>
      <c r="C102" s="1486"/>
      <c r="D102" s="1481"/>
      <c r="E102" s="1460"/>
      <c r="F102" s="1461"/>
      <c r="G102" s="186" t="s">
        <v>216</v>
      </c>
      <c r="H102" s="170" t="s">
        <v>106</v>
      </c>
      <c r="I102" s="60"/>
      <c r="J102" s="146" t="s">
        <v>101</v>
      </c>
      <c r="K102" s="213"/>
      <c r="L102" s="143">
        <v>11.28</v>
      </c>
      <c r="M102" s="170">
        <v>10</v>
      </c>
      <c r="N102" s="60" t="s">
        <v>183</v>
      </c>
      <c r="O102" s="636"/>
      <c r="P102" s="636"/>
      <c r="Q102" s="636"/>
    </row>
    <row r="103" spans="1:17" ht="15" customHeight="1">
      <c r="A103" s="1492"/>
      <c r="B103" s="1489"/>
      <c r="C103" s="1486"/>
      <c r="D103" s="1481"/>
      <c r="E103" s="1460"/>
      <c r="F103" s="1461"/>
      <c r="G103" s="186"/>
      <c r="H103" s="650"/>
      <c r="I103" s="202"/>
      <c r="J103" s="650"/>
      <c r="K103" s="650"/>
      <c r="L103" s="202"/>
      <c r="M103" s="650"/>
      <c r="N103" s="650"/>
      <c r="O103" s="636"/>
      <c r="P103" s="636"/>
      <c r="Q103" s="636"/>
    </row>
    <row r="104" spans="1:17" ht="15" customHeight="1">
      <c r="A104" s="1492"/>
      <c r="B104" s="1489"/>
      <c r="C104" s="1486"/>
      <c r="D104" s="1481"/>
      <c r="E104" s="1460"/>
      <c r="F104" s="1461"/>
      <c r="G104" s="202" t="s">
        <v>121</v>
      </c>
      <c r="H104" s="170" t="s">
        <v>100</v>
      </c>
      <c r="I104" s="60"/>
      <c r="J104" s="162" t="s">
        <v>101</v>
      </c>
      <c r="K104" s="162"/>
      <c r="L104" s="530">
        <v>114.71</v>
      </c>
      <c r="M104" s="170">
        <v>100</v>
      </c>
      <c r="N104" s="60" t="s">
        <v>183</v>
      </c>
      <c r="O104" s="636"/>
      <c r="P104" s="636"/>
      <c r="Q104" s="636"/>
    </row>
    <row r="105" spans="1:17" ht="15" customHeight="1">
      <c r="A105" s="1492"/>
      <c r="B105" s="1489"/>
      <c r="C105" s="1486"/>
      <c r="D105" s="1481"/>
      <c r="E105" s="1460"/>
      <c r="F105" s="1461"/>
      <c r="G105" s="206" t="s">
        <v>231</v>
      </c>
      <c r="H105" s="203" t="s">
        <v>100</v>
      </c>
      <c r="I105" s="60"/>
      <c r="J105" s="203" t="s">
        <v>101</v>
      </c>
      <c r="K105" s="213"/>
      <c r="L105" s="203">
        <v>24.19</v>
      </c>
      <c r="M105" s="203">
        <v>20</v>
      </c>
      <c r="N105" s="203" t="s">
        <v>182</v>
      </c>
      <c r="O105" s="636"/>
      <c r="P105" s="636"/>
      <c r="Q105" s="636"/>
    </row>
    <row r="106" spans="1:17" ht="15" customHeight="1">
      <c r="A106" s="1493"/>
      <c r="B106" s="1490"/>
      <c r="C106" s="1487"/>
      <c r="D106" s="1482"/>
      <c r="E106" s="1505"/>
      <c r="F106" s="1506"/>
      <c r="G106" s="652"/>
      <c r="H106" s="344"/>
      <c r="I106" s="344"/>
      <c r="J106" s="344"/>
      <c r="K106" s="344"/>
      <c r="L106" s="344"/>
      <c r="M106" s="344"/>
      <c r="N106" s="214"/>
      <c r="O106" s="636"/>
      <c r="P106" s="636"/>
      <c r="Q106" s="636"/>
    </row>
    <row r="107" spans="1:17" ht="15" customHeight="1">
      <c r="A107" s="1491" t="s">
        <v>11</v>
      </c>
      <c r="B107" s="1488" t="s">
        <v>70</v>
      </c>
      <c r="C107" s="1658"/>
      <c r="D107" s="1480">
        <v>10</v>
      </c>
      <c r="E107" s="1462"/>
      <c r="F107" s="1463"/>
      <c r="G107" s="173" t="s">
        <v>122</v>
      </c>
      <c r="H107" s="162" t="s">
        <v>106</v>
      </c>
      <c r="I107" s="60"/>
      <c r="J107" s="48" t="s">
        <v>123</v>
      </c>
      <c r="K107" s="48"/>
      <c r="L107" s="48">
        <v>2.1</v>
      </c>
      <c r="M107" s="48">
        <v>2</v>
      </c>
      <c r="N107" s="166" t="s">
        <v>183</v>
      </c>
      <c r="O107" s="636"/>
      <c r="P107" s="636"/>
      <c r="Q107" s="636"/>
    </row>
    <row r="108" spans="1:17" ht="15" customHeight="1">
      <c r="A108" s="1492"/>
      <c r="B108" s="1489"/>
      <c r="C108" s="1655"/>
      <c r="D108" s="1481"/>
      <c r="E108" s="1464"/>
      <c r="F108" s="1465"/>
      <c r="G108" s="181" t="s">
        <v>142</v>
      </c>
      <c r="H108" s="162" t="s">
        <v>106</v>
      </c>
      <c r="I108" s="60"/>
      <c r="J108" s="143" t="s">
        <v>123</v>
      </c>
      <c r="K108" s="143"/>
      <c r="L108" s="143">
        <v>5.19</v>
      </c>
      <c r="M108" s="143">
        <v>5</v>
      </c>
      <c r="N108" s="60" t="s">
        <v>183</v>
      </c>
      <c r="O108" s="636"/>
      <c r="P108" s="636"/>
      <c r="Q108" s="636"/>
    </row>
    <row r="109" spans="1:17" ht="15" customHeight="1">
      <c r="A109" s="1492"/>
      <c r="B109" s="1657"/>
      <c r="C109" s="1655"/>
      <c r="D109" s="1481"/>
      <c r="E109" s="1660"/>
      <c r="F109" s="1661"/>
      <c r="G109" s="196" t="s">
        <v>193</v>
      </c>
      <c r="H109" s="162" t="s">
        <v>106</v>
      </c>
      <c r="I109" s="60"/>
      <c r="J109" s="143" t="s">
        <v>123</v>
      </c>
      <c r="K109" s="213"/>
      <c r="L109" s="203">
        <v>5.87</v>
      </c>
      <c r="M109" s="143">
        <v>5</v>
      </c>
      <c r="N109" s="60" t="s">
        <v>183</v>
      </c>
      <c r="O109" s="636"/>
      <c r="P109" s="636"/>
      <c r="Q109" s="636"/>
    </row>
    <row r="110" spans="1:17" ht="15" customHeight="1">
      <c r="A110" s="1492"/>
      <c r="B110" s="1657"/>
      <c r="C110" s="1655"/>
      <c r="D110" s="1481"/>
      <c r="E110" s="1660"/>
      <c r="F110" s="1661"/>
      <c r="G110" s="196" t="s">
        <v>196</v>
      </c>
      <c r="H110" s="162" t="s">
        <v>106</v>
      </c>
      <c r="I110" s="60"/>
      <c r="J110" s="143" t="s">
        <v>123</v>
      </c>
      <c r="K110" s="213"/>
      <c r="L110" s="170">
        <v>2.14</v>
      </c>
      <c r="M110" s="143">
        <v>2</v>
      </c>
      <c r="N110" s="60" t="s">
        <v>183</v>
      </c>
      <c r="O110" s="636"/>
      <c r="P110" s="636"/>
      <c r="Q110" s="636"/>
    </row>
    <row r="111" spans="1:17" ht="15" customHeight="1">
      <c r="A111" s="1492"/>
      <c r="B111" s="1657"/>
      <c r="C111" s="1655"/>
      <c r="D111" s="1481"/>
      <c r="E111" s="1660"/>
      <c r="F111" s="1661"/>
      <c r="G111" s="196" t="s">
        <v>197</v>
      </c>
      <c r="H111" s="162" t="s">
        <v>106</v>
      </c>
      <c r="I111" s="60"/>
      <c r="J111" s="143" t="s">
        <v>123</v>
      </c>
      <c r="K111" s="213"/>
      <c r="L111" s="170">
        <v>60.68</v>
      </c>
      <c r="M111" s="143">
        <v>50</v>
      </c>
      <c r="N111" s="60" t="s">
        <v>183</v>
      </c>
      <c r="O111" s="636"/>
      <c r="P111" s="636"/>
      <c r="Q111" s="636"/>
    </row>
    <row r="112" spans="1:17" ht="15" customHeight="1">
      <c r="A112" s="1493"/>
      <c r="B112" s="1490"/>
      <c r="C112" s="1656"/>
      <c r="D112" s="1482"/>
      <c r="E112" s="1662"/>
      <c r="F112" s="1663"/>
      <c r="G112" s="420"/>
      <c r="H112" s="420"/>
      <c r="I112" s="344"/>
      <c r="J112" s="344"/>
      <c r="K112" s="344"/>
      <c r="L112" s="344"/>
      <c r="M112" s="344"/>
      <c r="N112" s="344"/>
      <c r="O112" s="636"/>
      <c r="P112" s="636"/>
      <c r="Q112" s="636"/>
    </row>
    <row r="113" spans="1:17" ht="15" customHeight="1">
      <c r="A113" s="1491" t="s">
        <v>12</v>
      </c>
      <c r="B113" s="1488" t="s">
        <v>71</v>
      </c>
      <c r="C113" s="1658"/>
      <c r="D113" s="1480">
        <v>4</v>
      </c>
      <c r="E113" s="1592"/>
      <c r="F113" s="1593"/>
      <c r="G113" s="824"/>
      <c r="H113" s="720"/>
      <c r="I113" s="830"/>
      <c r="J113" s="831"/>
      <c r="K113" s="832"/>
      <c r="L113" s="832"/>
      <c r="M113" s="833"/>
      <c r="N113" s="717"/>
      <c r="O113" s="636"/>
      <c r="P113" s="636"/>
      <c r="Q113" s="636"/>
    </row>
    <row r="114" spans="1:17" ht="15" customHeight="1">
      <c r="A114" s="1492"/>
      <c r="B114" s="1489"/>
      <c r="C114" s="1655"/>
      <c r="D114" s="1481"/>
      <c r="E114" s="1594"/>
      <c r="F114" s="1595"/>
      <c r="G114" s="202" t="s">
        <v>278</v>
      </c>
      <c r="H114" s="170" t="s">
        <v>106</v>
      </c>
      <c r="I114" s="813"/>
      <c r="J114" s="161" t="s">
        <v>99</v>
      </c>
      <c r="K114" s="532"/>
      <c r="L114" s="532">
        <v>10</v>
      </c>
      <c r="M114" s="162" t="s">
        <v>128</v>
      </c>
      <c r="N114" s="60" t="s">
        <v>182</v>
      </c>
      <c r="O114" s="636"/>
      <c r="P114" s="636"/>
      <c r="Q114" s="636"/>
    </row>
    <row r="115" spans="1:17" ht="15" customHeight="1">
      <c r="A115" s="1492"/>
      <c r="B115" s="1489"/>
      <c r="C115" s="1655"/>
      <c r="D115" s="1481"/>
      <c r="E115" s="1662"/>
      <c r="F115" s="1663"/>
      <c r="G115" s="416"/>
      <c r="H115" s="416"/>
      <c r="I115" s="213"/>
      <c r="J115" s="213"/>
      <c r="K115" s="213"/>
      <c r="L115" s="213"/>
      <c r="M115" s="213"/>
      <c r="N115" s="213"/>
      <c r="O115" s="636"/>
      <c r="P115" s="636"/>
      <c r="Q115" s="636"/>
    </row>
    <row r="116" spans="1:17" ht="15" customHeight="1">
      <c r="A116" s="1492"/>
      <c r="B116" s="1489"/>
      <c r="C116" s="1655"/>
      <c r="D116" s="1481"/>
      <c r="E116" s="1662"/>
      <c r="F116" s="1663"/>
      <c r="G116" s="416"/>
      <c r="H116" s="416"/>
      <c r="I116" s="213"/>
      <c r="J116" s="213"/>
      <c r="K116" s="213"/>
      <c r="L116" s="213"/>
      <c r="M116" s="213"/>
      <c r="N116" s="60"/>
      <c r="O116" s="636"/>
      <c r="P116" s="636"/>
      <c r="Q116" s="636"/>
    </row>
    <row r="117" spans="1:17" ht="15" customHeight="1">
      <c r="A117" s="1492"/>
      <c r="B117" s="1490"/>
      <c r="C117" s="1656"/>
      <c r="D117" s="1482"/>
      <c r="E117" s="1466"/>
      <c r="F117" s="1467"/>
      <c r="G117" s="420"/>
      <c r="H117" s="420"/>
      <c r="I117" s="344"/>
      <c r="J117" s="344"/>
      <c r="K117" s="344"/>
      <c r="L117" s="344"/>
      <c r="M117" s="344"/>
      <c r="N117" s="344"/>
      <c r="O117" s="636"/>
      <c r="P117" s="636"/>
      <c r="Q117" s="636"/>
    </row>
    <row r="118" spans="1:17" ht="15" customHeight="1">
      <c r="A118" s="1492"/>
      <c r="B118" s="1488" t="s">
        <v>72</v>
      </c>
      <c r="C118" s="1658"/>
      <c r="D118" s="1480">
        <v>4</v>
      </c>
      <c r="E118" s="1664"/>
      <c r="F118" s="1664"/>
      <c r="G118" s="419" t="s">
        <v>124</v>
      </c>
      <c r="H118" s="162" t="s">
        <v>106</v>
      </c>
      <c r="I118" s="164" t="s">
        <v>187</v>
      </c>
      <c r="J118" s="71" t="s">
        <v>99</v>
      </c>
      <c r="K118" s="71">
        <v>10</v>
      </c>
      <c r="L118" s="71">
        <v>10</v>
      </c>
      <c r="M118" s="163" t="s">
        <v>128</v>
      </c>
      <c r="N118" s="60" t="s">
        <v>326</v>
      </c>
      <c r="O118" s="636"/>
      <c r="P118" s="636"/>
      <c r="Q118" s="636"/>
    </row>
    <row r="119" spans="1:17" ht="15" customHeight="1">
      <c r="A119" s="1492"/>
      <c r="B119" s="1489"/>
      <c r="C119" s="1655"/>
      <c r="D119" s="1481"/>
      <c r="E119" s="1660"/>
      <c r="F119" s="1661"/>
      <c r="G119" s="196" t="s">
        <v>194</v>
      </c>
      <c r="H119" s="162" t="s">
        <v>106</v>
      </c>
      <c r="I119" s="146" t="s">
        <v>187</v>
      </c>
      <c r="J119" s="146" t="s">
        <v>99</v>
      </c>
      <c r="K119" s="170">
        <v>10</v>
      </c>
      <c r="L119" s="170">
        <v>10</v>
      </c>
      <c r="M119" s="143" t="s">
        <v>128</v>
      </c>
      <c r="N119" s="60" t="s">
        <v>326</v>
      </c>
      <c r="O119" s="636"/>
      <c r="P119" s="636"/>
      <c r="Q119" s="636"/>
    </row>
    <row r="120" spans="1:17" ht="15" customHeight="1">
      <c r="A120" s="1492"/>
      <c r="B120" s="1489"/>
      <c r="C120" s="1655"/>
      <c r="D120" s="1481"/>
      <c r="E120" s="1662"/>
      <c r="F120" s="1663"/>
      <c r="G120" s="416"/>
      <c r="H120" s="416"/>
      <c r="I120" s="213"/>
      <c r="J120" s="213"/>
      <c r="K120" s="213"/>
      <c r="L120" s="213"/>
      <c r="M120" s="213"/>
      <c r="N120" s="213"/>
      <c r="O120" s="636"/>
      <c r="P120" s="636"/>
      <c r="Q120" s="636"/>
    </row>
    <row r="121" spans="1:17" ht="15" customHeight="1">
      <c r="A121" s="1492"/>
      <c r="B121" s="1489"/>
      <c r="C121" s="1655"/>
      <c r="D121" s="1481"/>
      <c r="E121" s="1662"/>
      <c r="F121" s="1663"/>
      <c r="G121" s="416"/>
      <c r="H121" s="416"/>
      <c r="I121" s="213"/>
      <c r="J121" s="213"/>
      <c r="K121" s="213"/>
      <c r="L121" s="213"/>
      <c r="M121" s="213"/>
      <c r="N121" s="162"/>
      <c r="O121" s="636"/>
      <c r="P121" s="636"/>
      <c r="Q121" s="636"/>
    </row>
    <row r="122" spans="1:17" ht="15" customHeight="1">
      <c r="A122" s="1493"/>
      <c r="B122" s="1490"/>
      <c r="C122" s="1656"/>
      <c r="D122" s="1482"/>
      <c r="E122" s="1466"/>
      <c r="F122" s="1467"/>
      <c r="G122" s="420"/>
      <c r="H122" s="420"/>
      <c r="I122" s="344"/>
      <c r="J122" s="344"/>
      <c r="K122" s="344"/>
      <c r="L122" s="344"/>
      <c r="M122" s="344"/>
      <c r="N122" s="344"/>
      <c r="O122" s="636"/>
      <c r="P122" s="636"/>
      <c r="Q122" s="636"/>
    </row>
    <row r="123" spans="1:17" ht="15" customHeight="1">
      <c r="A123" s="1499" t="s">
        <v>14</v>
      </c>
      <c r="B123" s="1502" t="s">
        <v>224</v>
      </c>
      <c r="C123" s="1658"/>
      <c r="D123" s="1480">
        <v>5</v>
      </c>
      <c r="E123" s="1659"/>
      <c r="F123" s="1659"/>
      <c r="G123" s="173" t="s">
        <v>125</v>
      </c>
      <c r="H123" s="162" t="s">
        <v>106</v>
      </c>
      <c r="I123" s="166"/>
      <c r="J123" s="48" t="s">
        <v>101</v>
      </c>
      <c r="K123" s="48"/>
      <c r="L123" s="48">
        <v>7.25</v>
      </c>
      <c r="M123" s="48" t="s">
        <v>128</v>
      </c>
      <c r="N123" s="183" t="s">
        <v>183</v>
      </c>
      <c r="O123" s="636"/>
      <c r="P123" s="636"/>
      <c r="Q123" s="636"/>
    </row>
    <row r="124" spans="1:17" ht="15" customHeight="1">
      <c r="A124" s="1500"/>
      <c r="B124" s="1503"/>
      <c r="C124" s="1655"/>
      <c r="D124" s="1481"/>
      <c r="E124" s="1660"/>
      <c r="F124" s="1661"/>
      <c r="G124" s="196" t="s">
        <v>214</v>
      </c>
      <c r="H124" s="162" t="s">
        <v>106</v>
      </c>
      <c r="I124" s="60"/>
      <c r="J124" s="143" t="s">
        <v>101</v>
      </c>
      <c r="K124" s="143"/>
      <c r="L124" s="143">
        <v>23.38</v>
      </c>
      <c r="M124" s="143" t="s">
        <v>128</v>
      </c>
      <c r="N124" s="60" t="s">
        <v>183</v>
      </c>
      <c r="O124" s="636"/>
      <c r="P124" s="636"/>
      <c r="Q124" s="636"/>
    </row>
    <row r="125" spans="1:17" ht="15" customHeight="1">
      <c r="A125" s="1500"/>
      <c r="B125" s="1503"/>
      <c r="C125" s="1655"/>
      <c r="D125" s="1481"/>
      <c r="E125" s="1474"/>
      <c r="F125" s="1475"/>
      <c r="G125" s="143"/>
      <c r="H125" s="213"/>
      <c r="I125" s="143"/>
      <c r="J125" s="213"/>
      <c r="K125" s="341"/>
      <c r="L125" s="143"/>
      <c r="M125" s="60"/>
      <c r="N125" s="646"/>
      <c r="O125" s="636"/>
      <c r="P125" s="636"/>
      <c r="Q125" s="636"/>
    </row>
    <row r="126" spans="1:17" ht="15" customHeight="1">
      <c r="A126" s="1500"/>
      <c r="B126" s="1503"/>
      <c r="C126" s="1655"/>
      <c r="D126" s="1481"/>
      <c r="E126" s="1474"/>
      <c r="F126" s="1475"/>
      <c r="G126" s="213"/>
      <c r="H126" s="213"/>
      <c r="I126" s="213"/>
      <c r="J126" s="213"/>
      <c r="K126" s="213"/>
      <c r="L126" s="213"/>
      <c r="M126" s="341"/>
      <c r="N126" s="646"/>
      <c r="O126" s="636"/>
      <c r="P126" s="636"/>
      <c r="Q126" s="636"/>
    </row>
    <row r="127" spans="1:17" ht="15" customHeight="1">
      <c r="A127" s="1500"/>
      <c r="B127" s="1504"/>
      <c r="C127" s="1656"/>
      <c r="D127" s="1482"/>
      <c r="E127" s="1665"/>
      <c r="F127" s="1666"/>
      <c r="G127" s="344"/>
      <c r="H127" s="344"/>
      <c r="I127" s="344"/>
      <c r="J127" s="344"/>
      <c r="K127" s="344"/>
      <c r="L127" s="344"/>
      <c r="M127" s="342"/>
      <c r="N127" s="645"/>
      <c r="O127" s="636"/>
      <c r="P127" s="636"/>
      <c r="Q127" s="636"/>
    </row>
    <row r="128" spans="1:17" ht="15" customHeight="1">
      <c r="A128" s="1499" t="s">
        <v>15</v>
      </c>
      <c r="B128" s="1494" t="s">
        <v>73</v>
      </c>
      <c r="C128" s="1485"/>
      <c r="D128" s="1480"/>
      <c r="E128" s="1609"/>
      <c r="F128" s="1610"/>
      <c r="G128" s="376"/>
      <c r="H128" s="377"/>
      <c r="I128" s="163"/>
      <c r="J128" s="386"/>
      <c r="K128" s="514"/>
      <c r="L128" s="163"/>
      <c r="M128" s="166"/>
      <c r="N128" s="647"/>
      <c r="O128" s="636"/>
      <c r="P128" s="636"/>
      <c r="Q128" s="636"/>
    </row>
    <row r="129" spans="1:17" ht="15" customHeight="1">
      <c r="A129" s="1500"/>
      <c r="B129" s="1495"/>
      <c r="C129" s="1486"/>
      <c r="D129" s="1481"/>
      <c r="E129" s="1668"/>
      <c r="F129" s="1668"/>
      <c r="G129" s="341"/>
      <c r="H129" s="341"/>
      <c r="I129" s="341"/>
      <c r="J129" s="341"/>
      <c r="K129" s="341"/>
      <c r="L129" s="341"/>
      <c r="M129" s="341"/>
      <c r="N129" s="646"/>
      <c r="O129" s="636"/>
      <c r="P129" s="636"/>
      <c r="Q129" s="636"/>
    </row>
    <row r="130" spans="1:17" ht="15" customHeight="1">
      <c r="A130" s="1500"/>
      <c r="B130" s="1495"/>
      <c r="C130" s="1486"/>
      <c r="D130" s="1481"/>
      <c r="E130" s="1668"/>
      <c r="F130" s="1668"/>
      <c r="G130" s="341"/>
      <c r="H130" s="341"/>
      <c r="I130" s="341"/>
      <c r="J130" s="341"/>
      <c r="K130" s="341"/>
      <c r="L130" s="341"/>
      <c r="M130" s="202"/>
      <c r="N130" s="653"/>
      <c r="O130" s="654"/>
      <c r="P130" s="649"/>
      <c r="Q130" s="636"/>
    </row>
    <row r="131" spans="1:17" ht="15" customHeight="1">
      <c r="A131" s="1501"/>
      <c r="B131" s="1496"/>
      <c r="C131" s="1487"/>
      <c r="D131" s="1482"/>
      <c r="E131" s="1669"/>
      <c r="F131" s="1669"/>
      <c r="G131" s="342"/>
      <c r="H131" s="342"/>
      <c r="I131" s="342"/>
      <c r="J131" s="342"/>
      <c r="K131" s="342"/>
      <c r="L131" s="342"/>
      <c r="M131" s="343"/>
      <c r="N131" s="655"/>
      <c r="O131" s="654"/>
      <c r="P131" s="649"/>
      <c r="Q131" s="636"/>
    </row>
    <row r="132" spans="1:17" ht="15.75" customHeight="1">
      <c r="A132" s="1629" t="s">
        <v>34</v>
      </c>
      <c r="B132" s="1630"/>
      <c r="C132" s="1631" t="s">
        <v>41</v>
      </c>
      <c r="D132" s="1631"/>
      <c r="E132" s="1667"/>
      <c r="F132" s="1667"/>
      <c r="G132" s="1603" t="s">
        <v>38</v>
      </c>
      <c r="H132" s="1607" t="s">
        <v>67</v>
      </c>
      <c r="I132" s="1607" t="s">
        <v>46</v>
      </c>
      <c r="J132" s="1607" t="s">
        <v>39</v>
      </c>
      <c r="K132" s="1607" t="s">
        <v>93</v>
      </c>
      <c r="L132" s="1607" t="s">
        <v>96</v>
      </c>
      <c r="M132" s="1607" t="s">
        <v>55</v>
      </c>
      <c r="N132" s="1616" t="s">
        <v>40</v>
      </c>
      <c r="O132" s="423"/>
      <c r="P132" s="649"/>
      <c r="Q132" s="636"/>
    </row>
    <row r="133" spans="1:17" ht="51" customHeight="1">
      <c r="A133" s="1630"/>
      <c r="B133" s="1630"/>
      <c r="C133" s="174" t="s">
        <v>31</v>
      </c>
      <c r="D133" s="174" t="s">
        <v>52</v>
      </c>
      <c r="E133" s="1667"/>
      <c r="F133" s="1667"/>
      <c r="G133" s="1605"/>
      <c r="H133" s="1608"/>
      <c r="I133" s="1608"/>
      <c r="J133" s="1608"/>
      <c r="K133" s="1608"/>
      <c r="L133" s="1608"/>
      <c r="M133" s="1608"/>
      <c r="N133" s="1617"/>
      <c r="O133" s="423"/>
      <c r="P133" s="649"/>
      <c r="Q133" s="636"/>
    </row>
    <row r="134" spans="1:17" ht="16.5" customHeight="1">
      <c r="A134" s="1651" t="s">
        <v>22</v>
      </c>
      <c r="B134" s="1652"/>
      <c r="C134" s="1136">
        <f>IF(C15&gt;5000,100/3,(C17*0.5)*0.1)</f>
        <v>33.333333333333336</v>
      </c>
      <c r="D134" s="32">
        <f>SUM(D135+D149+D156)</f>
        <v>33</v>
      </c>
      <c r="E134" s="1670"/>
      <c r="F134" s="1670"/>
      <c r="G134" s="417"/>
      <c r="H134" s="417"/>
      <c r="I134" s="417"/>
      <c r="J134" s="417"/>
      <c r="K134" s="417"/>
      <c r="L134" s="417"/>
      <c r="M134" s="418"/>
      <c r="N134" s="656"/>
      <c r="O134" s="654"/>
      <c r="P134" s="649"/>
      <c r="Q134" s="636"/>
    </row>
    <row r="135" spans="1:17" s="182" customFormat="1" ht="15" customHeight="1">
      <c r="A135" s="1491" t="s">
        <v>17</v>
      </c>
      <c r="B135" s="1494" t="s">
        <v>74</v>
      </c>
      <c r="C135" s="1720"/>
      <c r="D135" s="1480">
        <v>11</v>
      </c>
      <c r="E135" s="1707"/>
      <c r="F135" s="1707"/>
      <c r="G135" s="790" t="s">
        <v>127</v>
      </c>
      <c r="H135" s="163" t="s">
        <v>106</v>
      </c>
      <c r="I135" s="71" t="s">
        <v>187</v>
      </c>
      <c r="J135" s="71" t="s">
        <v>126</v>
      </c>
      <c r="K135" s="48">
        <v>1</v>
      </c>
      <c r="L135" s="48">
        <v>1</v>
      </c>
      <c r="M135" s="720">
        <v>100</v>
      </c>
      <c r="N135" s="60" t="s">
        <v>326</v>
      </c>
      <c r="O135" s="185"/>
      <c r="P135" s="185"/>
      <c r="Q135" s="185"/>
    </row>
    <row r="136" spans="1:17" ht="15" customHeight="1">
      <c r="A136" s="1310"/>
      <c r="B136" s="1310"/>
      <c r="C136" s="1721"/>
      <c r="D136" s="1639"/>
      <c r="E136" s="1708"/>
      <c r="F136" s="1708"/>
      <c r="G136" s="712" t="s">
        <v>263</v>
      </c>
      <c r="H136" s="203" t="s">
        <v>106</v>
      </c>
      <c r="I136" s="161" t="s">
        <v>187</v>
      </c>
      <c r="J136" s="203" t="s">
        <v>126</v>
      </c>
      <c r="K136" s="203">
        <v>1</v>
      </c>
      <c r="L136" s="203">
        <v>1</v>
      </c>
      <c r="M136" s="714">
        <v>100</v>
      </c>
      <c r="N136" s="60" t="s">
        <v>326</v>
      </c>
      <c r="O136" s="38"/>
      <c r="P136" s="38"/>
      <c r="Q136" s="38"/>
    </row>
    <row r="137" spans="1:17" ht="15" customHeight="1">
      <c r="A137" s="1310"/>
      <c r="B137" s="1310"/>
      <c r="C137" s="1721"/>
      <c r="D137" s="1639"/>
      <c r="E137" s="1681"/>
      <c r="F137" s="1681"/>
      <c r="G137" s="713" t="s">
        <v>264</v>
      </c>
      <c r="H137" s="162" t="s">
        <v>106</v>
      </c>
      <c r="I137" s="161" t="s">
        <v>187</v>
      </c>
      <c r="J137" s="161" t="s">
        <v>126</v>
      </c>
      <c r="K137" s="143">
        <v>1</v>
      </c>
      <c r="L137" s="143">
        <v>1</v>
      </c>
      <c r="M137" s="715">
        <v>100</v>
      </c>
      <c r="N137" s="60" t="s">
        <v>326</v>
      </c>
      <c r="O137" s="38"/>
      <c r="P137" s="38"/>
      <c r="Q137" s="38"/>
    </row>
    <row r="138" spans="1:17" ht="15" customHeight="1">
      <c r="A138" s="1310"/>
      <c r="B138" s="1310"/>
      <c r="C138" s="1721"/>
      <c r="D138" s="1639"/>
      <c r="E138" s="1681"/>
      <c r="F138" s="1681"/>
      <c r="G138" s="712" t="s">
        <v>265</v>
      </c>
      <c r="H138" s="162" t="s">
        <v>106</v>
      </c>
      <c r="I138" s="161" t="s">
        <v>187</v>
      </c>
      <c r="J138" s="161" t="s">
        <v>126</v>
      </c>
      <c r="K138" s="143">
        <v>1</v>
      </c>
      <c r="L138" s="143">
        <v>1</v>
      </c>
      <c r="M138" s="716">
        <v>100</v>
      </c>
      <c r="N138" s="60" t="s">
        <v>326</v>
      </c>
      <c r="O138" s="38"/>
      <c r="P138" s="38"/>
      <c r="Q138" s="38"/>
    </row>
    <row r="139" spans="1:17" ht="15" customHeight="1">
      <c r="A139" s="1310"/>
      <c r="B139" s="1310"/>
      <c r="C139" s="1721"/>
      <c r="D139" s="1639"/>
      <c r="E139" s="1681"/>
      <c r="F139" s="1681"/>
      <c r="G139" s="712" t="s">
        <v>266</v>
      </c>
      <c r="H139" s="162" t="s">
        <v>106</v>
      </c>
      <c r="I139" s="161" t="s">
        <v>187</v>
      </c>
      <c r="J139" s="161" t="s">
        <v>126</v>
      </c>
      <c r="K139" s="143">
        <v>1</v>
      </c>
      <c r="L139" s="143">
        <v>1</v>
      </c>
      <c r="M139" s="715">
        <v>100</v>
      </c>
      <c r="N139" s="60" t="s">
        <v>326</v>
      </c>
      <c r="O139" s="38"/>
      <c r="P139" s="38"/>
      <c r="Q139" s="38"/>
    </row>
    <row r="140" spans="1:17" ht="15" customHeight="1">
      <c r="A140" s="1310"/>
      <c r="B140" s="1310"/>
      <c r="C140" s="1721"/>
      <c r="D140" s="1639"/>
      <c r="E140" s="1681"/>
      <c r="F140" s="1681"/>
      <c r="G140" s="712" t="s">
        <v>267</v>
      </c>
      <c r="H140" s="162" t="s">
        <v>106</v>
      </c>
      <c r="I140" s="161" t="s">
        <v>187</v>
      </c>
      <c r="J140" s="161" t="s">
        <v>126</v>
      </c>
      <c r="K140" s="143">
        <v>1</v>
      </c>
      <c r="L140" s="143">
        <v>1</v>
      </c>
      <c r="M140" s="715">
        <v>100</v>
      </c>
      <c r="N140" s="60" t="s">
        <v>326</v>
      </c>
      <c r="O140" s="38"/>
      <c r="P140" s="38"/>
      <c r="Q140" s="38"/>
    </row>
    <row r="141" spans="1:17" ht="15" customHeight="1">
      <c r="A141" s="1310"/>
      <c r="B141" s="1310"/>
      <c r="C141" s="1721"/>
      <c r="D141" s="1639"/>
      <c r="E141" s="1681"/>
      <c r="F141" s="1681"/>
      <c r="G141" s="712" t="s">
        <v>268</v>
      </c>
      <c r="H141" s="162" t="s">
        <v>106</v>
      </c>
      <c r="I141" s="161" t="s">
        <v>187</v>
      </c>
      <c r="J141" s="161" t="s">
        <v>126</v>
      </c>
      <c r="K141" s="143">
        <v>1</v>
      </c>
      <c r="L141" s="143">
        <v>1</v>
      </c>
      <c r="M141" s="716" t="s">
        <v>128</v>
      </c>
      <c r="N141" s="60" t="s">
        <v>326</v>
      </c>
      <c r="O141" s="38"/>
      <c r="P141" s="38"/>
      <c r="Q141" s="38"/>
    </row>
    <row r="142" spans="1:17" ht="15" customHeight="1">
      <c r="A142" s="1310"/>
      <c r="B142" s="1310"/>
      <c r="C142" s="1721"/>
      <c r="D142" s="1639"/>
      <c r="E142" s="1681"/>
      <c r="F142" s="1681"/>
      <c r="G142" s="712" t="s">
        <v>269</v>
      </c>
      <c r="H142" s="162" t="s">
        <v>106</v>
      </c>
      <c r="I142" s="161" t="s">
        <v>187</v>
      </c>
      <c r="J142" s="161" t="s">
        <v>126</v>
      </c>
      <c r="K142" s="143">
        <v>1</v>
      </c>
      <c r="L142" s="143">
        <v>1</v>
      </c>
      <c r="M142" s="716" t="s">
        <v>128</v>
      </c>
      <c r="N142" s="60" t="s">
        <v>326</v>
      </c>
      <c r="O142" s="38"/>
      <c r="P142" s="38"/>
      <c r="Q142" s="38"/>
    </row>
    <row r="143" spans="1:17" ht="15" customHeight="1">
      <c r="A143" s="1310"/>
      <c r="B143" s="1310"/>
      <c r="C143" s="1721"/>
      <c r="D143" s="1639"/>
      <c r="E143" s="1681"/>
      <c r="F143" s="1681"/>
      <c r="G143" s="712" t="s">
        <v>270</v>
      </c>
      <c r="H143" s="162" t="s">
        <v>106</v>
      </c>
      <c r="I143" s="161" t="s">
        <v>187</v>
      </c>
      <c r="J143" s="161" t="s">
        <v>126</v>
      </c>
      <c r="K143" s="143">
        <v>1</v>
      </c>
      <c r="L143" s="143">
        <v>1</v>
      </c>
      <c r="M143" s="716" t="s">
        <v>128</v>
      </c>
      <c r="N143" s="60" t="s">
        <v>326</v>
      </c>
      <c r="O143" s="38"/>
      <c r="P143" s="38"/>
      <c r="Q143" s="38"/>
    </row>
    <row r="144" spans="1:17" ht="15" customHeight="1">
      <c r="A144" s="1310"/>
      <c r="B144" s="1310"/>
      <c r="C144" s="1721"/>
      <c r="D144" s="1639"/>
      <c r="E144" s="1681"/>
      <c r="F144" s="1681"/>
      <c r="G144" s="712" t="s">
        <v>271</v>
      </c>
      <c r="H144" s="162" t="s">
        <v>106</v>
      </c>
      <c r="I144" s="161" t="s">
        <v>187</v>
      </c>
      <c r="J144" s="161" t="s">
        <v>126</v>
      </c>
      <c r="K144" s="143">
        <v>1</v>
      </c>
      <c r="L144" s="143">
        <v>1</v>
      </c>
      <c r="M144" s="716" t="s">
        <v>128</v>
      </c>
      <c r="N144" s="60" t="s">
        <v>326</v>
      </c>
      <c r="O144" s="38"/>
      <c r="P144" s="38"/>
      <c r="Q144" s="38"/>
    </row>
    <row r="145" spans="1:17" ht="15" customHeight="1">
      <c r="A145" s="1310"/>
      <c r="B145" s="1310"/>
      <c r="C145" s="1721"/>
      <c r="D145" s="1639"/>
      <c r="E145" s="1681"/>
      <c r="F145" s="1681"/>
      <c r="G145" s="712" t="s">
        <v>272</v>
      </c>
      <c r="H145" s="162" t="s">
        <v>106</v>
      </c>
      <c r="I145" s="161" t="s">
        <v>187</v>
      </c>
      <c r="J145" s="161" t="s">
        <v>126</v>
      </c>
      <c r="K145" s="143">
        <v>1</v>
      </c>
      <c r="L145" s="143">
        <v>1</v>
      </c>
      <c r="M145" s="716" t="s">
        <v>128</v>
      </c>
      <c r="N145" s="60" t="s">
        <v>326</v>
      </c>
      <c r="O145" s="38"/>
      <c r="P145" s="38"/>
      <c r="Q145" s="38"/>
    </row>
    <row r="146" spans="1:17" ht="15" customHeight="1">
      <c r="A146" s="1310"/>
      <c r="B146" s="1310"/>
      <c r="C146" s="1721"/>
      <c r="D146" s="1639"/>
      <c r="E146" s="1681"/>
      <c r="F146" s="1681"/>
      <c r="G146" s="712" t="s">
        <v>273</v>
      </c>
      <c r="H146" s="162" t="s">
        <v>106</v>
      </c>
      <c r="I146" s="161" t="s">
        <v>187</v>
      </c>
      <c r="J146" s="161" t="s">
        <v>126</v>
      </c>
      <c r="K146" s="143">
        <v>1</v>
      </c>
      <c r="L146" s="143">
        <v>1</v>
      </c>
      <c r="M146" s="716" t="s">
        <v>128</v>
      </c>
      <c r="N146" s="60" t="s">
        <v>326</v>
      </c>
      <c r="O146" s="38"/>
      <c r="P146" s="38"/>
      <c r="Q146" s="38"/>
    </row>
    <row r="147" spans="1:17" ht="15" customHeight="1">
      <c r="A147" s="1310"/>
      <c r="B147" s="1310"/>
      <c r="C147" s="1721"/>
      <c r="D147" s="1639"/>
      <c r="E147" s="1474"/>
      <c r="F147" s="1475"/>
      <c r="G147" s="416"/>
      <c r="H147" s="170"/>
      <c r="I147" s="170"/>
      <c r="J147" s="170"/>
      <c r="K147" s="170"/>
      <c r="L147" s="170"/>
      <c r="M147" s="170"/>
      <c r="N147" s="170"/>
      <c r="O147" s="636"/>
      <c r="P147" s="636"/>
      <c r="Q147" s="636"/>
    </row>
    <row r="148" spans="1:17" ht="15" customHeight="1">
      <c r="A148" s="1682"/>
      <c r="B148" s="1682"/>
      <c r="C148" s="1722"/>
      <c r="D148" s="1640"/>
      <c r="E148" s="1662"/>
      <c r="F148" s="1663"/>
      <c r="G148" s="420"/>
      <c r="H148" s="645"/>
      <c r="I148" s="645"/>
      <c r="J148" s="645"/>
      <c r="K148" s="645"/>
      <c r="L148" s="645"/>
      <c r="M148" s="645"/>
      <c r="N148" s="652"/>
      <c r="O148" s="636"/>
      <c r="P148" s="636"/>
      <c r="Q148" s="636"/>
    </row>
    <row r="149" spans="1:17" ht="15" customHeight="1">
      <c r="A149" s="1491" t="s">
        <v>19</v>
      </c>
      <c r="B149" s="1488" t="s">
        <v>75</v>
      </c>
      <c r="C149" s="1678"/>
      <c r="D149" s="1480">
        <v>11</v>
      </c>
      <c r="E149" s="1676"/>
      <c r="F149" s="1676"/>
      <c r="G149" s="657" t="s">
        <v>131</v>
      </c>
      <c r="H149" s="658" t="s">
        <v>106</v>
      </c>
      <c r="I149" s="162"/>
      <c r="J149" s="658" t="s">
        <v>129</v>
      </c>
      <c r="K149" s="658"/>
      <c r="L149" s="658">
        <v>10</v>
      </c>
      <c r="M149" s="658">
        <v>100</v>
      </c>
      <c r="N149" s="60" t="s">
        <v>326</v>
      </c>
      <c r="O149" s="636"/>
      <c r="P149" s="636"/>
      <c r="Q149" s="636"/>
    </row>
    <row r="150" spans="1:17" ht="15" customHeight="1">
      <c r="A150" s="1492"/>
      <c r="B150" s="1489"/>
      <c r="C150" s="1679"/>
      <c r="D150" s="1481"/>
      <c r="E150" s="1681"/>
      <c r="F150" s="1681"/>
      <c r="G150" s="659" t="s">
        <v>132</v>
      </c>
      <c r="H150" s="648" t="s">
        <v>106</v>
      </c>
      <c r="I150" s="162"/>
      <c r="J150" s="648" t="s">
        <v>129</v>
      </c>
      <c r="K150" s="648"/>
      <c r="L150" s="648">
        <v>5</v>
      </c>
      <c r="M150" s="648">
        <v>50</v>
      </c>
      <c r="N150" s="60" t="s">
        <v>326</v>
      </c>
      <c r="O150" s="636"/>
      <c r="P150" s="636"/>
      <c r="Q150" s="636"/>
    </row>
    <row r="151" spans="1:17" ht="15" customHeight="1">
      <c r="A151" s="1492"/>
      <c r="B151" s="1489"/>
      <c r="C151" s="1679"/>
      <c r="D151" s="1481"/>
      <c r="E151" s="1483"/>
      <c r="F151" s="1484"/>
      <c r="G151" s="659"/>
      <c r="H151" s="648"/>
      <c r="I151" s="162"/>
      <c r="J151" s="648"/>
      <c r="K151" s="648"/>
      <c r="L151" s="648"/>
      <c r="M151" s="648"/>
      <c r="N151" s="60"/>
      <c r="O151" s="636"/>
      <c r="P151" s="636"/>
      <c r="Q151" s="636"/>
    </row>
    <row r="152" spans="1:17" ht="15" customHeight="1">
      <c r="A152" s="1492"/>
      <c r="B152" s="1489"/>
      <c r="C152" s="1679"/>
      <c r="D152" s="1481"/>
      <c r="E152" s="1681"/>
      <c r="F152" s="1681"/>
      <c r="G152" s="659" t="s">
        <v>133</v>
      </c>
      <c r="H152" s="648" t="s">
        <v>106</v>
      </c>
      <c r="I152" s="162"/>
      <c r="J152" s="648" t="s">
        <v>220</v>
      </c>
      <c r="K152" s="648"/>
      <c r="L152" s="648">
        <v>5</v>
      </c>
      <c r="M152" s="648">
        <v>10</v>
      </c>
      <c r="N152" s="60" t="s">
        <v>326</v>
      </c>
      <c r="O152" s="636"/>
      <c r="P152" s="636"/>
      <c r="Q152" s="636"/>
    </row>
    <row r="153" spans="1:17" ht="15" customHeight="1">
      <c r="A153" s="1492"/>
      <c r="B153" s="1489"/>
      <c r="C153" s="1679"/>
      <c r="D153" s="1481"/>
      <c r="E153" s="1636"/>
      <c r="F153" s="1636"/>
      <c r="G153" s="416"/>
      <c r="H153" s="646"/>
      <c r="I153" s="170"/>
      <c r="J153" s="646"/>
      <c r="K153" s="646"/>
      <c r="L153" s="646"/>
      <c r="M153" s="646"/>
      <c r="N153" s="646"/>
      <c r="O153" s="636"/>
      <c r="P153" s="636"/>
      <c r="Q153" s="636"/>
    </row>
    <row r="154" spans="1:17" ht="15" customHeight="1">
      <c r="A154" s="1492"/>
      <c r="B154" s="1489"/>
      <c r="C154" s="1679"/>
      <c r="D154" s="1481"/>
      <c r="E154" s="1636"/>
      <c r="F154" s="1636"/>
      <c r="G154" s="416"/>
      <c r="H154" s="646"/>
      <c r="I154" s="170"/>
      <c r="J154" s="646"/>
      <c r="K154" s="646"/>
      <c r="L154" s="646"/>
      <c r="M154" s="646"/>
      <c r="N154" s="650"/>
      <c r="O154" s="636"/>
      <c r="P154" s="636"/>
      <c r="Q154" s="636"/>
    </row>
    <row r="155" spans="1:17" ht="15" customHeight="1">
      <c r="A155" s="1493"/>
      <c r="B155" s="1490"/>
      <c r="C155" s="1680"/>
      <c r="D155" s="1482"/>
      <c r="E155" s="1687"/>
      <c r="F155" s="1687"/>
      <c r="G155" s="420"/>
      <c r="H155" s="645"/>
      <c r="I155" s="505"/>
      <c r="J155" s="645"/>
      <c r="K155" s="645"/>
      <c r="L155" s="645"/>
      <c r="M155" s="645"/>
      <c r="N155" s="660"/>
      <c r="O155" s="636"/>
      <c r="P155" s="636"/>
      <c r="Q155" s="636"/>
    </row>
    <row r="156" spans="1:17" ht="15" customHeight="1">
      <c r="A156" s="1491" t="s">
        <v>20</v>
      </c>
      <c r="B156" s="1488" t="s">
        <v>76</v>
      </c>
      <c r="C156" s="1678"/>
      <c r="D156" s="1480">
        <v>11</v>
      </c>
      <c r="E156" s="1676"/>
      <c r="F156" s="1676"/>
      <c r="G156" s="657" t="s">
        <v>134</v>
      </c>
      <c r="H156" s="658" t="s">
        <v>106</v>
      </c>
      <c r="I156" s="162"/>
      <c r="J156" s="644" t="s">
        <v>110</v>
      </c>
      <c r="K156" s="643"/>
      <c r="L156" s="166">
        <v>5.3</v>
      </c>
      <c r="M156" s="644">
        <v>5</v>
      </c>
      <c r="N156" s="60" t="s">
        <v>326</v>
      </c>
      <c r="O156" s="636"/>
      <c r="P156" s="636"/>
      <c r="Q156" s="636"/>
    </row>
    <row r="157" spans="1:17" ht="15" customHeight="1">
      <c r="A157" s="1492"/>
      <c r="B157" s="1489"/>
      <c r="C157" s="1679"/>
      <c r="D157" s="1481"/>
      <c r="E157" s="1675"/>
      <c r="F157" s="1675"/>
      <c r="G157" s="187"/>
      <c r="H157" s="187"/>
      <c r="I157" s="661"/>
      <c r="J157" s="661"/>
      <c r="K157" s="661"/>
      <c r="L157" s="661"/>
      <c r="M157" s="661"/>
      <c r="N157" s="661"/>
      <c r="O157" s="636"/>
      <c r="P157" s="636"/>
      <c r="Q157" s="636"/>
    </row>
    <row r="158" spans="1:17" ht="15" customHeight="1">
      <c r="A158" s="1492"/>
      <c r="B158" s="1489"/>
      <c r="C158" s="1679"/>
      <c r="D158" s="1481"/>
      <c r="E158" s="1675"/>
      <c r="F158" s="1675"/>
      <c r="G158" s="187"/>
      <c r="H158" s="187"/>
      <c r="I158" s="661"/>
      <c r="J158" s="661"/>
      <c r="K158" s="661"/>
      <c r="L158" s="661"/>
      <c r="M158" s="661"/>
      <c r="N158" s="650"/>
      <c r="O158" s="636"/>
      <c r="P158" s="636"/>
      <c r="Q158" s="636"/>
    </row>
    <row r="159" spans="1:17" ht="15" customHeight="1">
      <c r="A159" s="1493"/>
      <c r="B159" s="1490"/>
      <c r="C159" s="1680"/>
      <c r="D159" s="1482"/>
      <c r="E159" s="1685"/>
      <c r="F159" s="1685"/>
      <c r="G159" s="421"/>
      <c r="H159" s="421"/>
      <c r="I159" s="660"/>
      <c r="J159" s="660"/>
      <c r="K159" s="660"/>
      <c r="L159" s="660"/>
      <c r="M159" s="660"/>
      <c r="N159" s="652"/>
      <c r="O159" s="636"/>
      <c r="P159" s="636"/>
      <c r="Q159" s="636"/>
    </row>
    <row r="160" spans="1:17" ht="15" customHeight="1">
      <c r="A160" s="1243" t="s">
        <v>77</v>
      </c>
      <c r="B160" s="1612" t="s">
        <v>78</v>
      </c>
      <c r="C160" s="1614"/>
      <c r="D160" s="1470">
        <v>5</v>
      </c>
      <c r="E160" s="1686"/>
      <c r="F160" s="1686"/>
      <c r="G160" s="662" t="s">
        <v>137</v>
      </c>
      <c r="H160" s="658" t="s">
        <v>106</v>
      </c>
      <c r="I160" s="48"/>
      <c r="J160" s="663" t="s">
        <v>135</v>
      </c>
      <c r="K160" s="163"/>
      <c r="L160" s="658">
        <v>3</v>
      </c>
      <c r="M160" s="663">
        <v>100</v>
      </c>
      <c r="N160" s="60" t="s">
        <v>326</v>
      </c>
      <c r="O160" s="636"/>
      <c r="P160" s="636"/>
      <c r="Q160" s="636"/>
    </row>
    <row r="161" spans="1:17" ht="15" customHeight="1">
      <c r="A161" s="1611"/>
      <c r="B161" s="1613"/>
      <c r="C161" s="1615"/>
      <c r="D161" s="1471"/>
      <c r="E161" s="1695"/>
      <c r="F161" s="1695"/>
      <c r="G161" s="664" t="s">
        <v>138</v>
      </c>
      <c r="H161" s="665" t="s">
        <v>106</v>
      </c>
      <c r="I161" s="214"/>
      <c r="J161" s="666" t="s">
        <v>135</v>
      </c>
      <c r="K161" s="346"/>
      <c r="L161" s="665" t="s">
        <v>136</v>
      </c>
      <c r="M161" s="666">
        <v>20</v>
      </c>
      <c r="N161" s="200" t="s">
        <v>326</v>
      </c>
      <c r="O161" s="636"/>
      <c r="P161" s="636"/>
      <c r="Q161" s="636"/>
    </row>
    <row r="162" spans="1:17" ht="15">
      <c r="A162" s="11"/>
      <c r="B162" s="11"/>
      <c r="C162" s="35"/>
      <c r="D162" s="21"/>
      <c r="E162" s="11"/>
      <c r="F162" s="11"/>
      <c r="G162" s="11"/>
      <c r="H162" s="11"/>
      <c r="I162" s="11"/>
      <c r="J162" s="11"/>
      <c r="K162" s="11"/>
      <c r="L162" s="11"/>
      <c r="M162" s="11"/>
      <c r="N162" s="11"/>
      <c r="O162" s="636"/>
      <c r="P162" s="636"/>
      <c r="Q162" s="636"/>
    </row>
    <row r="163" spans="1:17" ht="15">
      <c r="A163" s="11"/>
      <c r="B163" s="11"/>
      <c r="C163" s="35"/>
      <c r="D163" s="21"/>
      <c r="E163" s="11"/>
      <c r="F163" s="11"/>
      <c r="G163" s="11"/>
      <c r="H163" s="11"/>
      <c r="I163" s="11"/>
      <c r="J163" s="11"/>
      <c r="K163" s="11"/>
      <c r="L163" s="11"/>
      <c r="M163" s="11"/>
      <c r="N163" s="11"/>
      <c r="O163" s="636"/>
      <c r="P163" s="636"/>
      <c r="Q163" s="636"/>
    </row>
    <row r="164" spans="1:17" ht="15.75" customHeight="1" thickBot="1">
      <c r="A164" s="11"/>
      <c r="B164" s="127" t="s">
        <v>79</v>
      </c>
      <c r="C164" s="127"/>
      <c r="D164" s="127"/>
      <c r="E164" s="11"/>
      <c r="F164" s="11"/>
      <c r="G164" s="11"/>
      <c r="H164" s="11"/>
      <c r="I164" s="11"/>
      <c r="J164" s="11"/>
      <c r="L164" s="11"/>
      <c r="M164" s="11"/>
      <c r="N164" s="11"/>
      <c r="O164" s="636"/>
      <c r="P164" s="636"/>
      <c r="Q164" s="636"/>
    </row>
    <row r="165" spans="1:17" ht="15.75" customHeight="1" thickBot="1">
      <c r="A165" s="11"/>
      <c r="B165" s="11"/>
      <c r="C165" s="35"/>
      <c r="D165" s="667">
        <f>C17</f>
        <v>200</v>
      </c>
      <c r="E165" s="11"/>
      <c r="F165" s="11"/>
      <c r="G165" s="11"/>
      <c r="H165" s="11"/>
      <c r="I165" s="11"/>
      <c r="J165" s="11"/>
      <c r="L165" s="11"/>
      <c r="M165" s="11"/>
      <c r="N165" s="11"/>
      <c r="O165" s="636"/>
      <c r="P165" s="636"/>
      <c r="Q165" s="636"/>
    </row>
    <row r="166" spans="1:17" ht="15.75" thickBot="1">
      <c r="A166" s="11"/>
      <c r="B166" s="11"/>
      <c r="C166" s="35"/>
      <c r="D166" s="21"/>
      <c r="E166" s="11"/>
      <c r="F166" s="11"/>
      <c r="G166" s="11"/>
      <c r="H166" s="11"/>
      <c r="I166" s="11"/>
      <c r="J166" s="11"/>
      <c r="L166" s="11"/>
      <c r="M166" s="11"/>
      <c r="N166" s="11"/>
      <c r="O166" s="636"/>
      <c r="P166" s="636"/>
      <c r="Q166" s="636"/>
    </row>
    <row r="167" spans="1:17" ht="15.75" thickBot="1">
      <c r="A167" s="11"/>
      <c r="B167" s="1705" t="s">
        <v>205</v>
      </c>
      <c r="C167" s="1705"/>
      <c r="D167" s="668">
        <f>SUM(C18)</f>
        <v>204</v>
      </c>
      <c r="E167" s="36"/>
      <c r="F167" s="36"/>
      <c r="G167" s="36"/>
      <c r="H167" s="36"/>
      <c r="I167" s="36"/>
      <c r="J167" s="36"/>
      <c r="L167" s="11"/>
      <c r="M167" s="11"/>
      <c r="N167" s="11"/>
      <c r="O167" s="636"/>
      <c r="P167" s="636"/>
      <c r="Q167" s="636"/>
    </row>
    <row r="168" spans="1:17" ht="15.75">
      <c r="A168" s="11"/>
      <c r="B168" s="36"/>
      <c r="C168" s="44"/>
      <c r="D168" s="36"/>
      <c r="E168" s="36"/>
      <c r="F168" s="36"/>
      <c r="G168" s="36"/>
      <c r="H168" s="36"/>
      <c r="I168" s="36"/>
      <c r="J168" s="36"/>
      <c r="L168" s="11"/>
      <c r="M168" s="11"/>
      <c r="N168" s="11"/>
      <c r="O168" s="636"/>
      <c r="P168" s="636"/>
      <c r="Q168" s="636"/>
    </row>
    <row r="169" spans="1:17" ht="15">
      <c r="A169" s="11"/>
      <c r="B169" s="46" t="s">
        <v>173</v>
      </c>
      <c r="C169" s="129"/>
      <c r="D169" s="131"/>
      <c r="E169" s="131"/>
      <c r="F169" s="131"/>
      <c r="G169" s="131"/>
      <c r="H169" s="131"/>
      <c r="I169" s="36"/>
      <c r="J169" s="36"/>
      <c r="L169" s="11"/>
      <c r="M169" s="11"/>
      <c r="N169" s="11"/>
      <c r="O169" s="636"/>
      <c r="P169" s="636"/>
      <c r="Q169" s="636"/>
    </row>
    <row r="170" spans="1:17" ht="15">
      <c r="A170" s="11"/>
      <c r="B170" s="46"/>
      <c r="C170" s="129" t="s">
        <v>175</v>
      </c>
      <c r="D170" s="43"/>
      <c r="E170" s="43"/>
      <c r="F170" s="43"/>
      <c r="G170" s="43"/>
      <c r="H170" s="43"/>
      <c r="I170" s="36"/>
      <c r="J170" s="36"/>
      <c r="L170" s="11"/>
      <c r="M170" s="11"/>
      <c r="N170" s="11"/>
      <c r="O170" s="636"/>
      <c r="P170" s="636"/>
      <c r="Q170" s="636"/>
    </row>
    <row r="171" spans="1:17" ht="15">
      <c r="A171" s="11"/>
      <c r="B171" s="75"/>
      <c r="C171" s="129" t="s">
        <v>321</v>
      </c>
      <c r="D171" s="43"/>
      <c r="E171" s="43"/>
      <c r="F171" s="43"/>
      <c r="G171" s="43"/>
      <c r="H171" s="43"/>
      <c r="I171" s="36"/>
      <c r="J171" s="36"/>
      <c r="L171" s="11"/>
      <c r="M171" s="11"/>
      <c r="N171" s="11"/>
      <c r="O171" s="636"/>
      <c r="P171" s="636"/>
      <c r="Q171" s="636"/>
    </row>
    <row r="172" spans="1:17" ht="15">
      <c r="A172" s="11"/>
      <c r="B172" s="75"/>
      <c r="C172" s="129" t="s">
        <v>242</v>
      </c>
      <c r="D172" s="131"/>
      <c r="E172" s="131"/>
      <c r="F172" s="131"/>
      <c r="G172" s="131"/>
      <c r="H172" s="131"/>
      <c r="I172" s="36"/>
      <c r="J172" s="36"/>
      <c r="L172" s="11"/>
      <c r="M172" s="11"/>
      <c r="N172" s="11"/>
      <c r="O172" s="636"/>
      <c r="P172" s="636"/>
      <c r="Q172" s="636"/>
    </row>
    <row r="173" spans="1:17" ht="15">
      <c r="A173" s="11"/>
      <c r="B173" s="36"/>
      <c r="C173" s="1623"/>
      <c r="D173" s="1690"/>
      <c r="E173" s="1690"/>
      <c r="F173" s="1690"/>
      <c r="G173" s="1690"/>
      <c r="H173" s="1690"/>
      <c r="I173" s="1690"/>
      <c r="J173" s="1690"/>
      <c r="K173" s="1690"/>
      <c r="L173" s="1690"/>
      <c r="M173" s="1690"/>
      <c r="N173" s="1690"/>
      <c r="O173" s="1690"/>
      <c r="P173" s="11"/>
      <c r="Q173" s="11"/>
    </row>
    <row r="174" spans="1:17" ht="24.75" customHeight="1">
      <c r="A174" s="11"/>
      <c r="B174" s="1321"/>
      <c r="C174" s="1706"/>
      <c r="D174" s="1706"/>
      <c r="E174" s="1706"/>
      <c r="F174" s="1706"/>
      <c r="G174" s="1706"/>
      <c r="H174" s="1706"/>
      <c r="I174" s="1706"/>
      <c r="J174" s="1706"/>
      <c r="K174" s="1706"/>
      <c r="L174" s="1706"/>
      <c r="M174" s="1706"/>
      <c r="N174" s="1706"/>
      <c r="O174" s="182"/>
      <c r="P174" s="11"/>
      <c r="Q174" s="11"/>
    </row>
    <row r="175" spans="1:17" ht="15.75" customHeight="1">
      <c r="A175" s="388"/>
      <c r="B175" s="388"/>
      <c r="C175" s="1313"/>
      <c r="D175" s="1198"/>
      <c r="E175" s="1198"/>
      <c r="F175" s="1198"/>
      <c r="G175" s="1198"/>
      <c r="H175" s="1198"/>
      <c r="I175" s="1198"/>
      <c r="J175" s="1198"/>
      <c r="K175" s="1198"/>
      <c r="L175" s="1198"/>
      <c r="M175" s="182"/>
      <c r="N175" s="182"/>
      <c r="O175" s="182"/>
      <c r="P175" s="11"/>
      <c r="Q175" s="11"/>
    </row>
    <row r="176" spans="1:17" ht="15.75" customHeight="1">
      <c r="A176" s="388"/>
      <c r="B176" s="388"/>
      <c r="C176" s="1313"/>
      <c r="D176" s="1198"/>
      <c r="E176" s="1198"/>
      <c r="F176" s="1198"/>
      <c r="G176" s="1198"/>
      <c r="H176" s="1198"/>
      <c r="I176" s="1198"/>
      <c r="J176" s="1198"/>
      <c r="K176" s="1198"/>
      <c r="L176" s="1198"/>
      <c r="M176" s="182"/>
      <c r="N176" s="182"/>
      <c r="O176" s="182"/>
      <c r="P176" s="11"/>
      <c r="Q176" s="11"/>
    </row>
    <row r="177" spans="1:17" ht="15.75" customHeight="1">
      <c r="A177" s="388"/>
      <c r="B177" s="388"/>
      <c r="C177" s="1313"/>
      <c r="D177" s="1198"/>
      <c r="E177" s="1198"/>
      <c r="F177" s="1198"/>
      <c r="G177" s="1198"/>
      <c r="H177" s="1198"/>
      <c r="I177" s="1198"/>
      <c r="J177" s="1198"/>
      <c r="K177" s="1198"/>
      <c r="L177" s="1198"/>
      <c r="M177" s="1198"/>
      <c r="N177" s="1198"/>
      <c r="O177" s="182"/>
      <c r="P177" s="11"/>
      <c r="Q177" s="11"/>
    </row>
    <row r="178" spans="1:17" ht="18">
      <c r="A178" s="636"/>
      <c r="B178" s="36"/>
      <c r="C178" s="1313"/>
      <c r="D178" s="1314"/>
      <c r="E178" s="1314"/>
      <c r="F178" s="1314"/>
      <c r="G178" s="1314"/>
      <c r="H178" s="1314"/>
      <c r="I178" s="1314"/>
      <c r="J178" s="1314"/>
      <c r="K178" s="501"/>
      <c r="L178" s="502"/>
      <c r="M178" s="502"/>
      <c r="N178" s="503"/>
      <c r="O178" s="182"/>
      <c r="P178" s="11"/>
      <c r="Q178" s="11"/>
    </row>
    <row r="179" spans="1:17" ht="29.25" customHeight="1">
      <c r="A179" s="636"/>
      <c r="B179" s="1620"/>
      <c r="C179" s="1620"/>
      <c r="D179" s="1620"/>
      <c r="E179" s="286"/>
      <c r="F179" s="286"/>
      <c r="G179" s="286"/>
      <c r="H179" s="286"/>
      <c r="I179" s="145"/>
      <c r="J179" s="144"/>
      <c r="L179" s="11"/>
      <c r="M179" s="11"/>
      <c r="N179" s="11"/>
      <c r="O179" s="11"/>
      <c r="P179" s="11"/>
      <c r="Q179" s="11"/>
    </row>
    <row r="180" spans="1:17" ht="15">
      <c r="A180" s="636"/>
      <c r="B180" s="636"/>
      <c r="C180" s="11"/>
      <c r="D180" s="11"/>
      <c r="E180" s="11"/>
      <c r="F180" s="11"/>
      <c r="G180" s="11"/>
      <c r="H180" s="11"/>
      <c r="I180" s="11"/>
      <c r="J180" s="15"/>
      <c r="K180" s="54"/>
      <c r="L180" s="15"/>
      <c r="M180" s="15"/>
      <c r="N180" s="15"/>
      <c r="O180" s="15"/>
      <c r="P180" s="11"/>
      <c r="Q180" s="11"/>
    </row>
    <row r="181" spans="1:17" ht="15">
      <c r="A181" s="636"/>
      <c r="B181" s="636"/>
      <c r="C181" s="11"/>
      <c r="D181" s="11"/>
      <c r="E181" s="11"/>
      <c r="F181" s="11"/>
      <c r="G181" s="11"/>
      <c r="H181" s="11"/>
      <c r="I181" s="11"/>
      <c r="J181" s="15"/>
      <c r="K181" s="54"/>
      <c r="L181" s="15"/>
      <c r="M181" s="15"/>
      <c r="N181" s="15"/>
      <c r="O181" s="15"/>
      <c r="P181" s="11"/>
      <c r="Q181" s="11"/>
    </row>
    <row r="182" spans="1:17" ht="15">
      <c r="A182" s="636"/>
      <c r="B182" s="636"/>
      <c r="C182" s="11"/>
      <c r="D182" s="11"/>
      <c r="E182" s="11"/>
      <c r="F182" s="11"/>
      <c r="G182" s="11"/>
      <c r="H182" s="11"/>
      <c r="I182" s="11"/>
      <c r="J182" s="15"/>
      <c r="K182" s="54"/>
      <c r="L182" s="15"/>
      <c r="M182" s="15"/>
      <c r="N182" s="15"/>
      <c r="O182" s="15"/>
      <c r="P182" s="11"/>
      <c r="Q182" s="11"/>
    </row>
    <row r="183" spans="1:17" ht="15">
      <c r="A183" s="636"/>
      <c r="B183" s="636"/>
      <c r="C183" s="11"/>
      <c r="D183" s="11"/>
      <c r="E183" s="11"/>
      <c r="F183" s="11"/>
      <c r="G183" s="11"/>
      <c r="H183" s="11"/>
      <c r="I183" s="11"/>
      <c r="J183" s="15"/>
      <c r="K183" s="54"/>
      <c r="L183" s="15"/>
      <c r="M183" s="15"/>
      <c r="N183" s="15"/>
      <c r="O183" s="15"/>
      <c r="P183" s="15"/>
      <c r="Q183" s="15"/>
    </row>
    <row r="184" spans="1:17" ht="15">
      <c r="A184" s="636"/>
      <c r="B184" s="636"/>
      <c r="C184" s="11"/>
      <c r="D184" s="11"/>
      <c r="E184" s="11"/>
      <c r="F184" s="11"/>
      <c r="G184" s="11"/>
      <c r="H184" s="11"/>
      <c r="I184" s="11"/>
      <c r="J184" s="15"/>
      <c r="K184" s="52"/>
      <c r="L184" s="15"/>
      <c r="M184" s="15"/>
      <c r="N184" s="15"/>
      <c r="O184" s="15"/>
      <c r="P184" s="11"/>
      <c r="Q184" s="11"/>
    </row>
    <row r="185" spans="1:17" ht="15">
      <c r="A185" s="636"/>
      <c r="B185" s="636"/>
      <c r="C185" s="11"/>
      <c r="D185" s="11"/>
      <c r="E185" s="11"/>
      <c r="F185" s="11"/>
      <c r="G185" s="11"/>
      <c r="H185" s="11"/>
      <c r="I185" s="11"/>
      <c r="J185" s="15"/>
      <c r="K185" s="52"/>
      <c r="L185" s="15"/>
      <c r="M185" s="15"/>
      <c r="N185" s="15"/>
      <c r="O185" s="15"/>
      <c r="P185" s="11"/>
      <c r="Q185" s="11"/>
    </row>
    <row r="186" spans="1:17" ht="15">
      <c r="A186" s="636"/>
      <c r="B186" s="636"/>
      <c r="C186" s="11"/>
      <c r="D186" s="11"/>
      <c r="E186" s="11"/>
      <c r="F186" s="11"/>
      <c r="G186" s="11"/>
      <c r="H186" s="11"/>
      <c r="I186" s="11"/>
      <c r="J186" s="15"/>
      <c r="K186" s="15"/>
      <c r="L186" s="15"/>
      <c r="M186" s="15"/>
      <c r="N186" s="15"/>
      <c r="O186" s="15"/>
      <c r="P186" s="11"/>
      <c r="Q186" s="11"/>
    </row>
    <row r="187" spans="1:17" ht="15">
      <c r="A187" s="636"/>
      <c r="B187" s="636"/>
      <c r="C187" s="11"/>
      <c r="D187" s="11"/>
      <c r="E187" s="11"/>
      <c r="F187" s="11"/>
      <c r="G187" s="11"/>
      <c r="H187" s="11"/>
      <c r="I187" s="11"/>
      <c r="J187" s="15"/>
      <c r="K187" s="15"/>
      <c r="L187" s="15"/>
      <c r="M187" s="15"/>
      <c r="N187" s="15"/>
      <c r="O187" s="15"/>
      <c r="P187" s="11"/>
      <c r="Q187" s="11"/>
    </row>
    <row r="188" spans="1:17" ht="15">
      <c r="A188" s="636"/>
      <c r="B188" s="636"/>
      <c r="C188" s="11"/>
      <c r="D188" s="11"/>
      <c r="E188" s="11"/>
      <c r="F188" s="11"/>
      <c r="G188" s="11"/>
      <c r="H188" s="11"/>
      <c r="I188" s="11"/>
      <c r="J188" s="15"/>
      <c r="K188" s="15"/>
      <c r="L188" s="15"/>
      <c r="M188" s="649"/>
      <c r="N188" s="649"/>
      <c r="O188" s="649"/>
      <c r="P188" s="636"/>
      <c r="Q188" s="636"/>
    </row>
    <row r="189" spans="1:17" ht="15">
      <c r="A189" s="636"/>
      <c r="B189" s="636"/>
      <c r="C189" s="11"/>
      <c r="D189" s="11"/>
      <c r="E189" s="11"/>
      <c r="F189" s="11"/>
      <c r="G189" s="11"/>
      <c r="H189" s="11"/>
      <c r="I189" s="11"/>
      <c r="J189" s="15"/>
      <c r="K189" s="15"/>
      <c r="L189" s="15"/>
      <c r="M189" s="649"/>
      <c r="N189" s="649"/>
      <c r="O189" s="649"/>
      <c r="P189" s="636"/>
      <c r="Q189" s="636"/>
    </row>
    <row r="190" spans="1:17" ht="15">
      <c r="A190" s="636"/>
      <c r="B190" s="636"/>
      <c r="C190" s="636"/>
      <c r="D190" s="636"/>
      <c r="E190" s="636"/>
      <c r="F190" s="636"/>
      <c r="G190" s="636"/>
      <c r="H190" s="636"/>
      <c r="I190" s="636"/>
      <c r="J190" s="649"/>
      <c r="K190" s="649"/>
      <c r="L190" s="649"/>
      <c r="M190" s="649"/>
      <c r="N190" s="649"/>
      <c r="O190" s="649"/>
      <c r="P190" s="636"/>
      <c r="Q190" s="636"/>
    </row>
    <row r="191" spans="1:17" ht="15">
      <c r="A191" s="636"/>
      <c r="B191" s="636"/>
      <c r="C191" s="636"/>
      <c r="D191" s="636"/>
      <c r="E191" s="636"/>
      <c r="F191" s="636"/>
      <c r="G191" s="636"/>
      <c r="H191" s="636"/>
      <c r="I191" s="636"/>
      <c r="J191" s="636"/>
      <c r="K191" s="636"/>
      <c r="L191" s="636"/>
      <c r="M191" s="636"/>
      <c r="N191" s="636"/>
      <c r="O191" s="636"/>
      <c r="P191" s="636"/>
      <c r="Q191" s="636"/>
    </row>
    <row r="192" spans="1:17" ht="15">
      <c r="A192" s="636"/>
      <c r="B192" s="636"/>
      <c r="C192" s="636"/>
      <c r="D192" s="636"/>
      <c r="E192" s="636"/>
      <c r="F192" s="636"/>
      <c r="G192" s="636"/>
      <c r="H192" s="636"/>
      <c r="I192" s="636"/>
      <c r="J192" s="636"/>
      <c r="K192" s="636"/>
      <c r="L192" s="636"/>
      <c r="M192" s="636"/>
      <c r="N192" s="636"/>
      <c r="O192" s="636"/>
      <c r="P192" s="636"/>
      <c r="Q192" s="636"/>
    </row>
    <row r="193" spans="1:17" ht="15">
      <c r="A193" s="636"/>
      <c r="B193" s="636"/>
      <c r="C193" s="636"/>
      <c r="D193" s="636"/>
      <c r="E193" s="636"/>
      <c r="F193" s="636"/>
      <c r="G193" s="636"/>
      <c r="H193" s="636"/>
      <c r="I193" s="636"/>
      <c r="J193" s="636"/>
      <c r="K193" s="636"/>
      <c r="L193" s="636"/>
      <c r="M193" s="636"/>
      <c r="N193" s="636"/>
      <c r="O193" s="636"/>
      <c r="P193" s="636"/>
      <c r="Q193" s="636"/>
    </row>
    <row r="194" spans="1:17" ht="15">
      <c r="A194" s="636"/>
      <c r="B194" s="636"/>
      <c r="C194" s="636"/>
      <c r="D194" s="636"/>
      <c r="E194" s="636"/>
      <c r="F194" s="636"/>
      <c r="G194" s="636"/>
      <c r="H194" s="636"/>
      <c r="I194" s="636"/>
      <c r="J194" s="636"/>
      <c r="K194" s="636"/>
      <c r="L194" s="636"/>
      <c r="M194" s="636"/>
      <c r="N194" s="636"/>
      <c r="O194" s="636"/>
      <c r="P194" s="636"/>
      <c r="Q194" s="636"/>
    </row>
    <row r="195" spans="1:17" ht="15">
      <c r="A195" s="636"/>
      <c r="B195" s="636"/>
      <c r="C195" s="636"/>
      <c r="D195" s="636"/>
      <c r="E195" s="636"/>
      <c r="F195" s="636"/>
      <c r="G195" s="636"/>
      <c r="H195" s="636"/>
      <c r="I195" s="636"/>
      <c r="J195" s="636"/>
      <c r="K195" s="636"/>
      <c r="L195" s="636"/>
      <c r="M195" s="636"/>
      <c r="N195" s="636"/>
      <c r="O195" s="636"/>
      <c r="P195" s="636"/>
      <c r="Q195" s="636"/>
    </row>
    <row r="196" spans="1:17" ht="15">
      <c r="A196" s="636"/>
      <c r="B196" s="636"/>
      <c r="C196" s="636"/>
      <c r="D196" s="636"/>
      <c r="E196" s="636"/>
      <c r="F196" s="636"/>
      <c r="G196" s="636"/>
      <c r="H196" s="636"/>
      <c r="I196" s="636"/>
      <c r="J196" s="636"/>
      <c r="K196" s="636"/>
      <c r="L196" s="636"/>
      <c r="M196" s="636"/>
      <c r="N196" s="636"/>
      <c r="O196" s="636"/>
      <c r="P196" s="636"/>
      <c r="Q196" s="636"/>
    </row>
    <row r="197" spans="1:17" ht="15">
      <c r="A197" s="636"/>
      <c r="B197" s="636"/>
      <c r="C197" s="636"/>
      <c r="D197" s="636"/>
      <c r="E197" s="636"/>
      <c r="F197" s="636"/>
      <c r="G197" s="636"/>
      <c r="H197" s="636"/>
      <c r="I197" s="636"/>
      <c r="J197" s="636"/>
      <c r="K197" s="636"/>
      <c r="L197" s="636"/>
      <c r="M197" s="636"/>
      <c r="N197" s="636"/>
      <c r="O197" s="636"/>
      <c r="P197" s="636"/>
      <c r="Q197" s="636"/>
    </row>
    <row r="198" spans="1:17" ht="15">
      <c r="A198" s="636"/>
      <c r="B198" s="636"/>
      <c r="C198" s="636"/>
      <c r="D198" s="636"/>
      <c r="E198" s="636"/>
      <c r="F198" s="636"/>
      <c r="G198" s="636"/>
      <c r="H198" s="636"/>
      <c r="I198" s="636"/>
      <c r="J198" s="636"/>
      <c r="K198" s="636"/>
      <c r="L198" s="636"/>
      <c r="M198" s="636"/>
      <c r="N198" s="636"/>
      <c r="O198" s="636"/>
      <c r="P198" s="636"/>
      <c r="Q198" s="636"/>
    </row>
    <row r="199" spans="1:17" ht="15">
      <c r="A199" s="636"/>
      <c r="B199" s="636"/>
      <c r="C199" s="636"/>
      <c r="D199" s="636"/>
      <c r="E199" s="636"/>
      <c r="F199" s="636"/>
      <c r="G199" s="636"/>
      <c r="H199" s="636"/>
      <c r="I199" s="636"/>
      <c r="J199" s="636"/>
      <c r="K199" s="636"/>
      <c r="L199" s="636"/>
      <c r="M199" s="636"/>
      <c r="N199" s="636"/>
      <c r="O199" s="636"/>
      <c r="P199" s="636"/>
      <c r="Q199" s="636"/>
    </row>
    <row r="200" spans="1:17" ht="15">
      <c r="A200" s="636"/>
      <c r="B200" s="636"/>
      <c r="C200" s="636"/>
      <c r="D200" s="636"/>
      <c r="E200" s="636"/>
      <c r="F200" s="636"/>
      <c r="G200" s="636"/>
      <c r="H200" s="636"/>
      <c r="I200" s="636"/>
      <c r="J200" s="636"/>
      <c r="K200" s="636"/>
      <c r="L200" s="636"/>
      <c r="M200" s="636"/>
      <c r="N200" s="636"/>
      <c r="O200" s="636"/>
      <c r="P200" s="636"/>
      <c r="Q200" s="636"/>
    </row>
    <row r="201" spans="1:17" ht="15">
      <c r="A201" s="636"/>
      <c r="B201" s="636"/>
      <c r="C201" s="636"/>
      <c r="D201" s="636"/>
      <c r="E201" s="636"/>
      <c r="F201" s="636"/>
      <c r="G201" s="636"/>
      <c r="H201" s="636"/>
      <c r="I201" s="636"/>
      <c r="J201" s="636"/>
      <c r="K201" s="636"/>
      <c r="L201" s="636"/>
      <c r="M201" s="636"/>
      <c r="N201" s="636"/>
      <c r="O201" s="636"/>
      <c r="P201" s="636"/>
      <c r="Q201" s="636"/>
    </row>
    <row r="202" spans="1:17" ht="15">
      <c r="A202" s="636"/>
      <c r="B202" s="636"/>
      <c r="C202" s="636"/>
      <c r="D202" s="636"/>
      <c r="E202" s="636"/>
      <c r="F202" s="636"/>
      <c r="G202" s="636"/>
      <c r="H202" s="636"/>
      <c r="I202" s="636"/>
      <c r="J202" s="636"/>
      <c r="K202" s="636"/>
      <c r="L202" s="636"/>
      <c r="M202" s="636"/>
      <c r="N202" s="636"/>
      <c r="O202" s="636"/>
      <c r="P202" s="636"/>
      <c r="Q202" s="636"/>
    </row>
    <row r="203" spans="1:17" ht="15">
      <c r="A203" s="636"/>
      <c r="B203" s="636"/>
      <c r="C203" s="636"/>
      <c r="D203" s="636"/>
      <c r="E203" s="636"/>
      <c r="F203" s="636"/>
      <c r="G203" s="636"/>
      <c r="H203" s="636"/>
      <c r="I203" s="636"/>
      <c r="J203" s="636"/>
      <c r="K203" s="636"/>
      <c r="L203" s="636"/>
      <c r="M203" s="636"/>
      <c r="N203" s="636"/>
      <c r="O203" s="636"/>
      <c r="P203" s="636"/>
      <c r="Q203" s="636"/>
    </row>
    <row r="204" spans="1:17" ht="15">
      <c r="A204" s="636"/>
      <c r="B204" s="636"/>
      <c r="C204" s="636"/>
      <c r="D204" s="636"/>
      <c r="E204" s="636"/>
      <c r="F204" s="636"/>
      <c r="G204" s="636"/>
      <c r="H204" s="636"/>
      <c r="I204" s="636"/>
      <c r="J204" s="636"/>
      <c r="K204" s="636"/>
      <c r="L204" s="636"/>
      <c r="M204" s="636"/>
      <c r="N204" s="636"/>
      <c r="O204" s="636"/>
      <c r="P204" s="636"/>
      <c r="Q204" s="636"/>
    </row>
    <row r="205" spans="1:17" ht="15">
      <c r="A205" s="636"/>
      <c r="B205" s="636"/>
      <c r="C205" s="636"/>
      <c r="D205" s="636"/>
      <c r="E205" s="636"/>
      <c r="F205" s="636"/>
      <c r="G205" s="636"/>
      <c r="H205" s="636"/>
      <c r="I205" s="636"/>
      <c r="J205" s="636"/>
      <c r="K205" s="636"/>
      <c r="L205" s="636"/>
      <c r="M205" s="636"/>
      <c r="N205" s="636"/>
      <c r="O205" s="636"/>
      <c r="P205" s="636"/>
      <c r="Q205" s="636"/>
    </row>
    <row r="206" spans="1:17" ht="15">
      <c r="A206" s="636"/>
      <c r="B206" s="636"/>
      <c r="C206" s="636"/>
      <c r="D206" s="636"/>
      <c r="E206" s="636"/>
      <c r="F206" s="636"/>
      <c r="G206" s="636"/>
      <c r="H206" s="636"/>
      <c r="I206" s="636"/>
      <c r="J206" s="636"/>
      <c r="K206" s="636"/>
      <c r="L206" s="636"/>
      <c r="M206" s="636"/>
      <c r="N206" s="636"/>
      <c r="O206" s="636"/>
      <c r="P206" s="636"/>
      <c r="Q206" s="636"/>
    </row>
    <row r="207" spans="1:17" ht="15">
      <c r="A207" s="636"/>
      <c r="B207" s="636"/>
      <c r="C207" s="636"/>
      <c r="D207" s="636"/>
      <c r="E207" s="636"/>
      <c r="F207" s="636"/>
      <c r="G207" s="636"/>
      <c r="H207" s="636"/>
      <c r="I207" s="636"/>
      <c r="J207" s="636"/>
      <c r="K207" s="636"/>
      <c r="L207" s="636"/>
      <c r="M207" s="636"/>
      <c r="N207" s="636"/>
      <c r="O207" s="636"/>
      <c r="P207" s="636"/>
      <c r="Q207" s="636"/>
    </row>
    <row r="208" spans="1:17" ht="15">
      <c r="A208" s="636"/>
      <c r="B208" s="636"/>
      <c r="C208" s="636"/>
      <c r="D208" s="636"/>
      <c r="E208" s="636"/>
      <c r="F208" s="636"/>
      <c r="G208" s="636"/>
      <c r="H208" s="636"/>
      <c r="I208" s="636"/>
      <c r="J208" s="636"/>
      <c r="K208" s="636"/>
      <c r="L208" s="636"/>
      <c r="M208" s="636"/>
      <c r="N208" s="636"/>
      <c r="O208" s="636"/>
      <c r="P208" s="636"/>
      <c r="Q208" s="636"/>
    </row>
    <row r="209" spans="1:17" ht="15">
      <c r="A209" s="636"/>
      <c r="B209" s="636"/>
      <c r="C209" s="636"/>
      <c r="D209" s="636"/>
      <c r="E209" s="636"/>
      <c r="F209" s="636"/>
      <c r="G209" s="636"/>
      <c r="H209" s="636"/>
      <c r="I209" s="636"/>
      <c r="J209" s="636"/>
      <c r="K209" s="636"/>
      <c r="L209" s="636"/>
      <c r="M209" s="636"/>
      <c r="N209" s="636"/>
      <c r="O209" s="636"/>
      <c r="P209" s="636"/>
      <c r="Q209" s="636"/>
    </row>
    <row r="210" spans="1:17" ht="15">
      <c r="A210" s="636"/>
      <c r="B210" s="636"/>
      <c r="C210" s="636"/>
      <c r="D210" s="636"/>
      <c r="E210" s="636"/>
      <c r="F210" s="636"/>
      <c r="G210" s="636"/>
      <c r="H210" s="636"/>
      <c r="I210" s="636"/>
      <c r="J210" s="636"/>
      <c r="K210" s="636"/>
      <c r="L210" s="636"/>
      <c r="M210" s="636"/>
      <c r="N210" s="636"/>
      <c r="O210" s="636"/>
      <c r="P210" s="636"/>
      <c r="Q210" s="636"/>
    </row>
    <row r="211" spans="1:17" ht="15">
      <c r="A211" s="636"/>
      <c r="B211" s="636"/>
      <c r="C211" s="636"/>
      <c r="D211" s="636"/>
      <c r="E211" s="636"/>
      <c r="F211" s="636"/>
      <c r="G211" s="636"/>
      <c r="H211" s="636"/>
      <c r="I211" s="636"/>
      <c r="J211" s="636"/>
      <c r="K211" s="636"/>
      <c r="L211" s="636"/>
      <c r="M211" s="636"/>
      <c r="N211" s="636"/>
      <c r="O211" s="636"/>
      <c r="P211" s="636"/>
      <c r="Q211" s="636"/>
    </row>
    <row r="212" spans="1:17" ht="15">
      <c r="A212" s="636"/>
      <c r="B212" s="636"/>
      <c r="C212" s="636"/>
      <c r="D212" s="636"/>
      <c r="E212" s="636"/>
      <c r="F212" s="636"/>
      <c r="G212" s="636"/>
      <c r="H212" s="636"/>
      <c r="I212" s="636"/>
      <c r="J212" s="636"/>
      <c r="K212" s="636"/>
      <c r="L212" s="636"/>
      <c r="M212" s="636"/>
      <c r="N212" s="636"/>
      <c r="O212" s="636"/>
      <c r="P212" s="636"/>
      <c r="Q212" s="636"/>
    </row>
    <row r="213" spans="1:17" ht="15">
      <c r="A213" s="636"/>
      <c r="B213" s="636"/>
      <c r="C213" s="636"/>
      <c r="D213" s="636"/>
      <c r="E213" s="636"/>
      <c r="F213" s="636"/>
      <c r="G213" s="636"/>
      <c r="H213" s="636"/>
      <c r="I213" s="636"/>
      <c r="J213" s="636"/>
      <c r="K213" s="636"/>
      <c r="L213" s="636"/>
      <c r="M213" s="636"/>
      <c r="N213" s="636"/>
      <c r="O213" s="636"/>
      <c r="P213" s="636"/>
      <c r="Q213" s="636"/>
    </row>
    <row r="214" spans="1:17" ht="15">
      <c r="A214" s="636"/>
      <c r="B214" s="636"/>
      <c r="C214" s="636"/>
      <c r="D214" s="636"/>
      <c r="E214" s="636"/>
      <c r="F214" s="636"/>
      <c r="G214" s="636"/>
      <c r="H214" s="636"/>
      <c r="I214" s="636"/>
      <c r="J214" s="636"/>
      <c r="K214" s="636"/>
      <c r="L214" s="636"/>
      <c r="M214" s="636"/>
      <c r="N214" s="636"/>
      <c r="O214" s="636"/>
      <c r="P214" s="636"/>
      <c r="Q214" s="636"/>
    </row>
    <row r="215" spans="1:17" ht="15">
      <c r="A215" s="636"/>
      <c r="B215" s="636"/>
      <c r="C215" s="636"/>
      <c r="D215" s="636"/>
      <c r="E215" s="636"/>
      <c r="F215" s="636"/>
      <c r="G215" s="636"/>
      <c r="H215" s="636"/>
      <c r="I215" s="636"/>
      <c r="J215" s="636"/>
      <c r="K215" s="636"/>
      <c r="L215" s="636"/>
      <c r="M215" s="636"/>
      <c r="N215" s="636"/>
      <c r="O215" s="636"/>
      <c r="P215" s="636"/>
      <c r="Q215" s="636"/>
    </row>
    <row r="216" spans="1:17" ht="15">
      <c r="A216" s="636"/>
      <c r="B216" s="636"/>
      <c r="C216" s="636"/>
      <c r="D216" s="636"/>
      <c r="E216" s="636"/>
      <c r="F216" s="636"/>
      <c r="G216" s="636"/>
      <c r="H216" s="636"/>
      <c r="I216" s="636"/>
      <c r="J216" s="636"/>
      <c r="K216" s="636"/>
      <c r="L216" s="636"/>
      <c r="M216" s="636"/>
      <c r="N216" s="636"/>
      <c r="O216" s="636"/>
      <c r="P216" s="636"/>
      <c r="Q216" s="636"/>
    </row>
    <row r="217" spans="1:12" ht="15">
      <c r="A217" s="636"/>
      <c r="B217" s="636"/>
      <c r="C217" s="11"/>
      <c r="D217" s="636"/>
      <c r="E217" s="636"/>
      <c r="F217" s="636"/>
      <c r="G217" s="636"/>
      <c r="H217" s="636"/>
      <c r="I217" s="636"/>
      <c r="J217" s="636"/>
      <c r="K217" s="636"/>
      <c r="L217" s="636"/>
    </row>
    <row r="218" spans="1:12" ht="15">
      <c r="A218" s="636"/>
      <c r="B218" s="636"/>
      <c r="C218" s="11"/>
      <c r="D218" s="636"/>
      <c r="E218" s="636"/>
      <c r="F218" s="636"/>
      <c r="G218" s="636"/>
      <c r="H218" s="636"/>
      <c r="I218" s="636"/>
      <c r="J218" s="636"/>
      <c r="K218" s="636"/>
      <c r="L218" s="636"/>
    </row>
  </sheetData>
  <sheetProtection/>
  <protectedRanges>
    <protectedRange password="CDC0" sqref="H32" name="Range1_8_1_1"/>
    <protectedRange password="CDC0" sqref="G32 I32 K32:M32" name="Range1_9"/>
    <protectedRange password="CDC0" sqref="J32" name="Range1_10_1"/>
    <protectedRange password="CDC0" sqref="M44:M45 M62" name="Range1_15"/>
    <protectedRange password="CDC0" sqref="H44:J45 H62:J62" name="Range1_11_2"/>
    <protectedRange password="CDC0" sqref="G51" name="Range1_6_1"/>
    <protectedRange password="CDC0" sqref="H28 H51" name="Range1_7_1"/>
    <protectedRange password="CDC0" sqref="M51" name="Range1_11_2_2"/>
    <protectedRange password="CDC0" sqref="H98 J104:K104 K97:L97 I97 K87:L87 I87" name="Range1_12_1"/>
    <protectedRange password="CDC0" sqref="E98:F98 E88:F96 E86:F86 E75:F75 E70:F73 E62:F67" name="Range1_12_1_1"/>
    <protectedRange sqref="H100 E100:F100" name="Range1_11"/>
    <protectedRange password="CDC0" sqref="G125 N106 G128 J107:L108 J109:J111 E107:G107" name="Range1_3_1"/>
    <protectedRange password="CDC0" sqref="L125 L128 M107:M111 M119 M114 M124" name="Range1_5_2"/>
    <protectedRange sqref="I128 I125 N121 J123:L124 M123" name="Range1_14"/>
    <protectedRange sqref="H160:H161 E149:M152" name="Range1_16"/>
    <protectedRange sqref="K180:K183 N155 E158:M159 E157:N157" name="Range1"/>
    <protectedRange sqref="E156:H156" name="Range1_17"/>
    <protectedRange password="CDC0" sqref="F160" name="Range1_1_1_1_1"/>
    <protectedRange password="CDC0" sqref="N100:N101 N107:N111" name="Range1_12_1_4"/>
    <protectedRange password="CDC0" sqref="M53:M55 M57" name="Range1_15_1_1"/>
    <protectedRange password="CDC0" sqref="H53:H55" name="Range1_12_13_1_1_2"/>
    <protectedRange password="CDC0" sqref="H25" name="Range1_6"/>
    <protectedRange password="CDC0" sqref="J102 J119" name="Range1_5_1_1"/>
    <protectedRange password="CDC0" sqref="M128 N102 N104 M125 N124" name="Range1_6_5"/>
    <protectedRange password="CDC0" sqref="M97 M87" name="Range1_7_1_1"/>
    <protectedRange password="CDC0" sqref="H97 H87" name="Range1_12_13_1_1_3"/>
    <protectedRange password="CDC0" sqref="J53" name="Range1_1_4"/>
    <protectedRange password="CDC0" sqref="I51:J51" name="Range1_1_5"/>
    <protectedRange password="CDC0" sqref="J97 J87" name="Range1_12_1_7"/>
    <protectedRange password="CDC0" sqref="G26" name="Range1_4"/>
    <protectedRange password="CDC0" sqref="G25" name="Range1_12"/>
    <protectedRange password="CDC0" sqref="J23:J25" name="Range1_7_1_2_1"/>
    <protectedRange password="CDC0" sqref="I23:I25 I27:I28 I107:I111 I123:I124 I53:I55 I100:I102 I104:I105" name="Range1_6_2_1"/>
    <protectedRange password="CDC0" sqref="N27:N28 M23:N25 K25:L25 N53:N55 N57" name="Range1_6_5_1"/>
    <protectedRange password="CDC0" sqref="K44:K45 K62" name="Range1_10_2_1"/>
    <protectedRange password="CDC0" sqref="L51" name="Range1_7_2"/>
    <protectedRange password="CDC0" sqref="K51" name="Range1_7_2_1"/>
    <protectedRange password="CDC0" sqref="G24:H24" name="Range1_6_8"/>
    <protectedRange password="CDC0" sqref="K23:L24" name="Range1_6_4"/>
    <protectedRange password="CDC0" sqref="H105 J105" name="Range1_2_1"/>
    <protectedRange password="CDC0" sqref="M105:N105" name="Range1_2_2"/>
    <protectedRange password="CDC0" sqref="K98:L98" name="Range1_3_7"/>
    <protectedRange password="CDC0" sqref="M98" name="Range1_7_2_4"/>
    <protectedRange password="CDC0" sqref="I98" name="Range1_12_1_5_3"/>
    <protectedRange password="CDC0" sqref="J98" name="Range1_3_1_3"/>
    <protectedRange password="CDC0" sqref="N151 N44:N45 N51" name="Range1_6_10"/>
    <protectedRange password="CDC0" sqref="N86 N62 N64:N72" name="Range1_6_10_2"/>
    <protectedRange password="CDC0" sqref="N75 N63" name="Range1_7_3_1"/>
    <protectedRange password="CDC0" sqref="I75" name="Range1_1_2_1"/>
    <protectedRange password="CDC0" sqref="G64:H67 M88:M92 J71:M72 L75:M75 M95:M96 I70:J70 G75:H75 G70:H72 J75 I156 H107:H111 H113 H118:H119 H123:H124 G88:J96 G86:M86 G63:M63 M64:M66 J64:J67" name="Range1_12_1_5_1"/>
    <protectedRange password="CDC0" sqref="K70:L70 K64:L67" name="Range1_12_1_1_3_1"/>
    <protectedRange password="CDC0" sqref="K75" name="Range1_12_2_1"/>
    <protectedRange password="CDC0" sqref="G105 G102:G103" name="Range1_3"/>
    <protectedRange password="CDC0" sqref="L105" name="Range1_2"/>
    <protectedRange password="CDC0" sqref="L104" name="Range1_2_3"/>
    <protectedRange password="CDC0" sqref="I113" name="Range1_5"/>
    <protectedRange password="CDC0" sqref="G113" name="Range1_16_1"/>
    <protectedRange password="CDC0" sqref="K88:K96" name="Range1_12_1_2_1"/>
    <protectedRange password="CDC0" sqref="J136:M136 D136:H136 G137:G146 D137:D146" name="Range1_7"/>
    <protectedRange password="CDC0" sqref="H135:M135 I136 H137:M146" name="Range1_16_2"/>
    <protectedRange password="CDC0" sqref="E135:F135 E137:F146" name="Range1_16_2_1"/>
    <protectedRange sqref="M100" name="Range1_11_3"/>
    <protectedRange password="CDC0" sqref="E69:F69 E61:F61" name="Range1_12_1_1_1_1"/>
    <protectedRange password="CDC0" sqref="N61" name="Range1_7_3_1_1_1"/>
    <protectedRange password="CDC0" sqref="H69:K69 H61:K61" name="Range1_12_1_1_2_1_1"/>
    <protectedRange password="CDC0" sqref="E68:F68" name="Range1_12_1_1_4"/>
    <protectedRange password="CDC0" sqref="E74:F74" name="Range1_12_1_1_3"/>
    <protectedRange password="CDC0" sqref="H74" name="Range1_12_1_6"/>
    <protectedRange password="CDC0" sqref="G57:J57" name="Range1_12_1_17_1_1"/>
    <protectedRange password="CDC0" sqref="K57" name="Range1_12_1_2_2_1_1"/>
    <protectedRange password="CDC0" sqref="L49:L50" name="Range1_19"/>
    <protectedRange password="CDC0" sqref="L47:L48" name="Range1_1_2"/>
    <protectedRange password="CDC0" sqref="E76:F84" name="Range1_12_1_1_1"/>
    <protectedRange password="CDC0" sqref="G76:G77 M76:M77" name="Range1_14_2_1"/>
    <protectedRange password="CDC0" sqref="N80:N81" name="Range1_6_10_2_3"/>
    <protectedRange password="CDC0" sqref="N76:N77" name="Range1_7_3_1_1"/>
    <protectedRange password="CDC0" sqref="G80:H81 J80:K81 J76:J77" name="Range1_12_1_5_1_1"/>
    <protectedRange password="CDC0" sqref="K76:K77" name="Range1_3_2_1_1"/>
    <protectedRange password="CDC0" sqref="G83:H84 J83:K84 M83:M84" name="Range1_12_1_13_1"/>
    <protectedRange password="CDC0" sqref="N82:N85" name="Range1_6_15_1"/>
    <protectedRange password="CDC0" sqref="G82:H82 J82:K82 M82" name="Range1_12_1_1_2"/>
    <protectedRange sqref="M80:M81" name="Range1_11_3_2"/>
    <protectedRange password="CDC0" sqref="E85:F85" name="Range1_12_1_1_4_1"/>
    <protectedRange password="CDC0" sqref="M85 G85:H85 J85:K85" name="Range1_12_1_14_1_1"/>
    <protectedRange password="CDC0" sqref="L76:L77" name="Range1_14_2_1_1"/>
    <protectedRange password="CDC0" sqref="L80:L82" name="Range1_12_1_5_1_5"/>
    <protectedRange password="CDC0" sqref="L83:L84" name="Range1_12_1_13"/>
    <protectedRange password="CDC0" sqref="L85" name="Range1_12_1_14_1_2"/>
    <protectedRange password="CDC0" sqref="G36 J36 M36" name="Range1_10_1_2"/>
    <protectedRange password="CDC0" sqref="G37:G38 K37:K38" name="Range1_8_1"/>
    <protectedRange password="CDC0" sqref="H37:H38" name="Range1_8_2_1_1_1"/>
    <protectedRange password="CDC0" sqref="J37:J38 M37:M38" name="Range1_10_3"/>
    <protectedRange password="CDC0" sqref="I36:I38" name="Range1_6_2_1_1"/>
    <protectedRange password="CDC0" sqref="N39:N40" name="Range1_6_5_1_1"/>
    <protectedRange password="CDC0" sqref="K36" name="Range1_10_2_2"/>
    <protectedRange password="CDC0" sqref="L36" name="Range1_10_1_1_1"/>
    <protectedRange password="CDC0" sqref="L37:L38" name="Range1_8_2_1"/>
    <protectedRange password="CDC0" sqref="K39:M40 I39:I40" name="Range1_13_2"/>
    <protectedRange password="CDC0" sqref="J39:J40" name="Range1_10_4_2"/>
    <protectedRange password="CDC0" sqref="G39:G40" name="Range1_21_1_1"/>
    <protectedRange password="CDC0" sqref="H39:H40" name="Range1_8_2_2_1_1_1"/>
    <protectedRange password="CDC0" sqref="L57 L88:L96" name="Range1_12_1_5"/>
    <protectedRange password="CDC0" sqref="M68 G68:K68 I64:I67" name="Range1_12_1_14_1_4"/>
    <protectedRange password="CDC0" sqref="L68" name="Range1_12_1_14_1_2_4"/>
    <protectedRange password="CDC0" sqref="G61" name="Range1_12_1_5_1_7"/>
    <protectedRange password="CDC0" sqref="G69" name="Range1_12_1_1_2_3"/>
    <protectedRange password="CDC0" sqref="L61:M61" name="Range1_12_1_5_1_8_2"/>
    <protectedRange password="CDC0" sqref="L69:M69" name="Range1_12_1_1_2_4_2"/>
    <protectedRange password="CDC0" sqref="I114" name="Range1_8"/>
    <protectedRange password="CDC0" sqref="N32" name="Range1_6_7_1_4_8"/>
    <protectedRange password="CDC0" sqref="N36:N38 N88:N96 N118:N119 N135:N146 N149:N150 N152 N156 N160:N161" name="Range1_6_7_1_4_8_1"/>
    <protectedRange password="CDC0" sqref="L79:M79 G79" name="Range1_1_2_2"/>
    <protectedRange password="CDC0" sqref="N79" name="Range1_7_5"/>
    <protectedRange password="CDC0" sqref="I79" name="Range1_1_5_1"/>
    <protectedRange password="CDC0" sqref="J79" name="Range1_12_1_1_1_2"/>
    <protectedRange password="CDC0" sqref="K79" name="Range1_3_2"/>
  </protectedRanges>
  <mergeCells count="245">
    <mergeCell ref="E81:F81"/>
    <mergeCell ref="C135:C148"/>
    <mergeCell ref="D135:D148"/>
    <mergeCell ref="E86:F86"/>
    <mergeCell ref="E87:F87"/>
    <mergeCell ref="E142:F142"/>
    <mergeCell ref="E141:F141"/>
    <mergeCell ref="E106:F106"/>
    <mergeCell ref="E96:F96"/>
    <mergeCell ref="E88:F88"/>
    <mergeCell ref="E103:F103"/>
    <mergeCell ref="E76:F76"/>
    <mergeCell ref="E78:F78"/>
    <mergeCell ref="E80:F80"/>
    <mergeCell ref="E91:F91"/>
    <mergeCell ref="E92:F92"/>
    <mergeCell ref="E85:F85"/>
    <mergeCell ref="E77:F77"/>
    <mergeCell ref="E82:F82"/>
    <mergeCell ref="E83:F83"/>
    <mergeCell ref="E90:F90"/>
    <mergeCell ref="M5:N5"/>
    <mergeCell ref="F43:F45"/>
    <mergeCell ref="M1:N1"/>
    <mergeCell ref="M3:N3"/>
    <mergeCell ref="A7:N7"/>
    <mergeCell ref="A8:N8"/>
    <mergeCell ref="A11:B11"/>
    <mergeCell ref="C11:D11"/>
    <mergeCell ref="A12:B12"/>
    <mergeCell ref="C12:D12"/>
    <mergeCell ref="A99:B99"/>
    <mergeCell ref="E99:F99"/>
    <mergeCell ref="A14:B14"/>
    <mergeCell ref="C14:D14"/>
    <mergeCell ref="E98:F98"/>
    <mergeCell ref="E89:F89"/>
    <mergeCell ref="E97:F97"/>
    <mergeCell ref="C17:F17"/>
    <mergeCell ref="A27:A31"/>
    <mergeCell ref="A13:B13"/>
    <mergeCell ref="C13:D13"/>
    <mergeCell ref="G20:G22"/>
    <mergeCell ref="H20:H22"/>
    <mergeCell ref="A15:B15"/>
    <mergeCell ref="C15:D15"/>
    <mergeCell ref="G15:K15"/>
    <mergeCell ref="A16:B16"/>
    <mergeCell ref="C16:F16"/>
    <mergeCell ref="A17:B17"/>
    <mergeCell ref="A18:B18"/>
    <mergeCell ref="C18:F18"/>
    <mergeCell ref="A20:B22"/>
    <mergeCell ref="C20:F20"/>
    <mergeCell ref="A23:A26"/>
    <mergeCell ref="B23:B26"/>
    <mergeCell ref="C23:C26"/>
    <mergeCell ref="D23:D26"/>
    <mergeCell ref="I20:I22"/>
    <mergeCell ref="J20:J22"/>
    <mergeCell ref="K20:K22"/>
    <mergeCell ref="L20:L22"/>
    <mergeCell ref="A32:A35"/>
    <mergeCell ref="B32:B35"/>
    <mergeCell ref="C32:C35"/>
    <mergeCell ref="D32:D35"/>
    <mergeCell ref="B27:B31"/>
    <mergeCell ref="D43:D45"/>
    <mergeCell ref="C43:C45"/>
    <mergeCell ref="E27:E31"/>
    <mergeCell ref="F27:F31"/>
    <mergeCell ref="E32:E35"/>
    <mergeCell ref="F32:F35"/>
    <mergeCell ref="C27:C31"/>
    <mergeCell ref="D27:D31"/>
    <mergeCell ref="C46:C51"/>
    <mergeCell ref="D46:D51"/>
    <mergeCell ref="E46:E51"/>
    <mergeCell ref="F46:F51"/>
    <mergeCell ref="O59:O60"/>
    <mergeCell ref="E59:F60"/>
    <mergeCell ref="G59:G60"/>
    <mergeCell ref="H59:H60"/>
    <mergeCell ref="I59:I60"/>
    <mergeCell ref="K59:K60"/>
    <mergeCell ref="L59:L60"/>
    <mergeCell ref="M59:M60"/>
    <mergeCell ref="N59:N60"/>
    <mergeCell ref="E104:F104"/>
    <mergeCell ref="E105:F105"/>
    <mergeCell ref="E63:F63"/>
    <mergeCell ref="E64:F64"/>
    <mergeCell ref="E93:F93"/>
    <mergeCell ref="E94:F94"/>
    <mergeCell ref="E95:F95"/>
    <mergeCell ref="E75:F75"/>
    <mergeCell ref="E111:F111"/>
    <mergeCell ref="E112:F112"/>
    <mergeCell ref="A100:A106"/>
    <mergeCell ref="B100:B106"/>
    <mergeCell ref="C100:C106"/>
    <mergeCell ref="D100:D106"/>
    <mergeCell ref="E100:F100"/>
    <mergeCell ref="E101:F101"/>
    <mergeCell ref="E102:F102"/>
    <mergeCell ref="A107:A112"/>
    <mergeCell ref="B107:B112"/>
    <mergeCell ref="C107:C112"/>
    <mergeCell ref="D107:D112"/>
    <mergeCell ref="E107:F107"/>
    <mergeCell ref="E108:F108"/>
    <mergeCell ref="E109:F109"/>
    <mergeCell ref="E110:F110"/>
    <mergeCell ref="A113:A122"/>
    <mergeCell ref="B113:B117"/>
    <mergeCell ref="C113:C117"/>
    <mergeCell ref="D113:D117"/>
    <mergeCell ref="E117:F117"/>
    <mergeCell ref="B118:B122"/>
    <mergeCell ref="C118:C122"/>
    <mergeCell ref="D118:D122"/>
    <mergeCell ref="E122:F122"/>
    <mergeCell ref="E123:F123"/>
    <mergeCell ref="E124:F124"/>
    <mergeCell ref="E113:F113"/>
    <mergeCell ref="E114:F114"/>
    <mergeCell ref="E115:F115"/>
    <mergeCell ref="E116:F116"/>
    <mergeCell ref="E118:F118"/>
    <mergeCell ref="E119:F119"/>
    <mergeCell ref="E120:F120"/>
    <mergeCell ref="E121:F121"/>
    <mergeCell ref="E125:F125"/>
    <mergeCell ref="E126:F126"/>
    <mergeCell ref="E128:F128"/>
    <mergeCell ref="E129:F129"/>
    <mergeCell ref="E130:F130"/>
    <mergeCell ref="E131:F131"/>
    <mergeCell ref="E127:F127"/>
    <mergeCell ref="A123:A127"/>
    <mergeCell ref="B128:B131"/>
    <mergeCell ref="C128:C131"/>
    <mergeCell ref="D128:D131"/>
    <mergeCell ref="B123:B127"/>
    <mergeCell ref="A128:A131"/>
    <mergeCell ref="C123:C127"/>
    <mergeCell ref="D123:D127"/>
    <mergeCell ref="E139:F139"/>
    <mergeCell ref="E135:F135"/>
    <mergeCell ref="E136:F136"/>
    <mergeCell ref="A132:B133"/>
    <mergeCell ref="C132:D132"/>
    <mergeCell ref="E132:F133"/>
    <mergeCell ref="A134:B134"/>
    <mergeCell ref="E134:F134"/>
    <mergeCell ref="A135:A148"/>
    <mergeCell ref="B135:B148"/>
    <mergeCell ref="M132:M133"/>
    <mergeCell ref="N132:N133"/>
    <mergeCell ref="E137:F137"/>
    <mergeCell ref="E138:F138"/>
    <mergeCell ref="K132:K133"/>
    <mergeCell ref="G132:G133"/>
    <mergeCell ref="L132:L133"/>
    <mergeCell ref="H132:H133"/>
    <mergeCell ref="I132:I133"/>
    <mergeCell ref="J132:J133"/>
    <mergeCell ref="E140:F140"/>
    <mergeCell ref="B149:B155"/>
    <mergeCell ref="C149:C155"/>
    <mergeCell ref="D149:D155"/>
    <mergeCell ref="E149:F149"/>
    <mergeCell ref="E150:F150"/>
    <mergeCell ref="E145:F145"/>
    <mergeCell ref="E146:F146"/>
    <mergeCell ref="E143:F143"/>
    <mergeCell ref="E144:F144"/>
    <mergeCell ref="A149:A155"/>
    <mergeCell ref="E151:F151"/>
    <mergeCell ref="E152:F152"/>
    <mergeCell ref="E153:F153"/>
    <mergeCell ref="E154:F154"/>
    <mergeCell ref="C178:J178"/>
    <mergeCell ref="A156:A159"/>
    <mergeCell ref="B156:B159"/>
    <mergeCell ref="C156:C159"/>
    <mergeCell ref="A160:A161"/>
    <mergeCell ref="B179:D179"/>
    <mergeCell ref="B167:C167"/>
    <mergeCell ref="C173:O173"/>
    <mergeCell ref="B174:N174"/>
    <mergeCell ref="C175:L175"/>
    <mergeCell ref="E161:F161"/>
    <mergeCell ref="B160:B161"/>
    <mergeCell ref="C160:C161"/>
    <mergeCell ref="D160:D161"/>
    <mergeCell ref="E160:F160"/>
    <mergeCell ref="C176:L176"/>
    <mergeCell ref="E147:F147"/>
    <mergeCell ref="E148:F148"/>
    <mergeCell ref="C177:N177"/>
    <mergeCell ref="E155:F155"/>
    <mergeCell ref="D156:D159"/>
    <mergeCell ref="E156:F156"/>
    <mergeCell ref="E157:F157"/>
    <mergeCell ref="E158:F158"/>
    <mergeCell ref="E159:F159"/>
    <mergeCell ref="E79:F79"/>
    <mergeCell ref="A36:A40"/>
    <mergeCell ref="B36:B40"/>
    <mergeCell ref="C36:C40"/>
    <mergeCell ref="D36:D40"/>
    <mergeCell ref="C52:C58"/>
    <mergeCell ref="D52:D58"/>
    <mergeCell ref="A42:A58"/>
    <mergeCell ref="A59:B60"/>
    <mergeCell ref="C59:D59"/>
    <mergeCell ref="E71:F71"/>
    <mergeCell ref="E74:F74"/>
    <mergeCell ref="E70:F70"/>
    <mergeCell ref="E72:F72"/>
    <mergeCell ref="E73:F73"/>
    <mergeCell ref="A61:A98"/>
    <mergeCell ref="B61:B98"/>
    <mergeCell ref="D61:D98"/>
    <mergeCell ref="C61:C98"/>
    <mergeCell ref="E68:F68"/>
    <mergeCell ref="E69:F69"/>
    <mergeCell ref="E36:E40"/>
    <mergeCell ref="F36:F40"/>
    <mergeCell ref="E61:F61"/>
    <mergeCell ref="E62:F62"/>
    <mergeCell ref="E52:E58"/>
    <mergeCell ref="F52:F58"/>
    <mergeCell ref="E43:E45"/>
    <mergeCell ref="M4:N4"/>
    <mergeCell ref="E65:F65"/>
    <mergeCell ref="E66:F66"/>
    <mergeCell ref="E67:F67"/>
    <mergeCell ref="J59:J60"/>
    <mergeCell ref="I42:N42"/>
    <mergeCell ref="M20:M22"/>
    <mergeCell ref="N20:N22"/>
    <mergeCell ref="E23:E26"/>
    <mergeCell ref="F23:F26"/>
  </mergeCells>
  <printOptions/>
  <pageMargins left="0.75" right="0.75" top="1" bottom="0.79" header="0.5" footer="0.5"/>
  <pageSetup fitToHeight="3" horizontalDpi="600" verticalDpi="600" orientation="landscape" paperSize="9" scale="28" r:id="rId1"/>
  <rowBreaks count="1" manualBreakCount="1">
    <brk id="97" max="13" man="1"/>
  </rowBreaks>
</worksheet>
</file>

<file path=xl/worksheets/sheet6.xml><?xml version="1.0" encoding="utf-8"?>
<worksheet xmlns="http://schemas.openxmlformats.org/spreadsheetml/2006/main" xmlns:r="http://schemas.openxmlformats.org/officeDocument/2006/relationships">
  <dimension ref="A1:Q136"/>
  <sheetViews>
    <sheetView view="pageBreakPreview" zoomScale="66" zoomScaleNormal="75" zoomScaleSheetLayoutView="66" zoomScalePageLayoutView="0" workbookViewId="0" topLeftCell="A31">
      <selection activeCell="E49" sqref="E49"/>
    </sheetView>
  </sheetViews>
  <sheetFormatPr defaultColWidth="9.00390625" defaultRowHeight="12.75"/>
  <cols>
    <col min="1" max="1" width="9.125" style="9" customWidth="1"/>
    <col min="2" max="2" width="40.75390625" style="9" customWidth="1"/>
    <col min="3" max="4" width="9.125" style="9" customWidth="1"/>
    <col min="5" max="5" width="30.75390625" style="9" customWidth="1"/>
    <col min="6" max="6" width="24.375" style="9" customWidth="1"/>
    <col min="7" max="8" width="25.75390625" style="9" customWidth="1"/>
    <col min="9" max="11" width="30.75390625" style="9" customWidth="1"/>
    <col min="12" max="12" width="40.875" style="9" customWidth="1"/>
    <col min="13" max="16384" width="9.125" style="9" customWidth="1"/>
  </cols>
  <sheetData>
    <row r="1" spans="11:12" ht="18">
      <c r="K1" s="1303" t="s">
        <v>234</v>
      </c>
      <c r="L1" s="1303"/>
    </row>
    <row r="2" spans="1:17" ht="18">
      <c r="A2" s="287"/>
      <c r="B2" s="287"/>
      <c r="C2" s="288"/>
      <c r="D2" s="289"/>
      <c r="E2" s="289"/>
      <c r="F2" s="289"/>
      <c r="G2" s="289"/>
      <c r="H2" s="289"/>
      <c r="I2" s="289"/>
      <c r="K2" s="382" t="s">
        <v>293</v>
      </c>
      <c r="L2" s="383"/>
      <c r="M2" s="378"/>
      <c r="N2" s="378"/>
      <c r="O2" s="378"/>
      <c r="P2" s="378"/>
      <c r="Q2" s="378"/>
    </row>
    <row r="3" spans="1:17" ht="18">
      <c r="A3" s="287"/>
      <c r="B3" s="287"/>
      <c r="C3" s="288"/>
      <c r="D3" s="289"/>
      <c r="E3" s="289"/>
      <c r="F3" s="289"/>
      <c r="G3" s="289"/>
      <c r="H3" s="289"/>
      <c r="I3" s="289"/>
      <c r="K3" s="1304" t="s">
        <v>294</v>
      </c>
      <c r="L3" s="1304"/>
      <c r="M3" s="378"/>
      <c r="N3" s="378"/>
      <c r="O3" s="378"/>
      <c r="P3" s="378"/>
      <c r="Q3" s="378"/>
    </row>
    <row r="4" spans="1:17" ht="18">
      <c r="A4" s="287"/>
      <c r="B4" s="287"/>
      <c r="C4" s="288"/>
      <c r="D4" s="289"/>
      <c r="E4" s="289"/>
      <c r="F4" s="289"/>
      <c r="G4" s="289"/>
      <c r="H4" s="289"/>
      <c r="I4" s="289"/>
      <c r="J4" s="64"/>
      <c r="K4" s="1197" t="s">
        <v>323</v>
      </c>
      <c r="L4" s="1198"/>
      <c r="M4" s="378"/>
      <c r="N4" s="378"/>
      <c r="O4" s="378"/>
      <c r="P4" s="378"/>
      <c r="Q4" s="378"/>
    </row>
    <row r="5" spans="1:17" ht="22.5" customHeight="1">
      <c r="A5" s="1763" t="s">
        <v>52</v>
      </c>
      <c r="B5" s="1763"/>
      <c r="C5" s="1763"/>
      <c r="D5" s="1763"/>
      <c r="E5" s="1763"/>
      <c r="F5" s="1763"/>
      <c r="G5" s="1763"/>
      <c r="H5" s="1763"/>
      <c r="I5" s="1763"/>
      <c r="J5" s="1763"/>
      <c r="K5" s="1763"/>
      <c r="L5" s="1763"/>
      <c r="M5" s="378"/>
      <c r="N5" s="378"/>
      <c r="O5" s="378"/>
      <c r="P5" s="378"/>
      <c r="Q5" s="378"/>
    </row>
    <row r="6" spans="1:17" ht="15" customHeight="1" hidden="1">
      <c r="A6" s="1763"/>
      <c r="B6" s="1763"/>
      <c r="C6" s="1763"/>
      <c r="D6" s="1763"/>
      <c r="E6" s="1763"/>
      <c r="F6" s="1763"/>
      <c r="G6" s="1763"/>
      <c r="H6" s="1763"/>
      <c r="I6" s="1763"/>
      <c r="J6" s="1763"/>
      <c r="K6" s="1763"/>
      <c r="L6" s="1763"/>
      <c r="M6" s="378"/>
      <c r="N6" s="378"/>
      <c r="O6" s="378"/>
      <c r="P6" s="378"/>
      <c r="Q6" s="378"/>
    </row>
    <row r="7" spans="1:17" ht="7.5" customHeight="1">
      <c r="A7" s="1763" t="s">
        <v>315</v>
      </c>
      <c r="B7" s="1764"/>
      <c r="C7" s="1764"/>
      <c r="D7" s="1764"/>
      <c r="E7" s="1764"/>
      <c r="F7" s="1764"/>
      <c r="G7" s="1764"/>
      <c r="H7" s="1764"/>
      <c r="I7" s="1764"/>
      <c r="J7" s="1764"/>
      <c r="K7" s="1764"/>
      <c r="L7" s="1764"/>
      <c r="M7" s="378"/>
      <c r="N7" s="378"/>
      <c r="O7" s="378"/>
      <c r="P7" s="378"/>
      <c r="Q7" s="378"/>
    </row>
    <row r="8" spans="1:17" ht="15" customHeight="1">
      <c r="A8" s="1764"/>
      <c r="B8" s="1764"/>
      <c r="C8" s="1764"/>
      <c r="D8" s="1764"/>
      <c r="E8" s="1764"/>
      <c r="F8" s="1764"/>
      <c r="G8" s="1764"/>
      <c r="H8" s="1764"/>
      <c r="I8" s="1764"/>
      <c r="J8" s="1764"/>
      <c r="K8" s="1764"/>
      <c r="L8" s="1764"/>
      <c r="M8" s="378"/>
      <c r="N8" s="378"/>
      <c r="O8" s="378"/>
      <c r="P8" s="378"/>
      <c r="Q8" s="378"/>
    </row>
    <row r="9" spans="1:17" ht="15.75">
      <c r="A9" s="287"/>
      <c r="B9" s="287"/>
      <c r="C9" s="288"/>
      <c r="D9" s="289"/>
      <c r="E9" s="289"/>
      <c r="F9" s="289"/>
      <c r="G9" s="289"/>
      <c r="H9" s="289"/>
      <c r="I9" s="215" t="s">
        <v>24</v>
      </c>
      <c r="J9" s="289"/>
      <c r="K9" s="289"/>
      <c r="L9" s="289"/>
      <c r="M9" s="378"/>
      <c r="N9" s="378"/>
      <c r="O9" s="378"/>
      <c r="P9" s="378"/>
      <c r="Q9" s="378"/>
    </row>
    <row r="10" spans="1:17" ht="17.25" customHeight="1">
      <c r="A10" s="1272" t="s">
        <v>27</v>
      </c>
      <c r="B10" s="1559"/>
      <c r="C10" s="1761" t="s">
        <v>44</v>
      </c>
      <c r="D10" s="1762"/>
      <c r="E10" s="290"/>
      <c r="F10" s="1" t="s">
        <v>80</v>
      </c>
      <c r="G10" s="228">
        <v>43074</v>
      </c>
      <c r="H10" s="289"/>
      <c r="I10" s="215">
        <f>C14*1%</f>
        <v>407.54</v>
      </c>
      <c r="J10" s="289"/>
      <c r="K10" s="289"/>
      <c r="L10" s="289"/>
      <c r="M10" s="378"/>
      <c r="N10" s="378"/>
      <c r="O10" s="378"/>
      <c r="P10" s="378"/>
      <c r="Q10" s="378"/>
    </row>
    <row r="11" spans="1:17" ht="18" customHeight="1">
      <c r="A11" s="1273" t="s">
        <v>29</v>
      </c>
      <c r="B11" s="1760"/>
      <c r="C11" s="1761">
        <v>2017</v>
      </c>
      <c r="D11" s="1762"/>
      <c r="E11" s="290"/>
      <c r="F11" s="291"/>
      <c r="G11" s="291"/>
      <c r="H11" s="289"/>
      <c r="I11" s="289"/>
      <c r="J11" s="289"/>
      <c r="K11" s="289"/>
      <c r="L11" s="289"/>
      <c r="M11" s="378"/>
      <c r="N11" s="378"/>
      <c r="O11" s="378"/>
      <c r="P11" s="378"/>
      <c r="Q11" s="378"/>
    </row>
    <row r="12" spans="1:17" ht="35.25" customHeight="1" thickBot="1">
      <c r="A12" s="1272" t="s">
        <v>28</v>
      </c>
      <c r="B12" s="1559"/>
      <c r="C12" s="1641" t="s">
        <v>148</v>
      </c>
      <c r="D12" s="1642"/>
      <c r="E12" s="292"/>
      <c r="F12" s="291"/>
      <c r="G12" s="291"/>
      <c r="H12" s="289"/>
      <c r="I12" s="289"/>
      <c r="J12" s="289"/>
      <c r="K12" s="289"/>
      <c r="L12" s="289"/>
      <c r="M12" s="378"/>
      <c r="N12" s="378"/>
      <c r="O12" s="378"/>
      <c r="P12" s="378"/>
      <c r="Q12" s="378"/>
    </row>
    <row r="13" spans="1:17" ht="61.5" customHeight="1" thickBot="1">
      <c r="A13" s="1251" t="s">
        <v>53</v>
      </c>
      <c r="B13" s="1560"/>
      <c r="C13" s="1775">
        <v>40754</v>
      </c>
      <c r="D13" s="1776"/>
      <c r="E13" s="290"/>
      <c r="F13" s="65" t="s">
        <v>42</v>
      </c>
      <c r="G13" s="379"/>
      <c r="H13" s="289"/>
      <c r="I13" s="289"/>
      <c r="J13" s="289"/>
      <c r="K13" s="289"/>
      <c r="L13" s="289"/>
      <c r="M13" s="378"/>
      <c r="N13" s="378"/>
      <c r="O13" s="378"/>
      <c r="P13" s="378"/>
      <c r="Q13" s="378"/>
    </row>
    <row r="14" spans="1:17" ht="48.75" customHeight="1" thickBot="1">
      <c r="A14" s="1251" t="s">
        <v>90</v>
      </c>
      <c r="B14" s="1569"/>
      <c r="C14" s="1773">
        <v>40754</v>
      </c>
      <c r="D14" s="1774"/>
      <c r="E14" s="293"/>
      <c r="F14" s="1753"/>
      <c r="G14" s="1754"/>
      <c r="H14" s="1754"/>
      <c r="I14" s="1754"/>
      <c r="J14" s="1755"/>
      <c r="K14" s="289"/>
      <c r="L14" s="289"/>
      <c r="M14" s="378"/>
      <c r="N14" s="378"/>
      <c r="O14" s="378"/>
      <c r="P14" s="378"/>
      <c r="Q14" s="378"/>
    </row>
    <row r="15" spans="1:17" ht="30" customHeight="1" thickBot="1">
      <c r="A15" s="1767" t="s">
        <v>30</v>
      </c>
      <c r="B15" s="1777"/>
      <c r="C15" s="1771" t="s">
        <v>204</v>
      </c>
      <c r="D15" s="1772"/>
      <c r="E15" s="66" t="s">
        <v>36</v>
      </c>
      <c r="F15" s="67" t="s">
        <v>37</v>
      </c>
      <c r="G15" s="289"/>
      <c r="H15" s="289"/>
      <c r="I15" s="289"/>
      <c r="J15" s="289"/>
      <c r="K15" s="289"/>
      <c r="L15" s="289"/>
      <c r="M15" s="378"/>
      <c r="N15" s="378"/>
      <c r="O15" s="378"/>
      <c r="P15" s="378"/>
      <c r="Q15" s="378"/>
    </row>
    <row r="16" spans="1:17" ht="16.5" customHeight="1" thickBot="1">
      <c r="A16" s="1577" t="s">
        <v>325</v>
      </c>
      <c r="B16" s="1578"/>
      <c r="C16" s="1765">
        <f>SUM(C21:C88)</f>
        <v>408.54</v>
      </c>
      <c r="D16" s="1766"/>
      <c r="E16" s="380"/>
      <c r="F16" s="294"/>
      <c r="G16" s="289"/>
      <c r="H16" s="289"/>
      <c r="I16" s="289"/>
      <c r="J16" s="289"/>
      <c r="K16" s="289"/>
      <c r="L16" s="289"/>
      <c r="M16" s="378"/>
      <c r="N16" s="378"/>
      <c r="O16" s="378"/>
      <c r="P16" s="378"/>
      <c r="Q16" s="378"/>
    </row>
    <row r="17" spans="1:17" ht="16.5" thickBot="1">
      <c r="A17" s="1767" t="s">
        <v>32</v>
      </c>
      <c r="B17" s="1768"/>
      <c r="C17" s="1769">
        <f>D21+D26+D30+D47+D74+D85+D118</f>
        <v>430</v>
      </c>
      <c r="D17" s="1770"/>
      <c r="E17" s="381"/>
      <c r="F17" s="295"/>
      <c r="G17" s="289"/>
      <c r="H17" s="289"/>
      <c r="I17" s="289"/>
      <c r="J17" s="289"/>
      <c r="K17" s="289"/>
      <c r="L17" s="289"/>
      <c r="M17" s="378"/>
      <c r="N17" s="378"/>
      <c r="O17" s="378"/>
      <c r="P17" s="378"/>
      <c r="Q17" s="378"/>
    </row>
    <row r="18" spans="1:17" ht="15">
      <c r="A18" s="289"/>
      <c r="B18" s="296"/>
      <c r="C18" s="297"/>
      <c r="D18" s="298"/>
      <c r="E18" s="299"/>
      <c r="F18" s="299"/>
      <c r="G18" s="289"/>
      <c r="H18" s="289"/>
      <c r="I18" s="289"/>
      <c r="J18" s="289"/>
      <c r="K18" s="289"/>
      <c r="L18" s="289"/>
      <c r="M18" s="378"/>
      <c r="N18" s="378"/>
      <c r="O18" s="378"/>
      <c r="P18" s="378"/>
      <c r="Q18" s="378"/>
    </row>
    <row r="19" spans="1:17" ht="30" customHeight="1">
      <c r="A19" s="1728" t="s">
        <v>34</v>
      </c>
      <c r="B19" s="1748"/>
      <c r="C19" s="1751" t="s">
        <v>41</v>
      </c>
      <c r="D19" s="1751"/>
      <c r="E19" s="1746" t="s">
        <v>38</v>
      </c>
      <c r="F19" s="1291" t="s">
        <v>49</v>
      </c>
      <c r="G19" s="1746" t="s">
        <v>46</v>
      </c>
      <c r="H19" s="1746" t="s">
        <v>39</v>
      </c>
      <c r="I19" s="1746" t="s">
        <v>93</v>
      </c>
      <c r="J19" s="1746" t="s">
        <v>96</v>
      </c>
      <c r="K19" s="1746" t="s">
        <v>95</v>
      </c>
      <c r="L19" s="1758" t="s">
        <v>40</v>
      </c>
      <c r="M19" s="378"/>
      <c r="N19" s="378"/>
      <c r="O19" s="378"/>
      <c r="P19" s="378"/>
      <c r="Q19" s="378"/>
    </row>
    <row r="20" spans="1:17" ht="30" customHeight="1">
      <c r="A20" s="1749"/>
      <c r="B20" s="1750"/>
      <c r="C20" s="441" t="s">
        <v>56</v>
      </c>
      <c r="D20" s="441" t="s">
        <v>32</v>
      </c>
      <c r="E20" s="1747"/>
      <c r="F20" s="1293"/>
      <c r="G20" s="1747"/>
      <c r="H20" s="1747"/>
      <c r="I20" s="1747"/>
      <c r="J20" s="1747"/>
      <c r="K20" s="1747"/>
      <c r="L20" s="1759"/>
      <c r="M20" s="378"/>
      <c r="N20" s="378"/>
      <c r="O20" s="378"/>
      <c r="P20" s="378"/>
      <c r="Q20" s="378"/>
    </row>
    <row r="21" spans="1:17" ht="15" customHeight="1">
      <c r="A21" s="1736" t="s">
        <v>2</v>
      </c>
      <c r="B21" s="1728" t="s">
        <v>50</v>
      </c>
      <c r="C21" s="1735">
        <f>IF(I10*0.33/3&lt;1,1,I10*0.33/3)</f>
        <v>44.8294</v>
      </c>
      <c r="D21" s="1724">
        <v>45</v>
      </c>
      <c r="E21" s="785" t="s">
        <v>184</v>
      </c>
      <c r="F21" s="717" t="s">
        <v>106</v>
      </c>
      <c r="G21" s="717"/>
      <c r="H21" s="717" t="s">
        <v>101</v>
      </c>
      <c r="I21" s="717"/>
      <c r="J21" s="717">
        <v>0.6</v>
      </c>
      <c r="K21" s="717" t="s">
        <v>128</v>
      </c>
      <c r="L21" s="717" t="s">
        <v>182</v>
      </c>
      <c r="M21" s="378"/>
      <c r="N21" s="378"/>
      <c r="O21" s="378"/>
      <c r="P21" s="378"/>
      <c r="Q21" s="378"/>
    </row>
    <row r="22" spans="1:17" s="634" customFormat="1" ht="15" customHeight="1">
      <c r="A22" s="1737"/>
      <c r="B22" s="1729"/>
      <c r="C22" s="1735"/>
      <c r="D22" s="1724"/>
      <c r="E22" s="872" t="s">
        <v>281</v>
      </c>
      <c r="F22" s="718" t="s">
        <v>106</v>
      </c>
      <c r="G22" s="718"/>
      <c r="H22" s="718" t="s">
        <v>101</v>
      </c>
      <c r="I22" s="718"/>
      <c r="J22" s="718">
        <v>0.3</v>
      </c>
      <c r="K22" s="718" t="s">
        <v>128</v>
      </c>
      <c r="L22" s="718" t="s">
        <v>182</v>
      </c>
      <c r="M22" s="798"/>
      <c r="N22" s="798"/>
      <c r="O22" s="798"/>
      <c r="P22" s="798"/>
      <c r="Q22" s="798"/>
    </row>
    <row r="23" spans="1:17" s="634" customFormat="1" ht="15" customHeight="1">
      <c r="A23" s="1737"/>
      <c r="B23" s="1729"/>
      <c r="C23" s="1735"/>
      <c r="D23" s="1724"/>
      <c r="E23" s="872" t="s">
        <v>280</v>
      </c>
      <c r="F23" s="718" t="s">
        <v>106</v>
      </c>
      <c r="G23" s="718"/>
      <c r="H23" s="718" t="s">
        <v>101</v>
      </c>
      <c r="I23" s="718"/>
      <c r="J23" s="718">
        <v>0.3</v>
      </c>
      <c r="K23" s="718" t="s">
        <v>128</v>
      </c>
      <c r="L23" s="718" t="s">
        <v>182</v>
      </c>
      <c r="M23" s="798"/>
      <c r="N23" s="798"/>
      <c r="O23" s="798"/>
      <c r="P23" s="798"/>
      <c r="Q23" s="798"/>
    </row>
    <row r="24" spans="1:17" ht="15" customHeight="1">
      <c r="A24" s="1737"/>
      <c r="B24" s="1729"/>
      <c r="C24" s="1735"/>
      <c r="D24" s="1724"/>
      <c r="E24" s="206"/>
      <c r="F24" s="567"/>
      <c r="G24" s="60"/>
      <c r="H24" s="60"/>
      <c r="I24" s="60"/>
      <c r="J24" s="60"/>
      <c r="K24" s="60"/>
      <c r="L24" s="60"/>
      <c r="M24" s="378"/>
      <c r="N24" s="378"/>
      <c r="O24" s="378"/>
      <c r="P24" s="378"/>
      <c r="Q24" s="378"/>
    </row>
    <row r="25" spans="1:17" ht="15" customHeight="1">
      <c r="A25" s="1738"/>
      <c r="B25" s="1730"/>
      <c r="C25" s="1735"/>
      <c r="D25" s="1724"/>
      <c r="E25" s="300"/>
      <c r="F25" s="520"/>
      <c r="G25" s="520"/>
      <c r="H25" s="520"/>
      <c r="I25" s="520"/>
      <c r="J25" s="520"/>
      <c r="K25" s="520"/>
      <c r="L25" s="520"/>
      <c r="M25" s="378"/>
      <c r="N25" s="378"/>
      <c r="O25" s="378"/>
      <c r="P25" s="378"/>
      <c r="Q25" s="378"/>
    </row>
    <row r="26" spans="1:17" ht="15" customHeight="1">
      <c r="A26" s="1736" t="s">
        <v>4</v>
      </c>
      <c r="B26" s="1728" t="s">
        <v>149</v>
      </c>
      <c r="C26" s="1735">
        <f>IF(I10*0.33/3&lt;1,1,I10*0.33/3)</f>
        <v>44.8294</v>
      </c>
      <c r="D26" s="1724">
        <v>45</v>
      </c>
      <c r="E26" s="171" t="s">
        <v>225</v>
      </c>
      <c r="F26" s="166" t="s">
        <v>106</v>
      </c>
      <c r="G26" s="166"/>
      <c r="H26" s="166" t="s">
        <v>101</v>
      </c>
      <c r="I26" s="166"/>
      <c r="J26" s="166">
        <v>0.4</v>
      </c>
      <c r="K26" s="166" t="s">
        <v>128</v>
      </c>
      <c r="L26" s="166" t="s">
        <v>182</v>
      </c>
      <c r="M26" s="378"/>
      <c r="N26" s="378"/>
      <c r="O26" s="378"/>
      <c r="P26" s="378"/>
      <c r="Q26" s="378"/>
    </row>
    <row r="27" spans="1:17" ht="15" customHeight="1">
      <c r="A27" s="1737"/>
      <c r="B27" s="1729"/>
      <c r="C27" s="1735"/>
      <c r="D27" s="1724"/>
      <c r="E27" s="301"/>
      <c r="F27" s="568"/>
      <c r="G27" s="568"/>
      <c r="H27" s="568"/>
      <c r="I27" s="568"/>
      <c r="J27" s="568"/>
      <c r="K27" s="568"/>
      <c r="L27" s="568"/>
      <c r="M27" s="378"/>
      <c r="N27" s="378"/>
      <c r="O27" s="378"/>
      <c r="P27" s="378"/>
      <c r="Q27" s="378"/>
    </row>
    <row r="28" spans="1:17" ht="15" customHeight="1">
      <c r="A28" s="1737"/>
      <c r="B28" s="1729"/>
      <c r="C28" s="1735"/>
      <c r="D28" s="1724"/>
      <c r="E28" s="301"/>
      <c r="F28" s="568"/>
      <c r="G28" s="568"/>
      <c r="H28" s="568"/>
      <c r="I28" s="568"/>
      <c r="J28" s="568"/>
      <c r="K28" s="568"/>
      <c r="L28" s="568"/>
      <c r="M28" s="378"/>
      <c r="N28" s="378"/>
      <c r="O28" s="378"/>
      <c r="P28" s="378"/>
      <c r="Q28" s="378"/>
    </row>
    <row r="29" spans="1:17" ht="15">
      <c r="A29" s="1738"/>
      <c r="B29" s="1730"/>
      <c r="C29" s="1735"/>
      <c r="D29" s="1724"/>
      <c r="E29" s="300"/>
      <c r="F29" s="520"/>
      <c r="G29" s="520"/>
      <c r="H29" s="520"/>
      <c r="I29" s="520"/>
      <c r="J29" s="520"/>
      <c r="K29" s="520"/>
      <c r="L29" s="520"/>
      <c r="M29" s="378"/>
      <c r="N29" s="378"/>
      <c r="O29" s="378"/>
      <c r="P29" s="378"/>
      <c r="Q29" s="378"/>
    </row>
    <row r="30" spans="1:17" ht="38.25" customHeight="1">
      <c r="A30" s="1736" t="s">
        <v>7</v>
      </c>
      <c r="B30" s="68" t="s">
        <v>241</v>
      </c>
      <c r="C30" s="1138">
        <f>IF(I10*0.33/3&lt;1,1,I10*0.33/3)</f>
        <v>44.8294</v>
      </c>
      <c r="D30" s="430">
        <f>D32+D34+D40</f>
        <v>45</v>
      </c>
      <c r="E30" s="569"/>
      <c r="F30" s="570"/>
      <c r="G30" s="571"/>
      <c r="H30" s="571"/>
      <c r="I30" s="571"/>
      <c r="J30" s="571"/>
      <c r="K30" s="571"/>
      <c r="L30" s="572"/>
      <c r="M30" s="378"/>
      <c r="N30" s="378"/>
      <c r="O30" s="378"/>
      <c r="P30" s="378"/>
      <c r="Q30" s="378"/>
    </row>
    <row r="31" spans="1:17" ht="15" customHeight="1">
      <c r="A31" s="1737"/>
      <c r="B31" s="429"/>
      <c r="C31" s="1139"/>
      <c r="D31" s="436"/>
      <c r="E31" s="573"/>
      <c r="F31" s="574"/>
      <c r="G31" s="575"/>
      <c r="H31" s="575"/>
      <c r="I31" s="575"/>
      <c r="J31" s="575"/>
      <c r="K31" s="575"/>
      <c r="L31" s="576"/>
      <c r="M31" s="378"/>
      <c r="N31" s="378"/>
      <c r="O31" s="378"/>
      <c r="P31" s="378"/>
      <c r="Q31" s="378"/>
    </row>
    <row r="32" spans="1:17" ht="15" customHeight="1">
      <c r="A32" s="1737"/>
      <c r="B32" s="437" t="s">
        <v>167</v>
      </c>
      <c r="C32" s="1140"/>
      <c r="D32" s="436">
        <v>25</v>
      </c>
      <c r="E32" s="469" t="s">
        <v>84</v>
      </c>
      <c r="F32" s="163" t="s">
        <v>106</v>
      </c>
      <c r="G32" s="192" t="s">
        <v>98</v>
      </c>
      <c r="H32" s="163" t="s">
        <v>101</v>
      </c>
      <c r="I32" s="357">
        <v>0.18</v>
      </c>
      <c r="J32" s="183">
        <v>0.1</v>
      </c>
      <c r="K32" s="163" t="s">
        <v>128</v>
      </c>
      <c r="L32" s="166" t="s">
        <v>228</v>
      </c>
      <c r="M32" s="378"/>
      <c r="N32" s="378"/>
      <c r="O32" s="378"/>
      <c r="P32" s="378"/>
      <c r="Q32" s="378"/>
    </row>
    <row r="33" spans="1:17" ht="15" customHeight="1">
      <c r="A33" s="1737"/>
      <c r="B33" s="69"/>
      <c r="C33" s="438"/>
      <c r="D33" s="439"/>
      <c r="E33" s="1049"/>
      <c r="F33" s="951"/>
      <c r="G33" s="1050"/>
      <c r="H33" s="951"/>
      <c r="I33" s="1051"/>
      <c r="J33" s="815"/>
      <c r="K33" s="951"/>
      <c r="L33" s="200"/>
      <c r="M33" s="378"/>
      <c r="N33" s="378"/>
      <c r="O33" s="378"/>
      <c r="P33" s="378"/>
      <c r="Q33" s="378"/>
    </row>
    <row r="34" spans="1:17" ht="15" customHeight="1">
      <c r="A34" s="1737"/>
      <c r="B34" s="437" t="s">
        <v>60</v>
      </c>
      <c r="C34" s="1783"/>
      <c r="D34" s="1780">
        <v>10</v>
      </c>
      <c r="E34" s="1052"/>
      <c r="F34" s="1052"/>
      <c r="G34" s="1052"/>
      <c r="H34" s="1052"/>
      <c r="I34" s="1052"/>
      <c r="J34" s="1052"/>
      <c r="K34" s="1052"/>
      <c r="L34" s="190"/>
      <c r="M34" s="378"/>
      <c r="N34" s="378"/>
      <c r="O34" s="378"/>
      <c r="P34" s="378"/>
      <c r="Q34" s="378"/>
    </row>
    <row r="35" spans="1:17" ht="15" customHeight="1">
      <c r="A35" s="1737"/>
      <c r="B35" s="325" t="s">
        <v>62</v>
      </c>
      <c r="C35" s="1784"/>
      <c r="D35" s="1781"/>
      <c r="E35" s="872" t="s">
        <v>109</v>
      </c>
      <c r="F35" s="718" t="s">
        <v>106</v>
      </c>
      <c r="G35" s="718" t="s">
        <v>107</v>
      </c>
      <c r="H35" s="718" t="s">
        <v>101</v>
      </c>
      <c r="I35" s="734">
        <v>0.7</v>
      </c>
      <c r="J35" s="734">
        <v>0.56</v>
      </c>
      <c r="K35" s="718" t="s">
        <v>128</v>
      </c>
      <c r="L35" s="60" t="s">
        <v>228</v>
      </c>
      <c r="M35" s="378"/>
      <c r="N35" s="378"/>
      <c r="O35" s="378"/>
      <c r="P35" s="378"/>
      <c r="Q35" s="378"/>
    </row>
    <row r="36" spans="1:17" ht="15" customHeight="1">
      <c r="A36" s="1737"/>
      <c r="B36" s="325" t="s">
        <v>61</v>
      </c>
      <c r="C36" s="1784"/>
      <c r="D36" s="1781"/>
      <c r="E36" s="872" t="s">
        <v>108</v>
      </c>
      <c r="F36" s="718" t="s">
        <v>106</v>
      </c>
      <c r="G36" s="718" t="s">
        <v>107</v>
      </c>
      <c r="H36" s="718" t="s">
        <v>101</v>
      </c>
      <c r="I36" s="734">
        <v>0.6</v>
      </c>
      <c r="J36" s="734">
        <v>0.46</v>
      </c>
      <c r="K36" s="718" t="s">
        <v>128</v>
      </c>
      <c r="L36" s="60" t="s">
        <v>182</v>
      </c>
      <c r="M36" s="378"/>
      <c r="N36" s="378"/>
      <c r="O36" s="378"/>
      <c r="P36" s="378"/>
      <c r="Q36" s="378"/>
    </row>
    <row r="37" spans="1:17" ht="15" customHeight="1">
      <c r="A37" s="1737"/>
      <c r="B37" s="325" t="s">
        <v>147</v>
      </c>
      <c r="C37" s="1784"/>
      <c r="D37" s="1781"/>
      <c r="E37" s="872" t="s">
        <v>140</v>
      </c>
      <c r="F37" s="718" t="s">
        <v>106</v>
      </c>
      <c r="G37" s="718" t="s">
        <v>107</v>
      </c>
      <c r="H37" s="718" t="s">
        <v>101</v>
      </c>
      <c r="I37" s="734">
        <v>0.6</v>
      </c>
      <c r="J37" s="776">
        <v>0.55</v>
      </c>
      <c r="K37" s="718" t="s">
        <v>128</v>
      </c>
      <c r="L37" s="60" t="s">
        <v>228</v>
      </c>
      <c r="M37" s="378"/>
      <c r="N37" s="378"/>
      <c r="O37" s="378"/>
      <c r="P37" s="378"/>
      <c r="Q37" s="378"/>
    </row>
    <row r="38" spans="1:17" ht="15" customHeight="1">
      <c r="A38" s="1737"/>
      <c r="B38" s="325" t="s">
        <v>238</v>
      </c>
      <c r="C38" s="1785"/>
      <c r="D38" s="1781"/>
      <c r="E38" s="872" t="s">
        <v>139</v>
      </c>
      <c r="F38" s="718" t="s">
        <v>106</v>
      </c>
      <c r="G38" s="718" t="s">
        <v>107</v>
      </c>
      <c r="H38" s="718" t="s">
        <v>101</v>
      </c>
      <c r="I38" s="734">
        <v>0.6</v>
      </c>
      <c r="J38" s="776">
        <v>0.67</v>
      </c>
      <c r="K38" s="718" t="s">
        <v>128</v>
      </c>
      <c r="L38" s="60" t="s">
        <v>228</v>
      </c>
      <c r="M38" s="378"/>
      <c r="N38" s="378"/>
      <c r="O38" s="378"/>
      <c r="P38" s="378"/>
      <c r="Q38" s="378"/>
    </row>
    <row r="39" spans="1:17" ht="15" customHeight="1">
      <c r="A39" s="1737"/>
      <c r="B39" s="69"/>
      <c r="C39" s="438"/>
      <c r="D39" s="1782"/>
      <c r="E39" s="977"/>
      <c r="F39" s="814"/>
      <c r="G39" s="814"/>
      <c r="H39" s="814"/>
      <c r="I39" s="815"/>
      <c r="J39" s="815"/>
      <c r="K39" s="814"/>
      <c r="L39" s="200"/>
      <c r="M39" s="378"/>
      <c r="N39" s="378"/>
      <c r="O39" s="378"/>
      <c r="P39" s="378"/>
      <c r="Q39" s="378"/>
    </row>
    <row r="40" spans="1:17" ht="15" customHeight="1">
      <c r="A40" s="1737"/>
      <c r="B40" s="427" t="s">
        <v>63</v>
      </c>
      <c r="C40" s="1778"/>
      <c r="D40" s="1781">
        <v>10</v>
      </c>
      <c r="E40" s="846" t="s">
        <v>64</v>
      </c>
      <c r="F40" s="720" t="s">
        <v>106</v>
      </c>
      <c r="G40" s="717"/>
      <c r="H40" s="717" t="s">
        <v>101</v>
      </c>
      <c r="I40" s="856"/>
      <c r="J40" s="856">
        <v>1</v>
      </c>
      <c r="K40" s="717" t="s">
        <v>128</v>
      </c>
      <c r="L40" s="166" t="s">
        <v>182</v>
      </c>
      <c r="M40" s="378"/>
      <c r="N40" s="378"/>
      <c r="O40" s="378"/>
      <c r="P40" s="378"/>
      <c r="Q40" s="378"/>
    </row>
    <row r="41" spans="1:17" ht="15" customHeight="1">
      <c r="A41" s="1737"/>
      <c r="B41" s="396"/>
      <c r="C41" s="1778"/>
      <c r="D41" s="1781"/>
      <c r="E41" s="849" t="s">
        <v>65</v>
      </c>
      <c r="F41" s="716" t="s">
        <v>106</v>
      </c>
      <c r="G41" s="718"/>
      <c r="H41" s="851" t="s">
        <v>101</v>
      </c>
      <c r="I41" s="887"/>
      <c r="J41" s="887">
        <v>1</v>
      </c>
      <c r="K41" s="718" t="s">
        <v>128</v>
      </c>
      <c r="L41" s="60" t="s">
        <v>182</v>
      </c>
      <c r="M41" s="378"/>
      <c r="N41" s="378"/>
      <c r="O41" s="378"/>
      <c r="P41" s="378"/>
      <c r="Q41" s="378"/>
    </row>
    <row r="42" spans="1:17" ht="15" customHeight="1">
      <c r="A42" s="1737"/>
      <c r="B42" s="396"/>
      <c r="C42" s="1778"/>
      <c r="D42" s="1781"/>
      <c r="E42" s="854" t="s">
        <v>66</v>
      </c>
      <c r="F42" s="716" t="s">
        <v>106</v>
      </c>
      <c r="G42" s="718"/>
      <c r="H42" s="718" t="s">
        <v>101</v>
      </c>
      <c r="I42" s="850"/>
      <c r="J42" s="887">
        <v>1</v>
      </c>
      <c r="K42" s="718" t="s">
        <v>128</v>
      </c>
      <c r="L42" s="60" t="s">
        <v>182</v>
      </c>
      <c r="M42" s="378"/>
      <c r="N42" s="378"/>
      <c r="O42" s="378"/>
      <c r="P42" s="378"/>
      <c r="Q42" s="378"/>
    </row>
    <row r="43" spans="1:17" ht="15" customHeight="1">
      <c r="A43" s="1737"/>
      <c r="B43" s="396"/>
      <c r="C43" s="1778"/>
      <c r="D43" s="1781"/>
      <c r="E43" s="841" t="s">
        <v>229</v>
      </c>
      <c r="F43" s="716" t="s">
        <v>106</v>
      </c>
      <c r="G43" s="738" t="s">
        <v>101</v>
      </c>
      <c r="H43" s="738" t="s">
        <v>101</v>
      </c>
      <c r="I43" s="842">
        <v>2.5</v>
      </c>
      <c r="J43" s="738">
        <v>4.5</v>
      </c>
      <c r="K43" s="718" t="s">
        <v>128</v>
      </c>
      <c r="L43" s="60" t="s">
        <v>182</v>
      </c>
      <c r="M43" s="378"/>
      <c r="N43" s="378"/>
      <c r="O43" s="378"/>
      <c r="P43" s="378"/>
      <c r="Q43" s="378"/>
    </row>
    <row r="44" spans="1:17" ht="15" customHeight="1">
      <c r="A44" s="1738"/>
      <c r="B44" s="428"/>
      <c r="C44" s="1779"/>
      <c r="D44" s="1782"/>
      <c r="E44" s="1053"/>
      <c r="F44" s="1054"/>
      <c r="G44" s="1054"/>
      <c r="H44" s="1054"/>
      <c r="I44" s="1055"/>
      <c r="J44" s="1055"/>
      <c r="K44" s="1054"/>
      <c r="L44" s="520"/>
      <c r="M44" s="378"/>
      <c r="N44" s="378"/>
      <c r="O44" s="378"/>
      <c r="P44" s="378"/>
      <c r="Q44" s="378"/>
    </row>
    <row r="45" spans="1:17" ht="30" customHeight="1">
      <c r="A45" s="1728" t="s">
        <v>34</v>
      </c>
      <c r="B45" s="1748"/>
      <c r="C45" s="1751" t="s">
        <v>41</v>
      </c>
      <c r="D45" s="1751"/>
      <c r="E45" s="1746" t="s">
        <v>38</v>
      </c>
      <c r="F45" s="1291" t="s">
        <v>49</v>
      </c>
      <c r="G45" s="1281" t="s">
        <v>46</v>
      </c>
      <c r="H45" s="1281" t="s">
        <v>39</v>
      </c>
      <c r="I45" s="1281" t="s">
        <v>93</v>
      </c>
      <c r="J45" s="1281" t="s">
        <v>96</v>
      </c>
      <c r="K45" s="1281" t="s">
        <v>95</v>
      </c>
      <c r="L45" s="1756" t="s">
        <v>40</v>
      </c>
      <c r="M45" s="378"/>
      <c r="N45" s="378"/>
      <c r="O45" s="378"/>
      <c r="P45" s="378"/>
      <c r="Q45" s="378"/>
    </row>
    <row r="46" spans="1:17" ht="20.25" customHeight="1">
      <c r="A46" s="1749"/>
      <c r="B46" s="1750"/>
      <c r="C46" s="441" t="s">
        <v>56</v>
      </c>
      <c r="D46" s="441" t="s">
        <v>32</v>
      </c>
      <c r="E46" s="1752"/>
      <c r="F46" s="1292"/>
      <c r="G46" s="1282"/>
      <c r="H46" s="1282"/>
      <c r="I46" s="1282"/>
      <c r="J46" s="1282"/>
      <c r="K46" s="1282"/>
      <c r="L46" s="1757"/>
      <c r="M46" s="378"/>
      <c r="N46" s="378"/>
      <c r="O46" s="378"/>
      <c r="P46" s="378"/>
      <c r="Q46" s="378"/>
    </row>
    <row r="47" spans="1:17" ht="15" customHeight="1">
      <c r="A47" s="1731" t="s">
        <v>8</v>
      </c>
      <c r="B47" s="1728" t="s">
        <v>68</v>
      </c>
      <c r="C47" s="1734">
        <f>SUM(I10*0.67*0.5&lt;1,1,I10*0.67*0.5)</f>
        <v>137.5259</v>
      </c>
      <c r="D47" s="1723">
        <v>140</v>
      </c>
      <c r="E47" s="49" t="s">
        <v>215</v>
      </c>
      <c r="F47" s="48" t="s">
        <v>106</v>
      </c>
      <c r="G47" s="166" t="s">
        <v>107</v>
      </c>
      <c r="H47" s="515" t="s">
        <v>101</v>
      </c>
      <c r="I47" s="515">
        <v>40</v>
      </c>
      <c r="J47" s="163">
        <v>51.16</v>
      </c>
      <c r="K47" s="163">
        <v>50</v>
      </c>
      <c r="L47" s="163" t="s">
        <v>183</v>
      </c>
      <c r="M47" s="378"/>
      <c r="N47" s="378"/>
      <c r="O47" s="378"/>
      <c r="P47" s="378"/>
      <c r="Q47" s="378"/>
    </row>
    <row r="48" spans="1:17" ht="15" customHeight="1">
      <c r="A48" s="1732"/>
      <c r="B48" s="1657"/>
      <c r="C48" s="1734"/>
      <c r="D48" s="1723"/>
      <c r="E48" s="1047" t="s">
        <v>309</v>
      </c>
      <c r="F48" s="716" t="s">
        <v>106</v>
      </c>
      <c r="G48" s="750" t="s">
        <v>98</v>
      </c>
      <c r="H48" s="716" t="s">
        <v>101</v>
      </c>
      <c r="I48" s="2089">
        <v>5</v>
      </c>
      <c r="J48" s="2067">
        <v>1239.3</v>
      </c>
      <c r="K48" s="2069">
        <v>1000</v>
      </c>
      <c r="L48" s="2065" t="s">
        <v>183</v>
      </c>
      <c r="M48" s="378"/>
      <c r="N48" s="378"/>
      <c r="O48" s="378"/>
      <c r="P48" s="378"/>
      <c r="Q48" s="378"/>
    </row>
    <row r="49" spans="1:17" ht="15" customHeight="1">
      <c r="A49" s="1732"/>
      <c r="B49" s="1657"/>
      <c r="C49" s="1734"/>
      <c r="D49" s="1723"/>
      <c r="E49" s="749"/>
      <c r="F49" s="738"/>
      <c r="G49" s="718"/>
      <c r="H49" s="1048"/>
      <c r="I49" s="2090"/>
      <c r="J49" s="2069"/>
      <c r="K49" s="2069"/>
      <c r="L49" s="2069"/>
      <c r="M49" s="378"/>
      <c r="N49" s="378"/>
      <c r="O49" s="378"/>
      <c r="P49" s="378"/>
      <c r="Q49" s="378"/>
    </row>
    <row r="50" spans="1:17" ht="15" customHeight="1">
      <c r="A50" s="1732"/>
      <c r="B50" s="1729"/>
      <c r="C50" s="1734"/>
      <c r="D50" s="1724"/>
      <c r="E50" s="749" t="s">
        <v>112</v>
      </c>
      <c r="F50" s="738" t="s">
        <v>106</v>
      </c>
      <c r="G50" s="738" t="s">
        <v>101</v>
      </c>
      <c r="H50" s="738" t="s">
        <v>101</v>
      </c>
      <c r="I50" s="2070">
        <v>50</v>
      </c>
      <c r="J50" s="2070">
        <v>103.76</v>
      </c>
      <c r="K50" s="2069">
        <v>100</v>
      </c>
      <c r="L50" s="2065" t="s">
        <v>183</v>
      </c>
      <c r="M50" s="378"/>
      <c r="N50" s="378"/>
      <c r="O50" s="378"/>
      <c r="P50" s="378"/>
      <c r="Q50" s="378"/>
    </row>
    <row r="51" spans="1:17" ht="15" customHeight="1">
      <c r="A51" s="1732"/>
      <c r="B51" s="1729"/>
      <c r="C51" s="1734"/>
      <c r="D51" s="1724"/>
      <c r="E51" s="749" t="s">
        <v>113</v>
      </c>
      <c r="F51" s="738" t="s">
        <v>106</v>
      </c>
      <c r="G51" s="738" t="s">
        <v>101</v>
      </c>
      <c r="H51" s="738" t="s">
        <v>101</v>
      </c>
      <c r="I51" s="2070">
        <v>50</v>
      </c>
      <c r="J51" s="2070">
        <v>104.73</v>
      </c>
      <c r="K51" s="2069">
        <v>100</v>
      </c>
      <c r="L51" s="2065" t="s">
        <v>183</v>
      </c>
      <c r="M51" s="378"/>
      <c r="N51" s="378"/>
      <c r="O51" s="378"/>
      <c r="P51" s="378"/>
      <c r="Q51" s="378"/>
    </row>
    <row r="52" spans="1:17" ht="15" customHeight="1">
      <c r="A52" s="1732"/>
      <c r="B52" s="1729"/>
      <c r="C52" s="1734"/>
      <c r="D52" s="1724"/>
      <c r="E52" s="749" t="s">
        <v>185</v>
      </c>
      <c r="F52" s="738" t="s">
        <v>106</v>
      </c>
      <c r="G52" s="738" t="s">
        <v>101</v>
      </c>
      <c r="H52" s="738" t="s">
        <v>101</v>
      </c>
      <c r="I52" s="2070">
        <v>50</v>
      </c>
      <c r="J52" s="2070">
        <v>102.8</v>
      </c>
      <c r="K52" s="2069">
        <v>100</v>
      </c>
      <c r="L52" s="2065" t="s">
        <v>183</v>
      </c>
      <c r="M52" s="378"/>
      <c r="N52" s="378"/>
      <c r="O52" s="378"/>
      <c r="P52" s="378"/>
      <c r="Q52" s="378"/>
    </row>
    <row r="53" spans="1:17" ht="15" customHeight="1">
      <c r="A53" s="1732"/>
      <c r="B53" s="1729"/>
      <c r="C53" s="1734"/>
      <c r="D53" s="1724"/>
      <c r="E53" s="749" t="s">
        <v>199</v>
      </c>
      <c r="F53" s="738" t="s">
        <v>106</v>
      </c>
      <c r="G53" s="738" t="s">
        <v>101</v>
      </c>
      <c r="H53" s="738" t="s">
        <v>101</v>
      </c>
      <c r="I53" s="2070">
        <v>50</v>
      </c>
      <c r="J53" s="2070">
        <v>104.39</v>
      </c>
      <c r="K53" s="2069">
        <v>100</v>
      </c>
      <c r="L53" s="2065" t="s">
        <v>183</v>
      </c>
      <c r="M53" s="378"/>
      <c r="N53" s="378"/>
      <c r="O53" s="378"/>
      <c r="P53" s="378"/>
      <c r="Q53" s="378"/>
    </row>
    <row r="54" spans="1:17" ht="15" customHeight="1">
      <c r="A54" s="1732"/>
      <c r="B54" s="1729"/>
      <c r="C54" s="1734"/>
      <c r="D54" s="1724"/>
      <c r="E54" s="749"/>
      <c r="F54" s="716"/>
      <c r="G54" s="718"/>
      <c r="H54" s="738"/>
      <c r="I54" s="2069"/>
      <c r="J54" s="2069"/>
      <c r="K54" s="2069"/>
      <c r="L54" s="2065"/>
      <c r="M54" s="378"/>
      <c r="N54" s="378"/>
      <c r="O54" s="378"/>
      <c r="P54" s="378"/>
      <c r="Q54" s="378"/>
    </row>
    <row r="55" spans="1:17" ht="15" customHeight="1">
      <c r="A55" s="1732"/>
      <c r="B55" s="1729"/>
      <c r="C55" s="1734"/>
      <c r="D55" s="1724"/>
      <c r="E55" s="50" t="s">
        <v>295</v>
      </c>
      <c r="F55" s="162" t="s">
        <v>106</v>
      </c>
      <c r="G55" s="60" t="s">
        <v>107</v>
      </c>
      <c r="H55" s="143" t="s">
        <v>101</v>
      </c>
      <c r="I55" s="2069">
        <v>40</v>
      </c>
      <c r="J55" s="2069">
        <v>109</v>
      </c>
      <c r="K55" s="2069">
        <v>100</v>
      </c>
      <c r="L55" s="2065" t="s">
        <v>182</v>
      </c>
      <c r="M55" s="378"/>
      <c r="N55" s="378"/>
      <c r="O55" s="378"/>
      <c r="P55" s="378"/>
      <c r="Q55" s="378"/>
    </row>
    <row r="56" spans="1:17" ht="15" customHeight="1">
      <c r="A56" s="1732"/>
      <c r="B56" s="1729"/>
      <c r="C56" s="1734"/>
      <c r="D56" s="1724"/>
      <c r="E56" s="50"/>
      <c r="F56" s="162"/>
      <c r="G56" s="60"/>
      <c r="H56" s="143"/>
      <c r="I56" s="2069"/>
      <c r="J56" s="2069"/>
      <c r="K56" s="2069"/>
      <c r="L56" s="2065"/>
      <c r="M56" s="378"/>
      <c r="N56" s="378"/>
      <c r="O56" s="378"/>
      <c r="P56" s="378"/>
      <c r="Q56" s="378"/>
    </row>
    <row r="57" spans="1:17" ht="15" customHeight="1">
      <c r="A57" s="1732"/>
      <c r="B57" s="1729"/>
      <c r="C57" s="1734"/>
      <c r="D57" s="1724"/>
      <c r="E57" s="749" t="s">
        <v>111</v>
      </c>
      <c r="F57" s="738" t="s">
        <v>106</v>
      </c>
      <c r="G57" s="718" t="s">
        <v>107</v>
      </c>
      <c r="H57" s="738" t="s">
        <v>101</v>
      </c>
      <c r="I57" s="2070">
        <v>15</v>
      </c>
      <c r="J57" s="2069">
        <v>12.49</v>
      </c>
      <c r="K57" s="2067" t="s">
        <v>128</v>
      </c>
      <c r="L57" s="2065" t="s">
        <v>183</v>
      </c>
      <c r="M57" s="378"/>
      <c r="N57" s="378"/>
      <c r="O57" s="378"/>
      <c r="P57" s="378"/>
      <c r="Q57" s="378"/>
    </row>
    <row r="58" spans="1:17" ht="15" customHeight="1">
      <c r="A58" s="1732"/>
      <c r="B58" s="1729"/>
      <c r="C58" s="1734"/>
      <c r="D58" s="1724"/>
      <c r="E58" s="749" t="s">
        <v>239</v>
      </c>
      <c r="F58" s="738" t="s">
        <v>106</v>
      </c>
      <c r="G58" s="718" t="s">
        <v>107</v>
      </c>
      <c r="H58" s="738" t="s">
        <v>101</v>
      </c>
      <c r="I58" s="2070">
        <v>15</v>
      </c>
      <c r="J58" s="2069">
        <v>15.75</v>
      </c>
      <c r="K58" s="2067" t="s">
        <v>128</v>
      </c>
      <c r="L58" s="2065" t="s">
        <v>183</v>
      </c>
      <c r="M58" s="378"/>
      <c r="N58" s="378"/>
      <c r="O58" s="378"/>
      <c r="P58" s="378"/>
      <c r="Q58" s="378"/>
    </row>
    <row r="59" spans="1:17" ht="15" customHeight="1">
      <c r="A59" s="1732"/>
      <c r="B59" s="1729"/>
      <c r="C59" s="1734"/>
      <c r="D59" s="1724"/>
      <c r="E59" s="749" t="s">
        <v>292</v>
      </c>
      <c r="F59" s="738" t="s">
        <v>106</v>
      </c>
      <c r="G59" s="718" t="s">
        <v>107</v>
      </c>
      <c r="H59" s="738" t="s">
        <v>101</v>
      </c>
      <c r="I59" s="2070">
        <v>15</v>
      </c>
      <c r="J59" s="2069">
        <v>13.57</v>
      </c>
      <c r="K59" s="2067" t="s">
        <v>128</v>
      </c>
      <c r="L59" s="2065" t="s">
        <v>183</v>
      </c>
      <c r="M59" s="378"/>
      <c r="N59" s="378"/>
      <c r="O59" s="378"/>
      <c r="P59" s="378"/>
      <c r="Q59" s="378"/>
    </row>
    <row r="60" spans="1:17" ht="15" customHeight="1">
      <c r="A60" s="1732"/>
      <c r="B60" s="1729"/>
      <c r="C60" s="1734"/>
      <c r="D60" s="1724"/>
      <c r="E60" s="837" t="s">
        <v>297</v>
      </c>
      <c r="F60" s="836" t="s">
        <v>106</v>
      </c>
      <c r="G60" s="718" t="s">
        <v>107</v>
      </c>
      <c r="H60" s="721" t="s">
        <v>101</v>
      </c>
      <c r="I60" s="2075">
        <v>15</v>
      </c>
      <c r="J60" s="2075">
        <v>667</v>
      </c>
      <c r="K60" s="2067">
        <v>600</v>
      </c>
      <c r="L60" s="2065" t="s">
        <v>183</v>
      </c>
      <c r="M60" s="378"/>
      <c r="N60" s="378"/>
      <c r="O60" s="378"/>
      <c r="P60" s="378"/>
      <c r="Q60" s="378"/>
    </row>
    <row r="61" spans="1:17" ht="15" customHeight="1">
      <c r="A61" s="1732"/>
      <c r="B61" s="1729"/>
      <c r="C61" s="1734"/>
      <c r="D61" s="1724"/>
      <c r="E61" s="749"/>
      <c r="F61" s="738"/>
      <c r="G61" s="718"/>
      <c r="H61" s="738"/>
      <c r="I61" s="2070"/>
      <c r="J61" s="2069"/>
      <c r="K61" s="2069"/>
      <c r="L61" s="2065"/>
      <c r="M61" s="378"/>
      <c r="N61" s="378"/>
      <c r="O61" s="378"/>
      <c r="P61" s="378"/>
      <c r="Q61" s="378"/>
    </row>
    <row r="62" spans="1:17" ht="15" customHeight="1">
      <c r="A62" s="1732"/>
      <c r="B62" s="1729"/>
      <c r="C62" s="1734"/>
      <c r="D62" s="1724"/>
      <c r="E62" s="186" t="s">
        <v>330</v>
      </c>
      <c r="F62" s="721" t="s">
        <v>106</v>
      </c>
      <c r="G62" s="718" t="s">
        <v>107</v>
      </c>
      <c r="H62" s="738" t="s">
        <v>101</v>
      </c>
      <c r="I62" s="2080">
        <v>60</v>
      </c>
      <c r="J62" s="2080">
        <v>164.5</v>
      </c>
      <c r="K62" s="2081" t="s">
        <v>128</v>
      </c>
      <c r="L62" s="2065" t="s">
        <v>228</v>
      </c>
      <c r="M62" s="378"/>
      <c r="N62" s="378"/>
      <c r="O62" s="378"/>
      <c r="P62" s="378"/>
      <c r="Q62" s="378"/>
    </row>
    <row r="63" spans="1:17" ht="15" customHeight="1">
      <c r="A63" s="1732"/>
      <c r="B63" s="1729"/>
      <c r="C63" s="1734"/>
      <c r="D63" s="1724"/>
      <c r="E63" s="838"/>
      <c r="F63" s="838"/>
      <c r="G63" s="838"/>
      <c r="H63" s="838"/>
      <c r="I63" s="2074"/>
      <c r="J63" s="2074"/>
      <c r="K63" s="2069"/>
      <c r="L63" s="2065"/>
      <c r="M63" s="378"/>
      <c r="N63" s="378"/>
      <c r="O63" s="378"/>
      <c r="P63" s="378"/>
      <c r="Q63" s="378"/>
    </row>
    <row r="64" spans="1:17" ht="15" customHeight="1">
      <c r="A64" s="1732"/>
      <c r="B64" s="1729"/>
      <c r="C64" s="1734"/>
      <c r="D64" s="1724"/>
      <c r="E64" s="749" t="s">
        <v>114</v>
      </c>
      <c r="F64" s="716" t="s">
        <v>106</v>
      </c>
      <c r="G64" s="716" t="s">
        <v>110</v>
      </c>
      <c r="H64" s="738" t="s">
        <v>101</v>
      </c>
      <c r="I64" s="2070">
        <v>119.7</v>
      </c>
      <c r="J64" s="2070">
        <v>109.8</v>
      </c>
      <c r="K64" s="2069">
        <v>100</v>
      </c>
      <c r="L64" s="2065" t="s">
        <v>326</v>
      </c>
      <c r="M64" s="378"/>
      <c r="N64" s="378"/>
      <c r="O64" s="378"/>
      <c r="P64" s="378"/>
      <c r="Q64" s="378"/>
    </row>
    <row r="65" spans="1:17" ht="15" customHeight="1">
      <c r="A65" s="1732"/>
      <c r="B65" s="1729"/>
      <c r="C65" s="1734"/>
      <c r="D65" s="1724"/>
      <c r="E65" s="749" t="s">
        <v>115</v>
      </c>
      <c r="F65" s="716" t="s">
        <v>106</v>
      </c>
      <c r="G65" s="716" t="s">
        <v>110</v>
      </c>
      <c r="H65" s="738" t="s">
        <v>101</v>
      </c>
      <c r="I65" s="2070">
        <v>118.7</v>
      </c>
      <c r="J65" s="2070">
        <v>113.5</v>
      </c>
      <c r="K65" s="2069">
        <v>100</v>
      </c>
      <c r="L65" s="2065" t="s">
        <v>326</v>
      </c>
      <c r="M65" s="378"/>
      <c r="N65" s="378"/>
      <c r="O65" s="378"/>
      <c r="P65" s="378"/>
      <c r="Q65" s="378"/>
    </row>
    <row r="66" spans="1:17" ht="15" customHeight="1">
      <c r="A66" s="1732"/>
      <c r="B66" s="1729"/>
      <c r="C66" s="1734"/>
      <c r="D66" s="1724"/>
      <c r="E66" s="749" t="s">
        <v>188</v>
      </c>
      <c r="F66" s="716" t="s">
        <v>106</v>
      </c>
      <c r="G66" s="716" t="s">
        <v>110</v>
      </c>
      <c r="H66" s="738" t="s">
        <v>101</v>
      </c>
      <c r="I66" s="738">
        <v>133.84</v>
      </c>
      <c r="J66" s="738">
        <v>108.4</v>
      </c>
      <c r="K66" s="738">
        <v>100</v>
      </c>
      <c r="L66" s="60" t="s">
        <v>326</v>
      </c>
      <c r="M66" s="378"/>
      <c r="N66" s="378"/>
      <c r="O66" s="378"/>
      <c r="P66" s="378"/>
      <c r="Q66" s="378"/>
    </row>
    <row r="67" spans="1:17" ht="15" customHeight="1">
      <c r="A67" s="1732"/>
      <c r="B67" s="1729"/>
      <c r="C67" s="1734"/>
      <c r="D67" s="1724"/>
      <c r="E67" s="749" t="s">
        <v>116</v>
      </c>
      <c r="F67" s="716" t="s">
        <v>106</v>
      </c>
      <c r="G67" s="716" t="s">
        <v>110</v>
      </c>
      <c r="H67" s="738" t="s">
        <v>101</v>
      </c>
      <c r="I67" s="738">
        <v>128</v>
      </c>
      <c r="J67" s="738">
        <v>114.4</v>
      </c>
      <c r="K67" s="716">
        <v>100</v>
      </c>
      <c r="L67" s="60" t="s">
        <v>326</v>
      </c>
      <c r="M67" s="378"/>
      <c r="N67" s="378"/>
      <c r="O67" s="378"/>
      <c r="P67" s="378"/>
      <c r="Q67" s="378"/>
    </row>
    <row r="68" spans="1:17" ht="15" customHeight="1">
      <c r="A68" s="1732"/>
      <c r="B68" s="1729"/>
      <c r="C68" s="1734"/>
      <c r="D68" s="1724"/>
      <c r="E68" s="749" t="s">
        <v>117</v>
      </c>
      <c r="F68" s="716" t="s">
        <v>106</v>
      </c>
      <c r="G68" s="716" t="s">
        <v>110</v>
      </c>
      <c r="H68" s="738" t="s">
        <v>101</v>
      </c>
      <c r="I68" s="738">
        <v>116.5</v>
      </c>
      <c r="J68" s="738">
        <v>109.5</v>
      </c>
      <c r="K68" s="716">
        <v>100</v>
      </c>
      <c r="L68" s="60" t="s">
        <v>326</v>
      </c>
      <c r="M68" s="378"/>
      <c r="N68" s="378"/>
      <c r="O68" s="378"/>
      <c r="P68" s="378"/>
      <c r="Q68" s="378"/>
    </row>
    <row r="69" spans="1:17" ht="33" customHeight="1">
      <c r="A69" s="1732"/>
      <c r="B69" s="1729"/>
      <c r="C69" s="1734"/>
      <c r="D69" s="1724"/>
      <c r="E69" s="749" t="s">
        <v>189</v>
      </c>
      <c r="F69" s="737" t="s">
        <v>106</v>
      </c>
      <c r="G69" s="737" t="s">
        <v>110</v>
      </c>
      <c r="H69" s="733" t="s">
        <v>101</v>
      </c>
      <c r="I69" s="733">
        <v>128.98</v>
      </c>
      <c r="J69" s="733">
        <v>109.2</v>
      </c>
      <c r="K69" s="737">
        <v>100</v>
      </c>
      <c r="L69" s="60" t="s">
        <v>326</v>
      </c>
      <c r="M69" s="378"/>
      <c r="N69" s="378"/>
      <c r="O69" s="378"/>
      <c r="P69" s="378"/>
      <c r="Q69" s="378"/>
    </row>
    <row r="70" spans="1:17" ht="15" customHeight="1">
      <c r="A70" s="1732"/>
      <c r="B70" s="1729"/>
      <c r="C70" s="1734"/>
      <c r="D70" s="1724"/>
      <c r="E70" s="749" t="s">
        <v>190</v>
      </c>
      <c r="F70" s="716" t="s">
        <v>106</v>
      </c>
      <c r="G70" s="716" t="s">
        <v>110</v>
      </c>
      <c r="H70" s="738" t="s">
        <v>101</v>
      </c>
      <c r="I70" s="738">
        <v>116.6</v>
      </c>
      <c r="J70" s="738">
        <v>120.2</v>
      </c>
      <c r="K70" s="716">
        <v>100</v>
      </c>
      <c r="L70" s="60" t="s">
        <v>326</v>
      </c>
      <c r="M70" s="378"/>
      <c r="N70" s="378"/>
      <c r="O70" s="378"/>
      <c r="P70" s="378"/>
      <c r="Q70" s="378"/>
    </row>
    <row r="71" spans="1:17" ht="15" customHeight="1">
      <c r="A71" s="1732"/>
      <c r="B71" s="1729"/>
      <c r="C71" s="1734"/>
      <c r="D71" s="1724"/>
      <c r="E71" s="749" t="s">
        <v>118</v>
      </c>
      <c r="F71" s="716" t="s">
        <v>106</v>
      </c>
      <c r="G71" s="716" t="s">
        <v>110</v>
      </c>
      <c r="H71" s="738" t="s">
        <v>101</v>
      </c>
      <c r="I71" s="738">
        <v>122.9</v>
      </c>
      <c r="J71" s="738">
        <v>112.9</v>
      </c>
      <c r="K71" s="716">
        <v>100</v>
      </c>
      <c r="L71" s="60" t="s">
        <v>326</v>
      </c>
      <c r="M71" s="378"/>
      <c r="N71" s="378"/>
      <c r="O71" s="378"/>
      <c r="P71" s="378"/>
      <c r="Q71" s="378"/>
    </row>
    <row r="72" spans="1:17" ht="15" customHeight="1">
      <c r="A72" s="1732"/>
      <c r="B72" s="1729"/>
      <c r="C72" s="1734"/>
      <c r="D72" s="1724"/>
      <c r="E72" s="839" t="s">
        <v>119</v>
      </c>
      <c r="F72" s="716" t="s">
        <v>106</v>
      </c>
      <c r="G72" s="716" t="s">
        <v>110</v>
      </c>
      <c r="H72" s="738" t="s">
        <v>101</v>
      </c>
      <c r="I72" s="738">
        <v>124.4</v>
      </c>
      <c r="J72" s="738">
        <v>113.9</v>
      </c>
      <c r="K72" s="737">
        <v>100</v>
      </c>
      <c r="L72" s="60" t="s">
        <v>326</v>
      </c>
      <c r="M72" s="378"/>
      <c r="N72" s="378"/>
      <c r="O72" s="378"/>
      <c r="P72" s="378"/>
      <c r="Q72" s="378"/>
    </row>
    <row r="73" spans="1:17" ht="15" customHeight="1">
      <c r="A73" s="1733"/>
      <c r="B73" s="1730"/>
      <c r="C73" s="1734"/>
      <c r="D73" s="1724"/>
      <c r="E73" s="300"/>
      <c r="F73" s="520"/>
      <c r="G73" s="520"/>
      <c r="H73" s="520"/>
      <c r="I73" s="520"/>
      <c r="J73" s="520"/>
      <c r="K73" s="520"/>
      <c r="L73" s="520"/>
      <c r="M73" s="378"/>
      <c r="N73" s="378"/>
      <c r="O73" s="378"/>
      <c r="P73" s="378"/>
      <c r="Q73" s="378"/>
    </row>
    <row r="74" spans="1:17" ht="15" customHeight="1">
      <c r="A74" s="1736" t="s">
        <v>10</v>
      </c>
      <c r="B74" s="1728" t="s">
        <v>69</v>
      </c>
      <c r="C74" s="1735">
        <f>IF(I10*0.67*0.2&lt;1,1,I10*0.67*0.2)</f>
        <v>54.61036000000001</v>
      </c>
      <c r="D74" s="1724">
        <v>55</v>
      </c>
      <c r="E74" s="190" t="s">
        <v>120</v>
      </c>
      <c r="F74" s="163" t="s">
        <v>106</v>
      </c>
      <c r="G74" s="166"/>
      <c r="H74" s="48" t="s">
        <v>101</v>
      </c>
      <c r="I74" s="48"/>
      <c r="J74" s="48">
        <v>130.24</v>
      </c>
      <c r="K74" s="163" t="s">
        <v>128</v>
      </c>
      <c r="L74" s="183" t="s">
        <v>183</v>
      </c>
      <c r="M74" s="70"/>
      <c r="N74" s="378"/>
      <c r="O74" s="378"/>
      <c r="P74" s="378"/>
      <c r="Q74" s="378"/>
    </row>
    <row r="75" spans="1:17" ht="15" customHeight="1">
      <c r="A75" s="1737"/>
      <c r="B75" s="1729"/>
      <c r="C75" s="1735"/>
      <c r="D75" s="1724"/>
      <c r="E75" s="479" t="s">
        <v>192</v>
      </c>
      <c r="F75" s="162" t="s">
        <v>106</v>
      </c>
      <c r="G75" s="60"/>
      <c r="H75" s="143" t="s">
        <v>101</v>
      </c>
      <c r="I75" s="143"/>
      <c r="J75" s="143">
        <v>59.13</v>
      </c>
      <c r="K75" s="162">
        <v>50</v>
      </c>
      <c r="L75" s="72" t="s">
        <v>183</v>
      </c>
      <c r="M75" s="378"/>
      <c r="N75" s="378"/>
      <c r="O75" s="378"/>
      <c r="P75" s="378"/>
      <c r="Q75" s="378"/>
    </row>
    <row r="76" spans="1:17" ht="15" customHeight="1">
      <c r="A76" s="1737"/>
      <c r="B76" s="1729"/>
      <c r="C76" s="1735"/>
      <c r="D76" s="1724"/>
      <c r="E76" s="196" t="s">
        <v>195</v>
      </c>
      <c r="F76" s="568" t="s">
        <v>106</v>
      </c>
      <c r="G76" s="60"/>
      <c r="H76" s="143" t="s">
        <v>101</v>
      </c>
      <c r="I76" s="161"/>
      <c r="J76" s="161">
        <v>3.4</v>
      </c>
      <c r="K76" s="146" t="s">
        <v>128</v>
      </c>
      <c r="L76" s="72" t="s">
        <v>183</v>
      </c>
      <c r="M76" s="378"/>
      <c r="N76" s="378"/>
      <c r="O76" s="378"/>
      <c r="P76" s="378"/>
      <c r="Q76" s="378"/>
    </row>
    <row r="77" spans="1:17" ht="15" customHeight="1">
      <c r="A77" s="1737"/>
      <c r="B77" s="1729"/>
      <c r="C77" s="1735"/>
      <c r="D77" s="1724"/>
      <c r="E77" s="301"/>
      <c r="F77" s="568"/>
      <c r="G77" s="568"/>
      <c r="H77" s="568"/>
      <c r="I77" s="568"/>
      <c r="J77" s="568"/>
      <c r="K77" s="577"/>
      <c r="L77" s="568"/>
      <c r="M77" s="378"/>
      <c r="N77" s="378"/>
      <c r="O77" s="378"/>
      <c r="P77" s="378"/>
      <c r="Q77" s="378"/>
    </row>
    <row r="78" spans="1:17" ht="15" customHeight="1">
      <c r="A78" s="1738"/>
      <c r="B78" s="1730"/>
      <c r="C78" s="1735"/>
      <c r="D78" s="1724"/>
      <c r="E78" s="300"/>
      <c r="F78" s="520"/>
      <c r="G78" s="520"/>
      <c r="H78" s="520"/>
      <c r="I78" s="520"/>
      <c r="J78" s="520"/>
      <c r="K78" s="520"/>
      <c r="L78" s="520"/>
      <c r="M78" s="378"/>
      <c r="N78" s="378"/>
      <c r="O78" s="378"/>
      <c r="P78" s="378"/>
      <c r="Q78" s="378"/>
    </row>
    <row r="79" spans="1:17" ht="15" customHeight="1">
      <c r="A79" s="1739" t="s">
        <v>15</v>
      </c>
      <c r="B79" s="1742" t="s">
        <v>73</v>
      </c>
      <c r="C79" s="1745"/>
      <c r="D79" s="1724"/>
      <c r="E79" s="579"/>
      <c r="F79" s="580"/>
      <c r="G79" s="580"/>
      <c r="H79" s="580"/>
      <c r="I79" s="580"/>
      <c r="J79" s="580"/>
      <c r="K79" s="580"/>
      <c r="L79" s="580"/>
      <c r="M79" s="378"/>
      <c r="N79" s="378"/>
      <c r="O79" s="378"/>
      <c r="P79" s="378"/>
      <c r="Q79" s="378"/>
    </row>
    <row r="80" spans="1:17" ht="15" customHeight="1">
      <c r="A80" s="1740"/>
      <c r="B80" s="1743"/>
      <c r="C80" s="1745"/>
      <c r="D80" s="1724"/>
      <c r="E80" s="581"/>
      <c r="F80" s="567"/>
      <c r="G80" s="567"/>
      <c r="H80" s="567"/>
      <c r="I80" s="567"/>
      <c r="J80" s="567"/>
      <c r="K80" s="567"/>
      <c r="L80" s="567"/>
      <c r="M80" s="378"/>
      <c r="N80" s="378"/>
      <c r="O80" s="378"/>
      <c r="P80" s="378"/>
      <c r="Q80" s="378"/>
    </row>
    <row r="81" spans="1:17" ht="15" customHeight="1">
      <c r="A81" s="1740"/>
      <c r="B81" s="1743"/>
      <c r="C81" s="1745"/>
      <c r="D81" s="1724"/>
      <c r="E81" s="581"/>
      <c r="F81" s="567"/>
      <c r="G81" s="567"/>
      <c r="H81" s="567"/>
      <c r="I81" s="567"/>
      <c r="J81" s="567"/>
      <c r="K81" s="567"/>
      <c r="L81" s="567"/>
      <c r="M81" s="378"/>
      <c r="N81" s="378"/>
      <c r="O81" s="378"/>
      <c r="P81" s="378"/>
      <c r="Q81" s="378"/>
    </row>
    <row r="82" spans="1:17" ht="15" customHeight="1">
      <c r="A82" s="1741"/>
      <c r="B82" s="1744"/>
      <c r="C82" s="1745"/>
      <c r="D82" s="1724"/>
      <c r="E82" s="582"/>
      <c r="F82" s="583"/>
      <c r="G82" s="583"/>
      <c r="H82" s="583"/>
      <c r="I82" s="583"/>
      <c r="J82" s="583"/>
      <c r="K82" s="583"/>
      <c r="L82" s="583"/>
      <c r="M82" s="378"/>
      <c r="N82" s="378"/>
      <c r="O82" s="378"/>
      <c r="P82" s="378"/>
      <c r="Q82" s="378"/>
    </row>
    <row r="83" spans="1:17" ht="33" customHeight="1">
      <c r="A83" s="1728" t="s">
        <v>34</v>
      </c>
      <c r="B83" s="1786"/>
      <c r="C83" s="1751" t="s">
        <v>41</v>
      </c>
      <c r="D83" s="1751"/>
      <c r="E83" s="1746" t="s">
        <v>38</v>
      </c>
      <c r="F83" s="1291" t="s">
        <v>49</v>
      </c>
      <c r="G83" s="1281" t="s">
        <v>46</v>
      </c>
      <c r="H83" s="1281" t="s">
        <v>39</v>
      </c>
      <c r="I83" s="1281" t="s">
        <v>93</v>
      </c>
      <c r="J83" s="1281" t="s">
        <v>94</v>
      </c>
      <c r="K83" s="1281" t="s">
        <v>95</v>
      </c>
      <c r="L83" s="1152" t="s">
        <v>40</v>
      </c>
      <c r="M83" s="378"/>
      <c r="N83" s="378"/>
      <c r="O83" s="378"/>
      <c r="P83" s="378"/>
      <c r="Q83" s="378"/>
    </row>
    <row r="84" spans="1:17" ht="18" customHeight="1">
      <c r="A84" s="1787"/>
      <c r="B84" s="1788"/>
      <c r="C84" s="441" t="s">
        <v>56</v>
      </c>
      <c r="D84" s="441" t="s">
        <v>32</v>
      </c>
      <c r="E84" s="1747"/>
      <c r="F84" s="1293"/>
      <c r="G84" s="1283"/>
      <c r="H84" s="1283"/>
      <c r="I84" s="1283"/>
      <c r="J84" s="1283"/>
      <c r="K84" s="1283"/>
      <c r="L84" s="1154"/>
      <c r="M84" s="378"/>
      <c r="N84" s="378"/>
      <c r="O84" s="378"/>
      <c r="P84" s="378"/>
      <c r="Q84" s="378"/>
    </row>
    <row r="85" spans="1:17" ht="15" customHeight="1">
      <c r="A85" s="1797" t="s">
        <v>25</v>
      </c>
      <c r="B85" s="1798"/>
      <c r="C85" s="1141">
        <f>IF(I10*0.67*0.3&lt;1,1,I10*0.67*0.3)</f>
        <v>81.91554000000001</v>
      </c>
      <c r="D85" s="431">
        <f>D86+D102+D109+D113</f>
        <v>90</v>
      </c>
      <c r="E85" s="584"/>
      <c r="F85" s="570"/>
      <c r="G85" s="1799"/>
      <c r="H85" s="1799"/>
      <c r="I85" s="1799"/>
      <c r="J85" s="1799"/>
      <c r="K85" s="1799"/>
      <c r="L85" s="1800"/>
      <c r="M85" s="378"/>
      <c r="N85" s="378"/>
      <c r="O85" s="378"/>
      <c r="P85" s="378"/>
      <c r="Q85" s="378"/>
    </row>
    <row r="86" spans="1:17" ht="15" customHeight="1">
      <c r="A86" s="1736" t="s">
        <v>17</v>
      </c>
      <c r="B86" s="1790" t="s">
        <v>74</v>
      </c>
      <c r="C86" s="1789"/>
      <c r="D86" s="1724">
        <v>40</v>
      </c>
      <c r="E86" s="723" t="s">
        <v>279</v>
      </c>
      <c r="F86" s="163" t="s">
        <v>106</v>
      </c>
      <c r="G86" s="71" t="s">
        <v>187</v>
      </c>
      <c r="H86" s="71" t="s">
        <v>99</v>
      </c>
      <c r="I86" s="183">
        <v>1</v>
      </c>
      <c r="J86" s="183">
        <v>1</v>
      </c>
      <c r="K86" s="720" t="s">
        <v>128</v>
      </c>
      <c r="L86" s="60" t="s">
        <v>326</v>
      </c>
      <c r="M86" s="378"/>
      <c r="N86" s="378"/>
      <c r="O86" s="378"/>
      <c r="P86" s="378"/>
      <c r="Q86" s="378"/>
    </row>
    <row r="87" spans="1:17" ht="15" customHeight="1">
      <c r="A87" s="1737"/>
      <c r="B87" s="1791"/>
      <c r="C87" s="1789"/>
      <c r="D87" s="1724"/>
      <c r="E87" s="724" t="s">
        <v>266</v>
      </c>
      <c r="F87" s="568" t="s">
        <v>106</v>
      </c>
      <c r="G87" s="568" t="s">
        <v>187</v>
      </c>
      <c r="H87" s="71" t="s">
        <v>99</v>
      </c>
      <c r="I87" s="577">
        <v>1</v>
      </c>
      <c r="J87" s="577">
        <v>1</v>
      </c>
      <c r="K87" s="716" t="s">
        <v>128</v>
      </c>
      <c r="L87" s="60" t="s">
        <v>326</v>
      </c>
      <c r="M87" s="378"/>
      <c r="N87" s="378"/>
      <c r="O87" s="378"/>
      <c r="P87" s="378"/>
      <c r="Q87" s="378"/>
    </row>
    <row r="88" spans="1:17" ht="15" customHeight="1">
      <c r="A88" s="1737"/>
      <c r="B88" s="1791"/>
      <c r="C88" s="1789"/>
      <c r="D88" s="1724"/>
      <c r="E88" s="724" t="s">
        <v>267</v>
      </c>
      <c r="F88" s="568" t="s">
        <v>106</v>
      </c>
      <c r="G88" s="568" t="s">
        <v>187</v>
      </c>
      <c r="H88" s="71" t="s">
        <v>99</v>
      </c>
      <c r="I88" s="577">
        <v>1</v>
      </c>
      <c r="J88" s="577">
        <v>1</v>
      </c>
      <c r="K88" s="716" t="s">
        <v>128</v>
      </c>
      <c r="L88" s="60" t="s">
        <v>326</v>
      </c>
      <c r="M88" s="378"/>
      <c r="N88" s="378"/>
      <c r="O88" s="378"/>
      <c r="P88" s="378"/>
      <c r="Q88" s="378"/>
    </row>
    <row r="89" spans="1:17" ht="15" customHeight="1">
      <c r="A89" s="1737"/>
      <c r="B89" s="1743"/>
      <c r="C89" s="1789"/>
      <c r="D89" s="1724"/>
      <c r="E89" s="725" t="s">
        <v>287</v>
      </c>
      <c r="F89" s="162" t="s">
        <v>106</v>
      </c>
      <c r="G89" s="161" t="s">
        <v>187</v>
      </c>
      <c r="H89" s="161" t="s">
        <v>99</v>
      </c>
      <c r="I89" s="72">
        <v>1</v>
      </c>
      <c r="J89" s="72">
        <v>1</v>
      </c>
      <c r="K89" s="716" t="s">
        <v>128</v>
      </c>
      <c r="L89" s="60" t="s">
        <v>326</v>
      </c>
      <c r="M89" s="378"/>
      <c r="N89" s="378"/>
      <c r="O89" s="378"/>
      <c r="P89" s="378"/>
      <c r="Q89" s="378"/>
    </row>
    <row r="90" spans="1:17" ht="15" customHeight="1">
      <c r="A90" s="1737"/>
      <c r="B90" s="1743"/>
      <c r="C90" s="1789"/>
      <c r="D90" s="1724"/>
      <c r="E90" s="725" t="s">
        <v>288</v>
      </c>
      <c r="F90" s="162" t="s">
        <v>106</v>
      </c>
      <c r="G90" s="161" t="s">
        <v>187</v>
      </c>
      <c r="H90" s="161" t="s">
        <v>99</v>
      </c>
      <c r="I90" s="72">
        <v>1</v>
      </c>
      <c r="J90" s="72">
        <v>1</v>
      </c>
      <c r="K90" s="716" t="s">
        <v>128</v>
      </c>
      <c r="L90" s="60" t="s">
        <v>326</v>
      </c>
      <c r="M90" s="378"/>
      <c r="N90" s="378"/>
      <c r="O90" s="378"/>
      <c r="P90" s="378"/>
      <c r="Q90" s="378"/>
    </row>
    <row r="91" spans="1:17" ht="15" customHeight="1">
      <c r="A91" s="1737"/>
      <c r="B91" s="1743"/>
      <c r="C91" s="1789"/>
      <c r="D91" s="1724"/>
      <c r="E91" s="725" t="s">
        <v>289</v>
      </c>
      <c r="F91" s="162" t="s">
        <v>106</v>
      </c>
      <c r="G91" s="161" t="s">
        <v>187</v>
      </c>
      <c r="H91" s="161" t="s">
        <v>99</v>
      </c>
      <c r="I91" s="72">
        <v>1</v>
      </c>
      <c r="J91" s="72">
        <v>1</v>
      </c>
      <c r="K91" s="716" t="s">
        <v>128</v>
      </c>
      <c r="L91" s="60" t="s">
        <v>326</v>
      </c>
      <c r="M91" s="378"/>
      <c r="N91" s="378"/>
      <c r="O91" s="378"/>
      <c r="P91" s="378"/>
      <c r="Q91" s="378"/>
    </row>
    <row r="92" spans="1:17" ht="15" customHeight="1">
      <c r="A92" s="1737"/>
      <c r="B92" s="1743"/>
      <c r="C92" s="1789"/>
      <c r="D92" s="1724"/>
      <c r="E92" s="725" t="s">
        <v>153</v>
      </c>
      <c r="F92" s="162" t="s">
        <v>106</v>
      </c>
      <c r="G92" s="161" t="s">
        <v>187</v>
      </c>
      <c r="H92" s="161" t="s">
        <v>99</v>
      </c>
      <c r="I92" s="72">
        <v>1</v>
      </c>
      <c r="J92" s="72">
        <v>1</v>
      </c>
      <c r="K92" s="716" t="s">
        <v>128</v>
      </c>
      <c r="L92" s="60" t="s">
        <v>326</v>
      </c>
      <c r="M92" s="378"/>
      <c r="N92" s="378"/>
      <c r="O92" s="378"/>
      <c r="P92" s="378"/>
      <c r="Q92" s="378"/>
    </row>
    <row r="93" spans="1:17" ht="15" customHeight="1">
      <c r="A93" s="1737"/>
      <c r="B93" s="1743"/>
      <c r="C93" s="1789"/>
      <c r="D93" s="1724"/>
      <c r="E93" s="725" t="s">
        <v>154</v>
      </c>
      <c r="F93" s="162" t="s">
        <v>106</v>
      </c>
      <c r="G93" s="161" t="s">
        <v>187</v>
      </c>
      <c r="H93" s="161" t="s">
        <v>99</v>
      </c>
      <c r="I93" s="72">
        <v>1</v>
      </c>
      <c r="J93" s="72">
        <v>1</v>
      </c>
      <c r="K93" s="716" t="s">
        <v>128</v>
      </c>
      <c r="L93" s="60" t="s">
        <v>326</v>
      </c>
      <c r="M93" s="378"/>
      <c r="N93" s="378"/>
      <c r="O93" s="378"/>
      <c r="P93" s="378"/>
      <c r="Q93" s="378"/>
    </row>
    <row r="94" spans="1:17" ht="15" customHeight="1">
      <c r="A94" s="1737"/>
      <c r="B94" s="1743"/>
      <c r="C94" s="1789"/>
      <c r="D94" s="1724"/>
      <c r="E94" s="725" t="s">
        <v>155</v>
      </c>
      <c r="F94" s="162" t="s">
        <v>106</v>
      </c>
      <c r="G94" s="161" t="s">
        <v>187</v>
      </c>
      <c r="H94" s="161" t="s">
        <v>99</v>
      </c>
      <c r="I94" s="72">
        <v>1</v>
      </c>
      <c r="J94" s="72">
        <v>1</v>
      </c>
      <c r="K94" s="716" t="s">
        <v>128</v>
      </c>
      <c r="L94" s="60" t="s">
        <v>326</v>
      </c>
      <c r="M94" s="378"/>
      <c r="N94" s="378"/>
      <c r="O94" s="378"/>
      <c r="P94" s="378"/>
      <c r="Q94" s="378"/>
    </row>
    <row r="95" spans="1:17" ht="15" customHeight="1">
      <c r="A95" s="1737"/>
      <c r="B95" s="1743"/>
      <c r="C95" s="1789"/>
      <c r="D95" s="1724"/>
      <c r="E95" s="712" t="s">
        <v>268</v>
      </c>
      <c r="F95" s="162" t="s">
        <v>106</v>
      </c>
      <c r="G95" s="161" t="s">
        <v>187</v>
      </c>
      <c r="H95" s="546" t="s">
        <v>99</v>
      </c>
      <c r="I95" s="72">
        <v>1</v>
      </c>
      <c r="J95" s="72">
        <v>1</v>
      </c>
      <c r="K95" s="716" t="s">
        <v>128</v>
      </c>
      <c r="L95" s="60" t="s">
        <v>326</v>
      </c>
      <c r="M95" s="378"/>
      <c r="N95" s="378"/>
      <c r="O95" s="378"/>
      <c r="P95" s="378"/>
      <c r="Q95" s="378"/>
    </row>
    <row r="96" spans="1:17" ht="15" customHeight="1">
      <c r="A96" s="1737"/>
      <c r="B96" s="1743"/>
      <c r="C96" s="1789"/>
      <c r="D96" s="1724"/>
      <c r="E96" s="712" t="s">
        <v>269</v>
      </c>
      <c r="F96" s="568" t="s">
        <v>106</v>
      </c>
      <c r="G96" s="568" t="s">
        <v>187</v>
      </c>
      <c r="H96" s="161" t="s">
        <v>99</v>
      </c>
      <c r="I96" s="577">
        <v>1</v>
      </c>
      <c r="J96" s="577">
        <v>1</v>
      </c>
      <c r="K96" s="716" t="s">
        <v>128</v>
      </c>
      <c r="L96" s="60" t="s">
        <v>326</v>
      </c>
      <c r="M96" s="378"/>
      <c r="N96" s="378"/>
      <c r="O96" s="378"/>
      <c r="P96" s="378"/>
      <c r="Q96" s="378"/>
    </row>
    <row r="97" spans="1:17" ht="15" customHeight="1">
      <c r="A97" s="1737"/>
      <c r="B97" s="1743"/>
      <c r="C97" s="1789"/>
      <c r="D97" s="1724"/>
      <c r="E97" s="712" t="s">
        <v>270</v>
      </c>
      <c r="F97" s="568" t="s">
        <v>106</v>
      </c>
      <c r="G97" s="568" t="s">
        <v>187</v>
      </c>
      <c r="H97" s="161" t="s">
        <v>99</v>
      </c>
      <c r="I97" s="577">
        <v>1</v>
      </c>
      <c r="J97" s="577">
        <v>1</v>
      </c>
      <c r="K97" s="716" t="s">
        <v>128</v>
      </c>
      <c r="L97" s="60" t="s">
        <v>326</v>
      </c>
      <c r="M97" s="378"/>
      <c r="N97" s="378"/>
      <c r="O97" s="378"/>
      <c r="P97" s="378"/>
      <c r="Q97" s="378"/>
    </row>
    <row r="98" spans="1:17" ht="15" customHeight="1">
      <c r="A98" s="1737"/>
      <c r="B98" s="1743"/>
      <c r="C98" s="1789"/>
      <c r="D98" s="1724"/>
      <c r="E98" s="712" t="s">
        <v>271</v>
      </c>
      <c r="F98" s="568" t="s">
        <v>106</v>
      </c>
      <c r="G98" s="568" t="s">
        <v>187</v>
      </c>
      <c r="H98" s="161" t="s">
        <v>99</v>
      </c>
      <c r="I98" s="577">
        <v>1</v>
      </c>
      <c r="J98" s="577">
        <v>1</v>
      </c>
      <c r="K98" s="716" t="s">
        <v>128</v>
      </c>
      <c r="L98" s="60" t="s">
        <v>326</v>
      </c>
      <c r="M98" s="378"/>
      <c r="N98" s="378"/>
      <c r="O98" s="378"/>
      <c r="P98" s="378"/>
      <c r="Q98" s="378"/>
    </row>
    <row r="99" spans="1:17" ht="15" customHeight="1">
      <c r="A99" s="1737"/>
      <c r="B99" s="1743"/>
      <c r="C99" s="1789"/>
      <c r="D99" s="1724"/>
      <c r="E99" s="712" t="s">
        <v>272</v>
      </c>
      <c r="F99" s="568" t="s">
        <v>106</v>
      </c>
      <c r="G99" s="568" t="s">
        <v>187</v>
      </c>
      <c r="H99" s="161" t="s">
        <v>99</v>
      </c>
      <c r="I99" s="577">
        <v>1</v>
      </c>
      <c r="J99" s="577">
        <v>1</v>
      </c>
      <c r="K99" s="716" t="s">
        <v>128</v>
      </c>
      <c r="L99" s="60" t="s">
        <v>326</v>
      </c>
      <c r="M99" s="378"/>
      <c r="N99" s="378"/>
      <c r="O99" s="378"/>
      <c r="P99" s="378"/>
      <c r="Q99" s="378"/>
    </row>
    <row r="100" spans="1:17" ht="15" customHeight="1">
      <c r="A100" s="1737"/>
      <c r="B100" s="1743"/>
      <c r="C100" s="1789"/>
      <c r="D100" s="1724"/>
      <c r="E100" s="712" t="s">
        <v>273</v>
      </c>
      <c r="F100" s="568" t="s">
        <v>106</v>
      </c>
      <c r="G100" s="568" t="s">
        <v>187</v>
      </c>
      <c r="H100" s="547" t="s">
        <v>99</v>
      </c>
      <c r="I100" s="577">
        <v>1</v>
      </c>
      <c r="J100" s="577">
        <v>1</v>
      </c>
      <c r="K100" s="716" t="s">
        <v>128</v>
      </c>
      <c r="L100" s="60" t="s">
        <v>326</v>
      </c>
      <c r="M100" s="378"/>
      <c r="N100" s="378"/>
      <c r="O100" s="378"/>
      <c r="P100" s="378"/>
      <c r="Q100" s="378"/>
    </row>
    <row r="101" spans="1:17" ht="15" customHeight="1">
      <c r="A101" s="1738"/>
      <c r="B101" s="1744"/>
      <c r="C101" s="1789"/>
      <c r="D101" s="1724"/>
      <c r="E101" s="300"/>
      <c r="F101" s="520"/>
      <c r="G101" s="520"/>
      <c r="H101" s="520"/>
      <c r="I101" s="578"/>
      <c r="J101" s="578"/>
      <c r="K101" s="520"/>
      <c r="L101" s="520"/>
      <c r="M101" s="378"/>
      <c r="N101" s="378"/>
      <c r="O101" s="378"/>
      <c r="P101" s="378"/>
      <c r="Q101" s="378"/>
    </row>
    <row r="102" spans="1:17" ht="15" customHeight="1">
      <c r="A102" s="1736" t="s">
        <v>19</v>
      </c>
      <c r="B102" s="1728" t="s">
        <v>75</v>
      </c>
      <c r="C102" s="1789"/>
      <c r="D102" s="1724">
        <v>22</v>
      </c>
      <c r="E102" s="176" t="s">
        <v>131</v>
      </c>
      <c r="F102" s="163" t="s">
        <v>106</v>
      </c>
      <c r="G102" s="71"/>
      <c r="H102" s="71" t="s">
        <v>156</v>
      </c>
      <c r="I102" s="137"/>
      <c r="J102" s="137">
        <v>10</v>
      </c>
      <c r="K102" s="71">
        <v>200</v>
      </c>
      <c r="L102" s="60" t="s">
        <v>326</v>
      </c>
      <c r="M102" s="378"/>
      <c r="N102" s="378"/>
      <c r="O102" s="378"/>
      <c r="P102" s="378"/>
      <c r="Q102" s="378"/>
    </row>
    <row r="103" spans="1:17" ht="15" customHeight="1">
      <c r="A103" s="1737"/>
      <c r="B103" s="1729"/>
      <c r="C103" s="1789"/>
      <c r="D103" s="1724"/>
      <c r="E103" s="177" t="s">
        <v>132</v>
      </c>
      <c r="F103" s="162" t="s">
        <v>106</v>
      </c>
      <c r="G103" s="161"/>
      <c r="H103" s="161" t="s">
        <v>156</v>
      </c>
      <c r="I103" s="146"/>
      <c r="J103" s="146">
        <v>5</v>
      </c>
      <c r="K103" s="161">
        <v>50</v>
      </c>
      <c r="L103" s="60" t="s">
        <v>326</v>
      </c>
      <c r="M103" s="378"/>
      <c r="N103" s="378"/>
      <c r="O103" s="378"/>
      <c r="P103" s="378"/>
      <c r="Q103" s="378"/>
    </row>
    <row r="104" spans="1:17" ht="15" customHeight="1">
      <c r="A104" s="1737"/>
      <c r="B104" s="1729"/>
      <c r="C104" s="1789"/>
      <c r="D104" s="1724"/>
      <c r="E104" s="177"/>
      <c r="F104" s="162"/>
      <c r="G104" s="161"/>
      <c r="H104" s="161"/>
      <c r="I104" s="146"/>
      <c r="J104" s="146"/>
      <c r="K104" s="161"/>
      <c r="L104" s="60"/>
      <c r="M104" s="378"/>
      <c r="N104" s="378"/>
      <c r="O104" s="378"/>
      <c r="P104" s="378"/>
      <c r="Q104" s="378"/>
    </row>
    <row r="105" spans="1:17" ht="15" customHeight="1">
      <c r="A105" s="1737"/>
      <c r="B105" s="1729"/>
      <c r="C105" s="1789"/>
      <c r="D105" s="1724"/>
      <c r="E105" s="177" t="s">
        <v>133</v>
      </c>
      <c r="F105" s="162" t="s">
        <v>106</v>
      </c>
      <c r="G105" s="161"/>
      <c r="H105" s="161" t="s">
        <v>220</v>
      </c>
      <c r="I105" s="146"/>
      <c r="J105" s="146">
        <v>5</v>
      </c>
      <c r="K105" s="161">
        <v>500</v>
      </c>
      <c r="L105" s="60" t="s">
        <v>326</v>
      </c>
      <c r="M105" s="378"/>
      <c r="N105" s="378"/>
      <c r="O105" s="378"/>
      <c r="P105" s="378"/>
      <c r="Q105" s="378"/>
    </row>
    <row r="106" spans="1:17" ht="15" customHeight="1">
      <c r="A106" s="1737"/>
      <c r="B106" s="1729"/>
      <c r="C106" s="1789"/>
      <c r="D106" s="1724"/>
      <c r="E106" s="301"/>
      <c r="F106" s="568"/>
      <c r="G106" s="568"/>
      <c r="H106" s="568"/>
      <c r="I106" s="577"/>
      <c r="J106" s="577"/>
      <c r="K106" s="568"/>
      <c r="L106" s="568"/>
      <c r="M106" s="289"/>
      <c r="N106" s="289"/>
      <c r="O106" s="289"/>
      <c r="P106" s="289"/>
      <c r="Q106" s="289"/>
    </row>
    <row r="107" spans="1:17" ht="15" customHeight="1">
      <c r="A107" s="1737"/>
      <c r="B107" s="1729"/>
      <c r="C107" s="1789"/>
      <c r="D107" s="1724"/>
      <c r="E107" s="301"/>
      <c r="F107" s="568"/>
      <c r="G107" s="568"/>
      <c r="H107" s="568"/>
      <c r="I107" s="577"/>
      <c r="J107" s="577"/>
      <c r="K107" s="568"/>
      <c r="L107" s="568"/>
      <c r="M107" s="289"/>
      <c r="N107" s="289"/>
      <c r="O107" s="289"/>
      <c r="P107" s="289"/>
      <c r="Q107" s="289"/>
    </row>
    <row r="108" spans="1:17" ht="15" customHeight="1">
      <c r="A108" s="1738"/>
      <c r="B108" s="1730"/>
      <c r="C108" s="1789"/>
      <c r="D108" s="1724"/>
      <c r="E108" s="300"/>
      <c r="F108" s="520"/>
      <c r="G108" s="520"/>
      <c r="H108" s="520"/>
      <c r="I108" s="578"/>
      <c r="J108" s="578"/>
      <c r="K108" s="520"/>
      <c r="L108" s="520"/>
      <c r="M108" s="289"/>
      <c r="N108" s="289"/>
      <c r="O108" s="289"/>
      <c r="P108" s="289"/>
      <c r="Q108" s="289"/>
    </row>
    <row r="109" spans="1:17" ht="15" customHeight="1">
      <c r="A109" s="1736" t="s">
        <v>20</v>
      </c>
      <c r="B109" s="1728" t="s">
        <v>76</v>
      </c>
      <c r="C109" s="1789"/>
      <c r="D109" s="1724">
        <v>6</v>
      </c>
      <c r="E109" s="176" t="s">
        <v>157</v>
      </c>
      <c r="F109" s="163" t="s">
        <v>106</v>
      </c>
      <c r="G109" s="71" t="s">
        <v>98</v>
      </c>
      <c r="H109" s="71" t="s">
        <v>110</v>
      </c>
      <c r="I109" s="137">
        <v>50000</v>
      </c>
      <c r="J109" s="730">
        <v>10000</v>
      </c>
      <c r="K109" s="71">
        <v>100000</v>
      </c>
      <c r="L109" s="60" t="s">
        <v>326</v>
      </c>
      <c r="M109" s="289"/>
      <c r="N109" s="289"/>
      <c r="O109" s="289"/>
      <c r="P109" s="289"/>
      <c r="Q109" s="289"/>
    </row>
    <row r="110" spans="1:17" ht="15" customHeight="1">
      <c r="A110" s="1737"/>
      <c r="B110" s="1729"/>
      <c r="C110" s="1789"/>
      <c r="D110" s="1724"/>
      <c r="E110" s="177"/>
      <c r="F110" s="161"/>
      <c r="G110" s="161"/>
      <c r="H110" s="161"/>
      <c r="I110" s="146"/>
      <c r="J110" s="146"/>
      <c r="K110" s="161"/>
      <c r="L110" s="161"/>
      <c r="M110" s="289"/>
      <c r="N110" s="289"/>
      <c r="O110" s="289"/>
      <c r="P110" s="289"/>
      <c r="Q110" s="289"/>
    </row>
    <row r="111" spans="1:17" ht="15" customHeight="1">
      <c r="A111" s="1737"/>
      <c r="B111" s="1729"/>
      <c r="C111" s="1789"/>
      <c r="D111" s="1724"/>
      <c r="E111" s="177"/>
      <c r="F111" s="161"/>
      <c r="G111" s="161"/>
      <c r="H111" s="161"/>
      <c r="I111" s="146"/>
      <c r="J111" s="146"/>
      <c r="K111" s="161"/>
      <c r="L111" s="161"/>
      <c r="M111" s="289"/>
      <c r="N111" s="289"/>
      <c r="O111" s="289"/>
      <c r="P111" s="289"/>
      <c r="Q111" s="289"/>
    </row>
    <row r="112" spans="1:17" ht="15" customHeight="1">
      <c r="A112" s="1738"/>
      <c r="B112" s="1730"/>
      <c r="C112" s="1789"/>
      <c r="D112" s="1724"/>
      <c r="E112" s="178"/>
      <c r="F112" s="523"/>
      <c r="G112" s="523"/>
      <c r="H112" s="523"/>
      <c r="I112" s="369"/>
      <c r="J112" s="369"/>
      <c r="K112" s="523"/>
      <c r="L112" s="523"/>
      <c r="M112" s="289"/>
      <c r="N112" s="289"/>
      <c r="O112" s="289"/>
      <c r="P112" s="289"/>
      <c r="Q112" s="289"/>
    </row>
    <row r="113" spans="1:17" ht="15" customHeight="1">
      <c r="A113" s="1736" t="s">
        <v>21</v>
      </c>
      <c r="B113" s="1794" t="s">
        <v>158</v>
      </c>
      <c r="C113" s="1789"/>
      <c r="D113" s="1724">
        <v>22</v>
      </c>
      <c r="E113" s="176" t="s">
        <v>159</v>
      </c>
      <c r="F113" s="163" t="s">
        <v>106</v>
      </c>
      <c r="G113" s="71"/>
      <c r="H113" s="71" t="s">
        <v>101</v>
      </c>
      <c r="I113" s="137"/>
      <c r="J113" s="137">
        <v>1.5</v>
      </c>
      <c r="K113" s="163" t="s">
        <v>128</v>
      </c>
      <c r="L113" s="166" t="s">
        <v>182</v>
      </c>
      <c r="M113" s="289"/>
      <c r="N113" s="289"/>
      <c r="O113" s="289"/>
      <c r="P113" s="289"/>
      <c r="Q113" s="289"/>
    </row>
    <row r="114" spans="1:17" ht="15" customHeight="1">
      <c r="A114" s="1737"/>
      <c r="B114" s="1729"/>
      <c r="C114" s="1789"/>
      <c r="D114" s="1724"/>
      <c r="E114" s="177" t="s">
        <v>160</v>
      </c>
      <c r="F114" s="162" t="s">
        <v>106</v>
      </c>
      <c r="G114" s="161"/>
      <c r="H114" s="161" t="s">
        <v>101</v>
      </c>
      <c r="I114" s="146"/>
      <c r="J114" s="146">
        <v>1.2</v>
      </c>
      <c r="K114" s="162" t="s">
        <v>128</v>
      </c>
      <c r="L114" s="60" t="s">
        <v>182</v>
      </c>
      <c r="M114" s="289"/>
      <c r="N114" s="289"/>
      <c r="O114" s="289"/>
      <c r="P114" s="289"/>
      <c r="Q114" s="289"/>
    </row>
    <row r="115" spans="1:17" ht="15" customHeight="1">
      <c r="A115" s="1737"/>
      <c r="B115" s="1729"/>
      <c r="C115" s="1789"/>
      <c r="D115" s="1724"/>
      <c r="E115" s="177" t="s">
        <v>221</v>
      </c>
      <c r="F115" s="162" t="s">
        <v>106</v>
      </c>
      <c r="G115" s="161"/>
      <c r="H115" s="161" t="s">
        <v>101</v>
      </c>
      <c r="I115" s="146"/>
      <c r="J115" s="146">
        <v>1.68</v>
      </c>
      <c r="K115" s="162" t="s">
        <v>128</v>
      </c>
      <c r="L115" s="60" t="s">
        <v>182</v>
      </c>
      <c r="M115" s="289"/>
      <c r="N115" s="289"/>
      <c r="O115" s="289"/>
      <c r="P115" s="289"/>
      <c r="Q115" s="289"/>
    </row>
    <row r="116" spans="1:17" ht="15" customHeight="1">
      <c r="A116" s="1737"/>
      <c r="B116" s="1729"/>
      <c r="C116" s="1789"/>
      <c r="D116" s="1724"/>
      <c r="E116" s="177" t="s">
        <v>222</v>
      </c>
      <c r="F116" s="162" t="s">
        <v>106</v>
      </c>
      <c r="G116" s="161"/>
      <c r="H116" s="161" t="s">
        <v>101</v>
      </c>
      <c r="I116" s="146"/>
      <c r="J116" s="146">
        <v>1.84</v>
      </c>
      <c r="K116" s="162" t="s">
        <v>128</v>
      </c>
      <c r="L116" s="60" t="s">
        <v>182</v>
      </c>
      <c r="M116" s="289"/>
      <c r="N116" s="289"/>
      <c r="O116" s="289"/>
      <c r="P116" s="289"/>
      <c r="Q116" s="289"/>
    </row>
    <row r="117" spans="1:17" ht="15" customHeight="1">
      <c r="A117" s="1738"/>
      <c r="B117" s="1730"/>
      <c r="C117" s="1789"/>
      <c r="D117" s="1724"/>
      <c r="E117" s="178"/>
      <c r="F117" s="523"/>
      <c r="G117" s="523"/>
      <c r="H117" s="523"/>
      <c r="I117" s="369"/>
      <c r="J117" s="369"/>
      <c r="K117" s="523"/>
      <c r="L117" s="523"/>
      <c r="M117" s="291"/>
      <c r="N117" s="291"/>
      <c r="O117" s="291"/>
      <c r="P117" s="291"/>
      <c r="Q117" s="291"/>
    </row>
    <row r="118" spans="1:17" ht="15" customHeight="1">
      <c r="A118" s="1322" t="s">
        <v>77</v>
      </c>
      <c r="B118" s="1726" t="s">
        <v>78</v>
      </c>
      <c r="C118" s="1795"/>
      <c r="D118" s="1796">
        <v>10</v>
      </c>
      <c r="E118" s="179" t="s">
        <v>137</v>
      </c>
      <c r="F118" s="163" t="s">
        <v>106</v>
      </c>
      <c r="G118" s="163"/>
      <c r="H118" s="163" t="s">
        <v>135</v>
      </c>
      <c r="I118" s="48"/>
      <c r="J118" s="48">
        <v>3</v>
      </c>
      <c r="K118" s="163">
        <v>100</v>
      </c>
      <c r="L118" s="60" t="s">
        <v>326</v>
      </c>
      <c r="M118" s="289"/>
      <c r="N118" s="289"/>
      <c r="O118" s="289"/>
      <c r="P118" s="289"/>
      <c r="Q118" s="289"/>
    </row>
    <row r="119" spans="1:17" ht="15" customHeight="1">
      <c r="A119" s="1323"/>
      <c r="B119" s="1727"/>
      <c r="C119" s="1795"/>
      <c r="D119" s="1796"/>
      <c r="E119" s="180" t="s">
        <v>138</v>
      </c>
      <c r="F119" s="346" t="s">
        <v>106</v>
      </c>
      <c r="G119" s="346"/>
      <c r="H119" s="346" t="s">
        <v>135</v>
      </c>
      <c r="I119" s="214"/>
      <c r="J119" s="214" t="s">
        <v>136</v>
      </c>
      <c r="K119" s="346">
        <v>20</v>
      </c>
      <c r="L119" s="200" t="s">
        <v>326</v>
      </c>
      <c r="M119" s="289"/>
      <c r="N119" s="289"/>
      <c r="O119" s="289"/>
      <c r="P119" s="289"/>
      <c r="Q119" s="289"/>
    </row>
    <row r="120" spans="1:17" ht="15">
      <c r="A120" s="289"/>
      <c r="B120" s="289"/>
      <c r="C120" s="302"/>
      <c r="D120" s="298"/>
      <c r="E120" s="289"/>
      <c r="F120" s="289"/>
      <c r="G120" s="289"/>
      <c r="H120" s="289"/>
      <c r="I120" s="289"/>
      <c r="J120" s="289"/>
      <c r="K120" s="289"/>
      <c r="L120" s="289"/>
      <c r="M120" s="289"/>
      <c r="N120" s="289"/>
      <c r="O120" s="289"/>
      <c r="P120" s="289"/>
      <c r="Q120" s="289"/>
    </row>
    <row r="121" spans="1:17" ht="15.75">
      <c r="A121" s="378"/>
      <c r="B121" s="602"/>
      <c r="C121" s="288"/>
      <c r="D121" s="298"/>
      <c r="E121" s="378"/>
      <c r="F121" s="378"/>
      <c r="G121" s="378"/>
      <c r="H121" s="378"/>
      <c r="I121" s="378"/>
      <c r="J121" s="378"/>
      <c r="K121" s="378"/>
      <c r="L121" s="378"/>
      <c r="M121" s="378"/>
      <c r="N121" s="378"/>
      <c r="O121" s="378"/>
      <c r="P121" s="378"/>
      <c r="Q121" s="378"/>
    </row>
    <row r="122" spans="1:17" ht="32.25" customHeight="1">
      <c r="A122" s="378"/>
      <c r="B122" s="1725" t="s">
        <v>79</v>
      </c>
      <c r="C122" s="1725"/>
      <c r="D122" s="603">
        <f>C16</f>
        <v>408.54</v>
      </c>
      <c r="E122" s="378"/>
      <c r="F122" s="378"/>
      <c r="G122" s="378"/>
      <c r="H122" s="378"/>
      <c r="I122" s="378"/>
      <c r="J122" s="378"/>
      <c r="K122" s="378"/>
      <c r="L122" s="378"/>
      <c r="M122" s="378"/>
      <c r="N122" s="378"/>
      <c r="O122" s="378"/>
      <c r="P122" s="378"/>
      <c r="Q122" s="378"/>
    </row>
    <row r="123" spans="1:17" ht="15">
      <c r="A123" s="378"/>
      <c r="B123" s="605"/>
      <c r="C123" s="606"/>
      <c r="D123" s="607"/>
      <c r="E123" s="378"/>
      <c r="F123" s="378"/>
      <c r="G123" s="378"/>
      <c r="H123" s="378"/>
      <c r="I123" s="378"/>
      <c r="J123" s="378"/>
      <c r="K123" s="378"/>
      <c r="L123" s="378"/>
      <c r="M123" s="378"/>
      <c r="N123" s="378"/>
      <c r="O123" s="378"/>
      <c r="P123" s="378"/>
      <c r="Q123" s="378"/>
    </row>
    <row r="124" spans="1:17" ht="15">
      <c r="A124" s="77"/>
      <c r="B124" s="1621" t="s">
        <v>205</v>
      </c>
      <c r="C124" s="1622"/>
      <c r="D124" s="603">
        <f>SUM(D21+D26+D30+D47+D74+D85+D118)</f>
        <v>430</v>
      </c>
      <c r="E124" s="59"/>
      <c r="F124" s="59"/>
      <c r="G124" s="59"/>
      <c r="H124" s="59"/>
      <c r="I124" s="59"/>
      <c r="J124" s="59"/>
      <c r="K124" s="378"/>
      <c r="L124" s="378"/>
      <c r="M124" s="378"/>
      <c r="N124" s="378"/>
      <c r="O124" s="378"/>
      <c r="P124" s="378"/>
      <c r="Q124" s="378"/>
    </row>
    <row r="125" spans="2:17" ht="15">
      <c r="B125" s="36"/>
      <c r="C125" s="36"/>
      <c r="D125" s="36"/>
      <c r="E125" s="36"/>
      <c r="F125" s="36"/>
      <c r="G125" s="59"/>
      <c r="H125" s="59"/>
      <c r="I125" s="59"/>
      <c r="J125" s="59"/>
      <c r="K125" s="378"/>
      <c r="L125" s="378"/>
      <c r="M125" s="378"/>
      <c r="N125" s="378"/>
      <c r="O125" s="378"/>
      <c r="P125" s="378"/>
      <c r="Q125" s="378"/>
    </row>
    <row r="126" spans="2:10" ht="15">
      <c r="B126" s="46" t="s">
        <v>173</v>
      </c>
      <c r="C126" s="129"/>
      <c r="D126" s="131"/>
      <c r="E126" s="131"/>
      <c r="F126" s="131"/>
      <c r="G126" s="131"/>
      <c r="H126" s="59"/>
      <c r="I126" s="59"/>
      <c r="J126" s="59"/>
    </row>
    <row r="127" spans="2:10" ht="15">
      <c r="B127" s="46"/>
      <c r="C127" s="129" t="s">
        <v>175</v>
      </c>
      <c r="D127" s="131"/>
      <c r="E127" s="131"/>
      <c r="F127" s="131"/>
      <c r="G127" s="131"/>
      <c r="H127" s="36"/>
      <c r="I127" s="36"/>
      <c r="J127" s="36"/>
    </row>
    <row r="128" spans="2:10" ht="15">
      <c r="B128" s="75"/>
      <c r="C128" s="129" t="s">
        <v>321</v>
      </c>
      <c r="D128" s="131"/>
      <c r="E128" s="131"/>
      <c r="F128" s="131"/>
      <c r="G128" s="131"/>
      <c r="H128" s="43"/>
      <c r="I128" s="36"/>
      <c r="J128" s="36"/>
    </row>
    <row r="129" spans="2:10" ht="15">
      <c r="B129" s="75"/>
      <c r="C129" s="129" t="s">
        <v>242</v>
      </c>
      <c r="D129" s="131"/>
      <c r="E129" s="131"/>
      <c r="F129" s="131"/>
      <c r="G129" s="131"/>
      <c r="H129" s="43"/>
      <c r="I129" s="36"/>
      <c r="J129" s="36"/>
    </row>
    <row r="130" spans="2:15" ht="15">
      <c r="B130" s="1792"/>
      <c r="C130" s="1198"/>
      <c r="D130" s="1198"/>
      <c r="E130" s="1198"/>
      <c r="F130" s="1198"/>
      <c r="G130" s="1198"/>
      <c r="H130" s="1198"/>
      <c r="I130" s="1198"/>
      <c r="J130" s="1198"/>
      <c r="K130" s="1198"/>
      <c r="L130" s="1198"/>
      <c r="M130" s="1198"/>
      <c r="N130" s="1198"/>
      <c r="O130" s="1198"/>
    </row>
    <row r="131" spans="2:15" ht="27" customHeight="1">
      <c r="B131" s="1793"/>
      <c r="C131" s="1198"/>
      <c r="D131" s="1198"/>
      <c r="E131" s="1198"/>
      <c r="F131" s="1198"/>
      <c r="G131" s="1198"/>
      <c r="H131" s="1198"/>
      <c r="I131" s="1198"/>
      <c r="J131" s="1198"/>
      <c r="K131" s="1198"/>
      <c r="L131" s="1198"/>
      <c r="M131" s="182"/>
      <c r="N131" s="182"/>
      <c r="O131" s="182"/>
    </row>
    <row r="132" spans="2:15" ht="15" customHeight="1">
      <c r="B132" s="36"/>
      <c r="C132" s="1691"/>
      <c r="D132" s="1692"/>
      <c r="E132" s="1692"/>
      <c r="F132" s="1692"/>
      <c r="G132" s="1692"/>
      <c r="H132" s="1692"/>
      <c r="I132" s="1692"/>
      <c r="J132" s="1692"/>
      <c r="K132" s="1692"/>
      <c r="L132" s="1692"/>
      <c r="M132" s="182"/>
      <c r="N132" s="182"/>
      <c r="O132" s="182"/>
    </row>
    <row r="133" spans="2:15" ht="15" customHeight="1">
      <c r="B133" s="36"/>
      <c r="C133" s="1691"/>
      <c r="D133" s="1692"/>
      <c r="E133" s="1692"/>
      <c r="F133" s="1692"/>
      <c r="G133" s="1692"/>
      <c r="H133" s="1692"/>
      <c r="I133" s="1692"/>
      <c r="J133" s="1692"/>
      <c r="K133" s="1692"/>
      <c r="L133" s="1692"/>
      <c r="M133" s="182"/>
      <c r="N133" s="182"/>
      <c r="O133" s="182"/>
    </row>
    <row r="134" spans="1:15" ht="21" customHeight="1">
      <c r="A134" s="388"/>
      <c r="B134" s="388"/>
      <c r="C134" s="1691"/>
      <c r="D134" s="1692"/>
      <c r="E134" s="1692"/>
      <c r="F134" s="1692"/>
      <c r="G134" s="1692"/>
      <c r="H134" s="1692"/>
      <c r="I134" s="1692"/>
      <c r="J134" s="1692"/>
      <c r="K134" s="1692"/>
      <c r="L134" s="1692"/>
      <c r="M134" s="1692"/>
      <c r="N134" s="1692"/>
      <c r="O134" s="182"/>
    </row>
    <row r="135" spans="7:10" ht="15">
      <c r="G135" s="43"/>
      <c r="H135" s="43"/>
      <c r="I135" s="36"/>
      <c r="J135" s="36"/>
    </row>
    <row r="136" spans="7:10" ht="15.75">
      <c r="G136" s="45"/>
      <c r="H136" s="45"/>
      <c r="I136" s="36"/>
      <c r="J136" s="44"/>
    </row>
  </sheetData>
  <sheetProtection/>
  <protectedRanges>
    <protectedRange sqref="E73:L73 E106:L108 E77 E25 F76:F77 G25:L25 F24:F25 E27:L29 E101:L101 D85:D86 D89:D113 D87:G88 F96:G100 I96:J100 I87:J88 G77:L82 E78:F82 D21:D44 D47:D82" name="Range1_1_2"/>
    <protectedRange password="CDC0" sqref="G13" name="Range1_2_1_1"/>
    <protectedRange sqref="E86 G86:H86 E89:E94 G89:H95 H87:H88 H96:H100" name="Range1_12_3"/>
    <protectedRange sqref="E102:E105 G102:K105" name="Range1_16_2"/>
    <protectedRange sqref="E115:E117 F117 G115:G117 H117 I115:J117 K117:L117 E110:L112" name="Range1_1_1_2"/>
    <protectedRange sqref="E109 G109:K109 H113:H116" name="Range1_19_1"/>
    <protectedRange password="CDC0" sqref="F21" name="Range1_3_1"/>
    <protectedRange password="CDC0" sqref="E26:F26 H26:K26 F22:F23" name="Range1_8_1_1"/>
    <protectedRange password="CDC0" sqref="E39" name="Range1_6_1_2"/>
    <protectedRange password="CDC0" sqref="F39" name="Range1_7_1_1"/>
    <protectedRange password="CDC0" sqref="K67:K71 K49 K47" name="Range1_12_1_6"/>
    <protectedRange sqref="M74 I76:K76" name="Range1_11_1"/>
    <protectedRange sqref="C10:D10" name="Range1_4_1"/>
    <protectedRange sqref="C11:D11" name="Range1_6_3"/>
    <protectedRange password="CDC0" sqref="L113:L116" name="Range1_12_1_3_1"/>
    <protectedRange password="CDC0" sqref="L47 L49" name="Range1_12_1_4_2"/>
    <protectedRange sqref="E76" name="Range1_1_1_1_1"/>
    <protectedRange sqref="C17" name="Range1_2_2"/>
    <protectedRange password="CDC0" sqref="G39:H39" name="Range1_1_5_1"/>
    <protectedRange password="CDC0" sqref="E21" name="Range1_6_3_1_1"/>
    <protectedRange password="CDC0" sqref="E24" name="Range1_12_2_1"/>
    <protectedRange password="CDC0" sqref="H21 H24" name="Range1_7_1_2_1_1"/>
    <protectedRange password="CDC0" sqref="G26 G21 G24 G40:G42 G74:G76" name="Range1_6_2_1_1"/>
    <protectedRange password="CDC0" sqref="L26 I21:L21 I24:L24" name="Range1_6_5_1_2"/>
    <protectedRange password="CDC0" sqref="K39" name="Range1_11_2_2_1_1"/>
    <protectedRange password="CDC0" sqref="J39" name="Range1_7_2_2"/>
    <protectedRange password="CDC0" sqref="I39" name="Range1_7_2_1_1"/>
    <protectedRange password="CDC0" sqref="I42" name="Range1_11_1_1_1"/>
    <protectedRange password="CDC0" sqref="K42:K43" name="Range1_15_1_1_1_1"/>
    <protectedRange password="CDC0" sqref="F42" name="Range1_12_13_1_1_2_1_1"/>
    <protectedRange password="CDC0" sqref="K40:K41" name="Range1_15_1_1_2_1"/>
    <protectedRange password="CDC0" sqref="F40:F41" name="Range1_12_13_1_1_2_2_1"/>
    <protectedRange password="CDC0" sqref="H40" name="Range1_1_4_1_2_1"/>
    <protectedRange password="CDC0" sqref="L40:L43" name="Range1_6_5_1_1_1"/>
    <protectedRange password="CDC0" sqref="K50:K53 K63:K64 K61" name="Range1_12_1_1_1_1"/>
    <protectedRange password="CDC0" sqref="L74:L76 L57:L61 L48 L50:L53 L63" name="Range1_6_2_2"/>
    <protectedRange password="CDC0" sqref="K65" name="Range1_12_1_8_1"/>
    <protectedRange password="CDC0" sqref="I86:J86 I89:J95" name="Range1_21_1_1_1"/>
    <protectedRange password="CDC0" sqref="H74:H76" name="Range1_12_1_5_1"/>
    <protectedRange password="CDC0" sqref="E22:E23 G22:L23" name="Range1_6_4_1"/>
    <protectedRange password="CDC0" sqref="L104" name="Range1_6_10"/>
    <protectedRange password="CDC0" sqref="L39" name="Range1_6_1_1"/>
    <protectedRange password="CDC0" sqref="L32:L33" name="Range1_6_1_3"/>
    <protectedRange password="CDC0" sqref="E64:F72 H64:H72 E57:F59 E49:F53 H57:J59 E61:F61 H61:J61 E47:F47 H47:J47 G50:H53 H49:J49" name="Range1_12_1"/>
    <protectedRange password="CDC0" sqref="I50:J53" name="Range1_12_1_1"/>
    <protectedRange password="CDC0" sqref="G64:G72" name="Range1_12_1_5_1_1"/>
    <protectedRange password="CDC0" sqref="I64:I65 I68 I70:I72" name="Range1_12_1_3"/>
    <protectedRange password="CDC0" sqref="I66:I67 I69" name="Range1_12_1_7_1"/>
    <protectedRange password="CDC0" sqref="E95:E100" name="Range1_20_3_1"/>
    <protectedRange password="CDC0" sqref="L54:L56" name="Range1_6_21_1"/>
    <protectedRange password="CDC0" sqref="E54:F56 H54:K56" name="Range1_12_1_13_1"/>
    <protectedRange sqref="K74" name="Range1_11_3"/>
    <protectedRange password="CDC0" sqref="F60" name="Range1_12_1_6_1"/>
    <protectedRange sqref="K57:K60" name="Range1_10_1_1_5"/>
    <protectedRange password="CDC0" sqref="E43:H43" name="Range1_12_1_17_1_1_1"/>
    <protectedRange password="CDC0" sqref="I43" name="Range1_12_1_2_2_1_1_1"/>
    <protectedRange password="CDC0" sqref="J37:J38" name="Range1_2"/>
    <protectedRange password="CDC0" sqref="J35:J36" name="Range1_1_3"/>
    <protectedRange password="CDC0" sqref="J43 J64:J72" name="Range1_12_1_4"/>
    <protectedRange sqref="C13:D13" name="Range1"/>
    <protectedRange sqref="C14:D14" name="Range1_1"/>
    <protectedRange password="CDC0" sqref="L64:L72" name="Range1_6_7_1_4_8_1"/>
    <protectedRange password="CDC0" sqref="L86:L100" name="Range1_6_7_1_4_8_1_1"/>
    <protectedRange password="CDC0" sqref="L102:L103" name="Range1_6_7_1_4_8_1_2"/>
    <protectedRange password="CDC0" sqref="L105" name="Range1_6_7_1_4_8_1_3"/>
    <protectedRange password="CDC0" sqref="L109" name="Range1_6_7_1_4_8_1_4"/>
    <protectedRange password="CDC0" sqref="L118:L119" name="Range1_6_7_1_4_8_1_5"/>
    <protectedRange password="CDC0" sqref="J62:K62 E62" name="Range1_1_2_2"/>
    <protectedRange password="CDC0" sqref="L62" name="Range1_7_5"/>
    <protectedRange password="CDC0" sqref="G62" name="Range1_1_5_1_1"/>
    <protectedRange password="CDC0" sqref="H62" name="Range1_12_1_1_1_2"/>
    <protectedRange password="CDC0" sqref="I62" name="Range1_3_2"/>
  </protectedRanges>
  <mergeCells count="106">
    <mergeCell ref="C134:N134"/>
    <mergeCell ref="K83:K84"/>
    <mergeCell ref="L83:L84"/>
    <mergeCell ref="A85:B85"/>
    <mergeCell ref="G85:L85"/>
    <mergeCell ref="G83:G84"/>
    <mergeCell ref="H83:H84"/>
    <mergeCell ref="A86:A101"/>
    <mergeCell ref="C133:L133"/>
    <mergeCell ref="C132:L132"/>
    <mergeCell ref="B130:O130"/>
    <mergeCell ref="B131:L131"/>
    <mergeCell ref="A102:A108"/>
    <mergeCell ref="D102:D108"/>
    <mergeCell ref="B113:B117"/>
    <mergeCell ref="A118:A119"/>
    <mergeCell ref="C113:C117"/>
    <mergeCell ref="D113:D117"/>
    <mergeCell ref="C118:C119"/>
    <mergeCell ref="D118:D119"/>
    <mergeCell ref="D86:D101"/>
    <mergeCell ref="C109:C112"/>
    <mergeCell ref="B102:B108"/>
    <mergeCell ref="C102:C108"/>
    <mergeCell ref="B86:B101"/>
    <mergeCell ref="C86:C101"/>
    <mergeCell ref="D109:D112"/>
    <mergeCell ref="I83:I84"/>
    <mergeCell ref="J83:J84"/>
    <mergeCell ref="A83:B84"/>
    <mergeCell ref="F83:F84"/>
    <mergeCell ref="C83:D83"/>
    <mergeCell ref="E83:E84"/>
    <mergeCell ref="A30:A44"/>
    <mergeCell ref="D26:D29"/>
    <mergeCell ref="C40:C44"/>
    <mergeCell ref="B26:B29"/>
    <mergeCell ref="C26:C29"/>
    <mergeCell ref="A26:A29"/>
    <mergeCell ref="D34:D39"/>
    <mergeCell ref="D40:D44"/>
    <mergeCell ref="C34:C38"/>
    <mergeCell ref="C12:D12"/>
    <mergeCell ref="C15:D15"/>
    <mergeCell ref="A14:B14"/>
    <mergeCell ref="C14:D14"/>
    <mergeCell ref="A12:B12"/>
    <mergeCell ref="A13:B13"/>
    <mergeCell ref="C13:D13"/>
    <mergeCell ref="A15:B15"/>
    <mergeCell ref="K4:L4"/>
    <mergeCell ref="A16:B16"/>
    <mergeCell ref="C16:D16"/>
    <mergeCell ref="A17:B17"/>
    <mergeCell ref="C17:D17"/>
    <mergeCell ref="C21:C25"/>
    <mergeCell ref="A19:B20"/>
    <mergeCell ref="C19:D19"/>
    <mergeCell ref="A21:A25"/>
    <mergeCell ref="D21:D25"/>
    <mergeCell ref="L19:L20"/>
    <mergeCell ref="K19:K20"/>
    <mergeCell ref="K1:L1"/>
    <mergeCell ref="A11:B11"/>
    <mergeCell ref="C11:D11"/>
    <mergeCell ref="A7:L8"/>
    <mergeCell ref="A10:B10"/>
    <mergeCell ref="C10:D10"/>
    <mergeCell ref="A5:L6"/>
    <mergeCell ref="K3:L3"/>
    <mergeCell ref="H19:H20"/>
    <mergeCell ref="B21:B25"/>
    <mergeCell ref="F14:J14"/>
    <mergeCell ref="L45:L46"/>
    <mergeCell ref="I45:I46"/>
    <mergeCell ref="J45:J46"/>
    <mergeCell ref="K45:K46"/>
    <mergeCell ref="G45:G46"/>
    <mergeCell ref="J19:J20"/>
    <mergeCell ref="H45:H46"/>
    <mergeCell ref="D79:D82"/>
    <mergeCell ref="C79:C82"/>
    <mergeCell ref="I19:I20"/>
    <mergeCell ref="A45:B46"/>
    <mergeCell ref="C45:D45"/>
    <mergeCell ref="E45:E46"/>
    <mergeCell ref="F45:F46"/>
    <mergeCell ref="E19:E20"/>
    <mergeCell ref="F19:F20"/>
    <mergeCell ref="G19:G20"/>
    <mergeCell ref="A109:A112"/>
    <mergeCell ref="A113:A117"/>
    <mergeCell ref="A74:A78"/>
    <mergeCell ref="B74:B78"/>
    <mergeCell ref="A79:A82"/>
    <mergeCell ref="B79:B82"/>
    <mergeCell ref="D47:D73"/>
    <mergeCell ref="B122:C122"/>
    <mergeCell ref="B124:C124"/>
    <mergeCell ref="B118:B119"/>
    <mergeCell ref="B109:B112"/>
    <mergeCell ref="A47:A73"/>
    <mergeCell ref="B47:B73"/>
    <mergeCell ref="C47:C73"/>
    <mergeCell ref="C74:C78"/>
    <mergeCell ref="D74:D78"/>
  </mergeCells>
  <printOptions/>
  <pageMargins left="0.49" right="0.22" top="0.34" bottom="0.35" header="0.18" footer="0.19"/>
  <pageSetup fitToHeight="3" horizontalDpi="600" verticalDpi="600" orientation="landscape" paperSize="9" scale="38" r:id="rId1"/>
  <rowBreaks count="1" manualBreakCount="1">
    <brk id="82" max="11" man="1"/>
  </rowBreaks>
</worksheet>
</file>

<file path=xl/worksheets/sheet7.xml><?xml version="1.0" encoding="utf-8"?>
<worksheet xmlns="http://schemas.openxmlformats.org/spreadsheetml/2006/main" xmlns:r="http://schemas.openxmlformats.org/officeDocument/2006/relationships">
  <dimension ref="A1:Q149"/>
  <sheetViews>
    <sheetView view="pageBreakPreview" zoomScale="60" zoomScaleNormal="75" zoomScalePageLayoutView="0" workbookViewId="0" topLeftCell="A22">
      <selection activeCell="K46" sqref="K46:N71"/>
    </sheetView>
  </sheetViews>
  <sheetFormatPr defaultColWidth="9.00390625" defaultRowHeight="12.75"/>
  <cols>
    <col min="1" max="1" width="9.125" style="9" customWidth="1"/>
    <col min="2" max="2" width="40.75390625" style="9" customWidth="1"/>
    <col min="3" max="3" width="11.75390625" style="9" customWidth="1"/>
    <col min="4" max="6" width="9.125" style="9" customWidth="1"/>
    <col min="7" max="7" width="30.75390625" style="9" customWidth="1"/>
    <col min="8" max="8" width="27.00390625" style="9" customWidth="1"/>
    <col min="9" max="10" width="25.75390625" style="9" customWidth="1"/>
    <col min="11" max="13" width="30.75390625" style="9" customWidth="1"/>
    <col min="14" max="14" width="39.875" style="9" customWidth="1"/>
    <col min="15" max="16384" width="9.125" style="9" customWidth="1"/>
  </cols>
  <sheetData>
    <row r="1" spans="11:14" ht="18">
      <c r="K1" s="224"/>
      <c r="L1" s="224"/>
      <c r="M1" s="1303" t="s">
        <v>235</v>
      </c>
      <c r="N1" s="1303"/>
    </row>
    <row r="2" spans="10:15" ht="18">
      <c r="J2" s="224"/>
      <c r="K2" s="224"/>
      <c r="L2" s="224"/>
      <c r="M2" s="382" t="s">
        <v>293</v>
      </c>
      <c r="N2" s="383"/>
      <c r="O2" s="225"/>
    </row>
    <row r="3" spans="10:15" ht="18">
      <c r="J3" s="224"/>
      <c r="K3" s="224"/>
      <c r="L3" s="224"/>
      <c r="M3" s="1304" t="s">
        <v>294</v>
      </c>
      <c r="N3" s="1304"/>
      <c r="O3" s="225"/>
    </row>
    <row r="4" spans="10:14" ht="18">
      <c r="J4" s="62"/>
      <c r="K4" s="62"/>
      <c r="L4" s="62"/>
      <c r="M4" s="1197" t="s">
        <v>322</v>
      </c>
      <c r="N4" s="1198"/>
    </row>
    <row r="5" spans="1:14" ht="15">
      <c r="A5" s="1763" t="s">
        <v>52</v>
      </c>
      <c r="B5" s="1763"/>
      <c r="C5" s="1763"/>
      <c r="D5" s="1763"/>
      <c r="E5" s="1763"/>
      <c r="F5" s="1763"/>
      <c r="G5" s="1763"/>
      <c r="H5" s="1763"/>
      <c r="I5" s="1763"/>
      <c r="J5" s="1763"/>
      <c r="K5" s="1763"/>
      <c r="L5" s="1763"/>
      <c r="M5" s="1763"/>
      <c r="N5" s="1763"/>
    </row>
    <row r="6" spans="1:14" ht="15">
      <c r="A6" s="1763"/>
      <c r="B6" s="1763"/>
      <c r="C6" s="1763"/>
      <c r="D6" s="1763"/>
      <c r="E6" s="1763"/>
      <c r="F6" s="1763"/>
      <c r="G6" s="1763"/>
      <c r="H6" s="1763"/>
      <c r="I6" s="1763"/>
      <c r="J6" s="1763"/>
      <c r="K6" s="1763"/>
      <c r="L6" s="1763"/>
      <c r="M6" s="1763"/>
      <c r="N6" s="1763"/>
    </row>
    <row r="7" spans="1:14" ht="16.5" thickBot="1">
      <c r="A7" s="1763" t="s">
        <v>316</v>
      </c>
      <c r="B7" s="1763"/>
      <c r="C7" s="1763"/>
      <c r="D7" s="1763"/>
      <c r="E7" s="1763"/>
      <c r="F7" s="1763"/>
      <c r="G7" s="1763"/>
      <c r="H7" s="1763"/>
      <c r="I7" s="1763"/>
      <c r="J7" s="1763"/>
      <c r="K7" s="1763"/>
      <c r="L7" s="1763"/>
      <c r="M7" s="1763"/>
      <c r="N7" s="1763"/>
    </row>
    <row r="8" spans="1:14" ht="15.75">
      <c r="A8" s="80"/>
      <c r="B8" s="80"/>
      <c r="C8" s="81"/>
      <c r="D8" s="81"/>
      <c r="E8" s="81"/>
      <c r="F8" s="77"/>
      <c r="G8" s="77"/>
      <c r="H8" s="77"/>
      <c r="I8" s="81"/>
      <c r="J8" s="77"/>
      <c r="K8" s="77"/>
      <c r="L8" s="82" t="s">
        <v>24</v>
      </c>
      <c r="M8" s="83"/>
      <c r="N8" s="84"/>
    </row>
    <row r="9" spans="1:14" ht="15">
      <c r="A9" s="77"/>
      <c r="B9" s="77"/>
      <c r="C9" s="81"/>
      <c r="D9" s="81"/>
      <c r="E9" s="81"/>
      <c r="F9" s="77"/>
      <c r="G9" s="77"/>
      <c r="H9" s="77"/>
      <c r="I9" s="77"/>
      <c r="J9" s="77"/>
      <c r="K9" s="77"/>
      <c r="L9" s="85" t="s">
        <v>7</v>
      </c>
      <c r="M9" s="86">
        <f>((C16*0.7)*0.35)+(C16*0.03)</f>
        <v>82.5</v>
      </c>
      <c r="N9" s="87"/>
    </row>
    <row r="10" spans="1:14" ht="15" customHeight="1">
      <c r="A10" s="1818" t="s">
        <v>27</v>
      </c>
      <c r="B10" s="1559"/>
      <c r="C10" s="1815" t="s">
        <v>44</v>
      </c>
      <c r="D10" s="1816"/>
      <c r="E10" s="1816"/>
      <c r="F10" s="1816"/>
      <c r="G10" s="327"/>
      <c r="H10" s="77"/>
      <c r="I10" s="533" t="s">
        <v>80</v>
      </c>
      <c r="J10" s="228">
        <v>43074</v>
      </c>
      <c r="K10" s="77"/>
      <c r="L10" s="85" t="s">
        <v>8</v>
      </c>
      <c r="M10" s="86">
        <f>((C16*0.7)*0.4)+(C16*0.03)</f>
        <v>93</v>
      </c>
      <c r="N10" s="87"/>
    </row>
    <row r="11" spans="1:14" ht="15" customHeight="1">
      <c r="A11" s="1643" t="s">
        <v>29</v>
      </c>
      <c r="B11" s="1817"/>
      <c r="C11" s="1834">
        <v>2017</v>
      </c>
      <c r="D11" s="1835"/>
      <c r="E11" s="1835"/>
      <c r="F11" s="1836"/>
      <c r="G11" s="88"/>
      <c r="H11" s="89"/>
      <c r="I11" s="89"/>
      <c r="J11" s="77"/>
      <c r="K11" s="77"/>
      <c r="L11" s="85" t="s">
        <v>10</v>
      </c>
      <c r="M11" s="86">
        <f>((C16*0.7)*0.2)+(C16*0.03)</f>
        <v>51</v>
      </c>
      <c r="N11" s="87"/>
    </row>
    <row r="12" spans="1:14" ht="18" customHeight="1" thickBot="1">
      <c r="A12" s="1818" t="s">
        <v>28</v>
      </c>
      <c r="B12" s="1559"/>
      <c r="C12" s="1863" t="s">
        <v>171</v>
      </c>
      <c r="D12" s="1864"/>
      <c r="E12" s="1864"/>
      <c r="F12" s="1865"/>
      <c r="G12" s="90"/>
      <c r="H12" s="77"/>
      <c r="I12" s="77"/>
      <c r="J12" s="77"/>
      <c r="K12" s="77"/>
      <c r="L12" s="132" t="s">
        <v>14</v>
      </c>
      <c r="M12" s="91">
        <f>((C16*0.7)*0.05)+(C16*0.03)</f>
        <v>19.5</v>
      </c>
      <c r="N12" s="806">
        <f>SUM(M9:M12)</f>
        <v>246</v>
      </c>
    </row>
    <row r="13" spans="1:14" ht="63" customHeight="1" thickBot="1">
      <c r="A13" s="1251" t="s">
        <v>53</v>
      </c>
      <c r="B13" s="1643"/>
      <c r="C13" s="1812">
        <v>2705600</v>
      </c>
      <c r="D13" s="1813"/>
      <c r="E13" s="1813"/>
      <c r="F13" s="1814"/>
      <c r="G13" s="682"/>
      <c r="H13" s="65" t="s">
        <v>81</v>
      </c>
      <c r="I13" s="92">
        <v>1208</v>
      </c>
      <c r="J13" s="77"/>
      <c r="K13" s="77"/>
      <c r="L13" s="77"/>
      <c r="M13" s="77"/>
      <c r="N13" s="77"/>
    </row>
    <row r="14" spans="1:14" ht="48.75" customHeight="1" thickBot="1">
      <c r="A14" s="1251" t="s">
        <v>90</v>
      </c>
      <c r="B14" s="1569"/>
      <c r="C14" s="1840">
        <v>2705600</v>
      </c>
      <c r="D14" s="1841"/>
      <c r="E14" s="1841"/>
      <c r="F14" s="1842"/>
      <c r="G14" s="93"/>
      <c r="H14" s="1843"/>
      <c r="I14" s="1844"/>
      <c r="J14" s="1844"/>
      <c r="K14" s="1844"/>
      <c r="L14" s="1845"/>
      <c r="M14" s="77"/>
      <c r="N14" s="77"/>
    </row>
    <row r="15" spans="1:14" ht="29.25" customHeight="1" thickBot="1">
      <c r="A15" s="1251" t="s">
        <v>30</v>
      </c>
      <c r="B15" s="1559"/>
      <c r="C15" s="1819" t="s">
        <v>35</v>
      </c>
      <c r="D15" s="1820"/>
      <c r="E15" s="1820"/>
      <c r="F15" s="1821"/>
      <c r="G15" s="66" t="s">
        <v>36</v>
      </c>
      <c r="H15" s="67" t="s">
        <v>37</v>
      </c>
      <c r="I15" s="77"/>
      <c r="J15" s="77"/>
      <c r="K15" s="77"/>
      <c r="L15" s="77"/>
      <c r="M15" s="77"/>
      <c r="N15" s="77"/>
    </row>
    <row r="16" spans="1:14" ht="21" customHeight="1" thickBot="1">
      <c r="A16" s="1577" t="s">
        <v>82</v>
      </c>
      <c r="B16" s="1578"/>
      <c r="C16" s="1831">
        <f>IF(C14&lt;4500000,(300),300+(C14-4500000)/15000)</f>
        <v>300</v>
      </c>
      <c r="D16" s="1832"/>
      <c r="E16" s="1832"/>
      <c r="F16" s="1833"/>
      <c r="G16" s="94"/>
      <c r="H16" s="95"/>
      <c r="I16" s="77"/>
      <c r="J16" s="77"/>
      <c r="K16" s="96"/>
      <c r="L16" s="77"/>
      <c r="M16" s="77"/>
      <c r="N16" s="77"/>
    </row>
    <row r="17" spans="1:14" ht="16.5" thickBot="1">
      <c r="A17" s="1251" t="s">
        <v>32</v>
      </c>
      <c r="B17" s="1560"/>
      <c r="C17" s="1823">
        <f>SUM(F21+F43+F84+F90+F100+F131)</f>
        <v>833</v>
      </c>
      <c r="D17" s="1824"/>
      <c r="E17" s="1824"/>
      <c r="F17" s="1825"/>
      <c r="G17" s="97"/>
      <c r="H17" s="98"/>
      <c r="I17" s="77"/>
      <c r="J17" s="77"/>
      <c r="K17" s="77"/>
      <c r="L17" s="77"/>
      <c r="M17" s="77"/>
      <c r="N17" s="77"/>
    </row>
    <row r="18" spans="1:14" ht="9.75" customHeight="1">
      <c r="A18" s="77"/>
      <c r="B18" s="99"/>
      <c r="C18" s="100"/>
      <c r="D18" s="100"/>
      <c r="E18" s="100"/>
      <c r="F18" s="96"/>
      <c r="G18" s="101"/>
      <c r="H18" s="101"/>
      <c r="I18" s="77"/>
      <c r="J18" s="77"/>
      <c r="K18" s="77"/>
      <c r="L18" s="77"/>
      <c r="M18" s="77"/>
      <c r="N18" s="77"/>
    </row>
    <row r="19" spans="1:14" ht="31.5" customHeight="1">
      <c r="A19" s="1851" t="s">
        <v>34</v>
      </c>
      <c r="B19" s="1852"/>
      <c r="C19" s="441" t="s">
        <v>86</v>
      </c>
      <c r="D19" s="1873" t="s">
        <v>83</v>
      </c>
      <c r="E19" s="1873"/>
      <c r="F19" s="1873"/>
      <c r="G19" s="1746" t="s">
        <v>38</v>
      </c>
      <c r="H19" s="1746" t="s">
        <v>67</v>
      </c>
      <c r="I19" s="1746" t="s">
        <v>46</v>
      </c>
      <c r="J19" s="1746" t="s">
        <v>39</v>
      </c>
      <c r="K19" s="1746" t="s">
        <v>93</v>
      </c>
      <c r="L19" s="1746" t="s">
        <v>96</v>
      </c>
      <c r="M19" s="1746" t="s">
        <v>95</v>
      </c>
      <c r="N19" s="1758" t="s">
        <v>40</v>
      </c>
    </row>
    <row r="20" spans="1:14" ht="35.25" customHeight="1">
      <c r="A20" s="1853"/>
      <c r="B20" s="1854"/>
      <c r="C20" s="441" t="s">
        <v>56</v>
      </c>
      <c r="D20" s="441" t="s">
        <v>56</v>
      </c>
      <c r="E20" s="441"/>
      <c r="F20" s="441" t="s">
        <v>32</v>
      </c>
      <c r="G20" s="1747"/>
      <c r="H20" s="1747"/>
      <c r="I20" s="1747"/>
      <c r="J20" s="1747"/>
      <c r="K20" s="1747"/>
      <c r="L20" s="1747"/>
      <c r="M20" s="1747"/>
      <c r="N20" s="1759"/>
    </row>
    <row r="21" spans="1:14" ht="34.5" customHeight="1">
      <c r="A21" s="1848" t="s">
        <v>7</v>
      </c>
      <c r="B21" s="78" t="s">
        <v>241</v>
      </c>
      <c r="C21" s="1866">
        <f>N12</f>
        <v>246</v>
      </c>
      <c r="D21" s="1866">
        <f>N12</f>
        <v>246</v>
      </c>
      <c r="E21" s="1129"/>
      <c r="F21" s="443">
        <v>250</v>
      </c>
      <c r="G21" s="818"/>
      <c r="H21" s="355"/>
      <c r="I21" s="1802"/>
      <c r="J21" s="1803"/>
      <c r="K21" s="1803"/>
      <c r="L21" s="1803"/>
      <c r="M21" s="1803"/>
      <c r="N21" s="1804"/>
    </row>
    <row r="22" spans="1:14" ht="15" customHeight="1">
      <c r="A22" s="1849"/>
      <c r="B22" s="447"/>
      <c r="C22" s="1877"/>
      <c r="D22" s="1829"/>
      <c r="E22" s="1131"/>
      <c r="F22" s="443"/>
      <c r="G22" s="818"/>
      <c r="H22" s="818"/>
      <c r="I22" s="819"/>
      <c r="J22" s="819"/>
      <c r="K22" s="819"/>
      <c r="L22" s="819"/>
      <c r="M22" s="819"/>
      <c r="N22" s="820"/>
    </row>
    <row r="23" spans="1:14" ht="15" customHeight="1">
      <c r="A23" s="1849"/>
      <c r="B23" s="79" t="s">
        <v>167</v>
      </c>
      <c r="C23" s="1877"/>
      <c r="D23" s="1829"/>
      <c r="E23" s="1131"/>
      <c r="F23" s="442">
        <v>140</v>
      </c>
      <c r="G23" s="521" t="s">
        <v>84</v>
      </c>
      <c r="H23" s="522" t="s">
        <v>161</v>
      </c>
      <c r="I23" s="522" t="s">
        <v>107</v>
      </c>
      <c r="J23" s="522" t="s">
        <v>101</v>
      </c>
      <c r="K23" s="562">
        <v>0.15</v>
      </c>
      <c r="L23" s="562">
        <v>0.1</v>
      </c>
      <c r="M23" s="522" t="s">
        <v>128</v>
      </c>
      <c r="N23" s="522" t="s">
        <v>228</v>
      </c>
    </row>
    <row r="24" spans="1:14" ht="15" customHeight="1">
      <c r="A24" s="1849"/>
      <c r="B24" s="79"/>
      <c r="C24" s="1877"/>
      <c r="D24" s="1829"/>
      <c r="E24" s="1829"/>
      <c r="F24" s="1867">
        <v>50</v>
      </c>
      <c r="G24" s="385"/>
      <c r="H24" s="166"/>
      <c r="I24" s="166"/>
      <c r="J24" s="166"/>
      <c r="K24" s="183"/>
      <c r="L24" s="183"/>
      <c r="M24" s="166"/>
      <c r="N24" s="166"/>
    </row>
    <row r="25" spans="1:14" ht="15" customHeight="1">
      <c r="A25" s="1849"/>
      <c r="B25" s="79" t="s">
        <v>85</v>
      </c>
      <c r="C25" s="1877"/>
      <c r="D25" s="1829"/>
      <c r="E25" s="1830"/>
      <c r="F25" s="1868"/>
      <c r="G25" s="188"/>
      <c r="H25" s="216"/>
      <c r="I25" s="216"/>
      <c r="J25" s="216"/>
      <c r="K25" s="216"/>
      <c r="L25" s="216"/>
      <c r="M25" s="216"/>
      <c r="N25" s="563"/>
    </row>
    <row r="26" spans="1:14" ht="15" customHeight="1">
      <c r="A26" s="1849"/>
      <c r="B26" s="452"/>
      <c r="C26" s="1877"/>
      <c r="D26" s="1829"/>
      <c r="E26" s="1830"/>
      <c r="F26" s="1868"/>
      <c r="G26" s="188"/>
      <c r="H26" s="216"/>
      <c r="I26" s="216"/>
      <c r="J26" s="216"/>
      <c r="K26" s="216"/>
      <c r="L26" s="216"/>
      <c r="M26" s="216"/>
      <c r="N26" s="563"/>
    </row>
    <row r="27" spans="1:14" ht="15" customHeight="1">
      <c r="A27" s="1849"/>
      <c r="B27" s="140" t="s">
        <v>60</v>
      </c>
      <c r="C27" s="1877"/>
      <c r="D27" s="1829"/>
      <c r="E27" s="1830"/>
      <c r="F27" s="1868"/>
      <c r="G27" s="172"/>
      <c r="H27" s="564"/>
      <c r="I27" s="60"/>
      <c r="J27" s="60"/>
      <c r="K27" s="734"/>
      <c r="L27" s="734"/>
      <c r="M27" s="60"/>
      <c r="N27" s="60"/>
    </row>
    <row r="28" spans="1:14" ht="15" customHeight="1">
      <c r="A28" s="1849"/>
      <c r="B28" s="325" t="s">
        <v>62</v>
      </c>
      <c r="C28" s="1877"/>
      <c r="D28" s="1829"/>
      <c r="E28" s="1830"/>
      <c r="F28" s="1868"/>
      <c r="G28" s="172" t="s">
        <v>109</v>
      </c>
      <c r="H28" s="564" t="s">
        <v>161</v>
      </c>
      <c r="I28" s="60" t="s">
        <v>107</v>
      </c>
      <c r="J28" s="60" t="s">
        <v>101</v>
      </c>
      <c r="K28" s="733">
        <v>0.7</v>
      </c>
      <c r="L28" s="734">
        <v>0.54</v>
      </c>
      <c r="M28" s="60" t="s">
        <v>128</v>
      </c>
      <c r="N28" s="60" t="s">
        <v>182</v>
      </c>
    </row>
    <row r="29" spans="1:14" ht="15" customHeight="1">
      <c r="A29" s="1849"/>
      <c r="B29" s="325" t="s">
        <v>61</v>
      </c>
      <c r="C29" s="1877"/>
      <c r="D29" s="1829"/>
      <c r="E29" s="1830"/>
      <c r="F29" s="1868"/>
      <c r="G29" s="172" t="s">
        <v>108</v>
      </c>
      <c r="H29" s="564" t="s">
        <v>161</v>
      </c>
      <c r="I29" s="60" t="s">
        <v>107</v>
      </c>
      <c r="J29" s="60" t="s">
        <v>101</v>
      </c>
      <c r="K29" s="733">
        <v>0.6</v>
      </c>
      <c r="L29" s="734">
        <v>0.52</v>
      </c>
      <c r="M29" s="60" t="s">
        <v>128</v>
      </c>
      <c r="N29" s="60" t="s">
        <v>228</v>
      </c>
    </row>
    <row r="30" spans="1:14" ht="15" customHeight="1">
      <c r="A30" s="1849"/>
      <c r="B30" s="325" t="s">
        <v>147</v>
      </c>
      <c r="C30" s="1877"/>
      <c r="D30" s="1829"/>
      <c r="E30" s="1830"/>
      <c r="F30" s="1868"/>
      <c r="G30" s="172" t="s">
        <v>140</v>
      </c>
      <c r="H30" s="564" t="s">
        <v>161</v>
      </c>
      <c r="I30" s="60" t="s">
        <v>107</v>
      </c>
      <c r="J30" s="60" t="s">
        <v>101</v>
      </c>
      <c r="K30" s="734">
        <v>0.6</v>
      </c>
      <c r="L30" s="734">
        <v>0.52</v>
      </c>
      <c r="M30" s="60" t="s">
        <v>128</v>
      </c>
      <c r="N30" s="60" t="s">
        <v>182</v>
      </c>
    </row>
    <row r="31" spans="1:14" ht="15" customHeight="1">
      <c r="A31" s="1849"/>
      <c r="B31" s="325" t="s">
        <v>238</v>
      </c>
      <c r="C31" s="1877"/>
      <c r="D31" s="1829"/>
      <c r="E31" s="1830"/>
      <c r="F31" s="1868"/>
      <c r="G31" s="172" t="s">
        <v>139</v>
      </c>
      <c r="H31" s="564" t="s">
        <v>161</v>
      </c>
      <c r="I31" s="60" t="s">
        <v>107</v>
      </c>
      <c r="J31" s="60" t="s">
        <v>101</v>
      </c>
      <c r="K31" s="734">
        <v>0.6</v>
      </c>
      <c r="L31" s="776">
        <v>0.57</v>
      </c>
      <c r="M31" s="60" t="s">
        <v>128</v>
      </c>
      <c r="N31" s="60" t="s">
        <v>182</v>
      </c>
    </row>
    <row r="32" spans="1:14" ht="15" customHeight="1">
      <c r="A32" s="1849"/>
      <c r="B32" s="453"/>
      <c r="C32" s="1877"/>
      <c r="D32" s="1829"/>
      <c r="E32" s="1830"/>
      <c r="F32" s="1869"/>
      <c r="G32" s="384"/>
      <c r="H32" s="543"/>
      <c r="I32" s="200"/>
      <c r="J32" s="200"/>
      <c r="K32" s="815"/>
      <c r="L32" s="815"/>
      <c r="M32" s="200"/>
      <c r="N32" s="200"/>
    </row>
    <row r="33" spans="1:14" ht="15" customHeight="1">
      <c r="A33" s="1849"/>
      <c r="B33" s="454" t="s">
        <v>208</v>
      </c>
      <c r="C33" s="1877"/>
      <c r="D33" s="1829"/>
      <c r="E33" s="1830"/>
      <c r="F33" s="1867">
        <v>40</v>
      </c>
      <c r="G33" s="565" t="s">
        <v>209</v>
      </c>
      <c r="H33" s="566" t="s">
        <v>161</v>
      </c>
      <c r="I33" s="566"/>
      <c r="J33" s="71" t="s">
        <v>162</v>
      </c>
      <c r="K33" s="859"/>
      <c r="L33" s="859">
        <v>0.1</v>
      </c>
      <c r="M33" s="147" t="s">
        <v>128</v>
      </c>
      <c r="N33" s="163" t="s">
        <v>182</v>
      </c>
    </row>
    <row r="34" spans="1:14" ht="15" customHeight="1">
      <c r="A34" s="1849"/>
      <c r="B34" s="778"/>
      <c r="C34" s="1877"/>
      <c r="D34" s="1829"/>
      <c r="E34" s="1830"/>
      <c r="F34" s="1868"/>
      <c r="G34" s="791"/>
      <c r="H34" s="792"/>
      <c r="I34" s="792"/>
      <c r="J34" s="547"/>
      <c r="K34" s="780"/>
      <c r="L34" s="780"/>
      <c r="M34" s="793"/>
      <c r="N34" s="162"/>
    </row>
    <row r="35" spans="1:17" s="634" customFormat="1" ht="15" customHeight="1">
      <c r="A35" s="1849"/>
      <c r="B35" s="778"/>
      <c r="C35" s="1877"/>
      <c r="D35" s="1829"/>
      <c r="E35" s="1830"/>
      <c r="F35" s="1868"/>
      <c r="G35" s="841" t="s">
        <v>229</v>
      </c>
      <c r="H35" s="750" t="s">
        <v>161</v>
      </c>
      <c r="I35" s="738" t="s">
        <v>101</v>
      </c>
      <c r="J35" s="738" t="s">
        <v>101</v>
      </c>
      <c r="K35" s="842">
        <v>2.5</v>
      </c>
      <c r="L35" s="842">
        <v>2.7</v>
      </c>
      <c r="M35" s="716" t="s">
        <v>128</v>
      </c>
      <c r="N35" s="162" t="s">
        <v>182</v>
      </c>
      <c r="O35" s="751"/>
      <c r="P35" s="752"/>
      <c r="Q35" s="753"/>
    </row>
    <row r="36" spans="1:14" ht="15" customHeight="1">
      <c r="A36" s="1849"/>
      <c r="B36" s="451"/>
      <c r="C36" s="1877"/>
      <c r="D36" s="1829"/>
      <c r="E36" s="1830"/>
      <c r="F36" s="1869"/>
      <c r="G36" s="727"/>
      <c r="H36" s="843"/>
      <c r="I36" s="843"/>
      <c r="J36" s="844"/>
      <c r="K36" s="843"/>
      <c r="L36" s="843"/>
      <c r="M36" s="845"/>
      <c r="N36" s="346"/>
    </row>
    <row r="37" spans="1:14" ht="15" customHeight="1">
      <c r="A37" s="1849"/>
      <c r="B37" s="464" t="s">
        <v>63</v>
      </c>
      <c r="C37" s="1877"/>
      <c r="D37" s="1829"/>
      <c r="E37" s="1830"/>
      <c r="F37" s="771"/>
      <c r="G37" s="846" t="s">
        <v>64</v>
      </c>
      <c r="H37" s="750" t="s">
        <v>161</v>
      </c>
      <c r="I37" s="847"/>
      <c r="J37" s="717" t="s">
        <v>181</v>
      </c>
      <c r="K37" s="847"/>
      <c r="L37" s="848">
        <v>1</v>
      </c>
      <c r="M37" s="731" t="s">
        <v>128</v>
      </c>
      <c r="N37" s="166" t="s">
        <v>182</v>
      </c>
    </row>
    <row r="38" spans="1:14" ht="15" customHeight="1">
      <c r="A38" s="1849"/>
      <c r="B38" s="466"/>
      <c r="C38" s="1877"/>
      <c r="D38" s="1829"/>
      <c r="E38" s="1830"/>
      <c r="F38" s="771">
        <v>20</v>
      </c>
      <c r="G38" s="849" t="s">
        <v>65</v>
      </c>
      <c r="H38" s="750" t="s">
        <v>161</v>
      </c>
      <c r="I38" s="850"/>
      <c r="J38" s="851" t="s">
        <v>101</v>
      </c>
      <c r="K38" s="852"/>
      <c r="L38" s="853">
        <v>1</v>
      </c>
      <c r="M38" s="734" t="s">
        <v>128</v>
      </c>
      <c r="N38" s="60" t="s">
        <v>182</v>
      </c>
    </row>
    <row r="39" spans="1:14" ht="15" customHeight="1">
      <c r="A39" s="1849"/>
      <c r="B39" s="466"/>
      <c r="C39" s="1877"/>
      <c r="D39" s="1829"/>
      <c r="E39" s="1830"/>
      <c r="F39" s="771"/>
      <c r="G39" s="854" t="s">
        <v>66</v>
      </c>
      <c r="H39" s="750" t="s">
        <v>161</v>
      </c>
      <c r="I39" s="850"/>
      <c r="J39" s="851" t="s">
        <v>101</v>
      </c>
      <c r="K39" s="852"/>
      <c r="L39" s="855">
        <v>1</v>
      </c>
      <c r="M39" s="718" t="s">
        <v>128</v>
      </c>
      <c r="N39" s="60" t="s">
        <v>182</v>
      </c>
    </row>
    <row r="40" spans="1:14" ht="15" customHeight="1">
      <c r="A40" s="1849"/>
      <c r="B40" s="449"/>
      <c r="C40" s="1877"/>
      <c r="D40" s="1829"/>
      <c r="E40" s="1830"/>
      <c r="F40" s="442"/>
      <c r="G40" s="846"/>
      <c r="H40" s="720"/>
      <c r="I40" s="856"/>
      <c r="J40" s="717"/>
      <c r="K40" s="856"/>
      <c r="L40" s="856"/>
      <c r="M40" s="717"/>
      <c r="N40" s="166"/>
    </row>
    <row r="41" spans="1:14" ht="15" customHeight="1">
      <c r="A41" s="1849"/>
      <c r="B41" s="450"/>
      <c r="C41" s="1877"/>
      <c r="D41" s="1829"/>
      <c r="E41" s="1131"/>
      <c r="F41" s="444"/>
      <c r="G41" s="854"/>
      <c r="H41" s="716"/>
      <c r="I41" s="850"/>
      <c r="J41" s="718"/>
      <c r="K41" s="850"/>
      <c r="L41" s="850"/>
      <c r="M41" s="718"/>
      <c r="N41" s="60"/>
    </row>
    <row r="42" spans="1:14" ht="15" customHeight="1">
      <c r="A42" s="1850"/>
      <c r="B42" s="451"/>
      <c r="C42" s="1877"/>
      <c r="D42" s="1879"/>
      <c r="E42" s="1132"/>
      <c r="F42" s="445"/>
      <c r="G42" s="727"/>
      <c r="H42" s="843"/>
      <c r="I42" s="843"/>
      <c r="J42" s="843"/>
      <c r="K42" s="843"/>
      <c r="L42" s="843"/>
      <c r="M42" s="843"/>
      <c r="N42" s="191"/>
    </row>
    <row r="43" spans="1:14" ht="15" customHeight="1">
      <c r="A43" s="1837" t="s">
        <v>8</v>
      </c>
      <c r="B43" s="1846" t="s">
        <v>68</v>
      </c>
      <c r="C43" s="1877"/>
      <c r="D43" s="1872">
        <f>F43</f>
        <v>250</v>
      </c>
      <c r="E43" s="1822"/>
      <c r="F43" s="1870">
        <v>250</v>
      </c>
      <c r="G43" s="857" t="s">
        <v>215</v>
      </c>
      <c r="H43" s="750" t="s">
        <v>161</v>
      </c>
      <c r="I43" s="718" t="s">
        <v>107</v>
      </c>
      <c r="J43" s="720" t="s">
        <v>101</v>
      </c>
      <c r="K43" s="720">
        <v>2</v>
      </c>
      <c r="L43" s="720">
        <v>4.97</v>
      </c>
      <c r="M43" s="720">
        <v>4</v>
      </c>
      <c r="N43" s="166" t="s">
        <v>182</v>
      </c>
    </row>
    <row r="44" spans="1:14" ht="15" customHeight="1">
      <c r="A44" s="1838"/>
      <c r="B44" s="1808"/>
      <c r="C44" s="1877"/>
      <c r="D44" s="1872"/>
      <c r="E44" s="1827"/>
      <c r="F44" s="1805"/>
      <c r="G44" s="749" t="s">
        <v>198</v>
      </c>
      <c r="H44" s="750" t="s">
        <v>161</v>
      </c>
      <c r="I44" s="718" t="s">
        <v>107</v>
      </c>
      <c r="J44" s="716" t="s">
        <v>101</v>
      </c>
      <c r="K44" s="716">
        <v>2</v>
      </c>
      <c r="L44" s="716">
        <v>5.2</v>
      </c>
      <c r="M44" s="716">
        <v>4</v>
      </c>
      <c r="N44" s="60" t="s">
        <v>182</v>
      </c>
    </row>
    <row r="45" spans="1:14" ht="15" customHeight="1">
      <c r="A45" s="1838"/>
      <c r="B45" s="1808"/>
      <c r="C45" s="1877"/>
      <c r="D45" s="1872"/>
      <c r="E45" s="1827"/>
      <c r="F45" s="1805"/>
      <c r="G45" s="749" t="s">
        <v>232</v>
      </c>
      <c r="H45" s="750" t="s">
        <v>161</v>
      </c>
      <c r="I45" s="718" t="s">
        <v>107</v>
      </c>
      <c r="J45" s="716" t="s">
        <v>101</v>
      </c>
      <c r="K45" s="716">
        <v>2</v>
      </c>
      <c r="L45" s="716">
        <v>4.52</v>
      </c>
      <c r="M45" s="716">
        <v>4</v>
      </c>
      <c r="N45" s="60" t="s">
        <v>182</v>
      </c>
    </row>
    <row r="46" spans="1:14" ht="15" customHeight="1">
      <c r="A46" s="1838"/>
      <c r="B46" s="1808"/>
      <c r="C46" s="1877"/>
      <c r="D46" s="1872"/>
      <c r="E46" s="1827"/>
      <c r="F46" s="1805"/>
      <c r="G46" s="749" t="s">
        <v>327</v>
      </c>
      <c r="H46" s="750" t="s">
        <v>161</v>
      </c>
      <c r="I46" s="718" t="s">
        <v>107</v>
      </c>
      <c r="J46" s="716" t="s">
        <v>101</v>
      </c>
      <c r="K46" s="2069">
        <v>10</v>
      </c>
      <c r="L46" s="2069">
        <v>62.4</v>
      </c>
      <c r="M46" s="2069" t="s">
        <v>128</v>
      </c>
      <c r="N46" s="2065" t="s">
        <v>182</v>
      </c>
    </row>
    <row r="47" spans="1:14" ht="15" customHeight="1">
      <c r="A47" s="1838"/>
      <c r="B47" s="1808"/>
      <c r="C47" s="1877"/>
      <c r="D47" s="1872"/>
      <c r="E47" s="1827"/>
      <c r="F47" s="1805"/>
      <c r="G47" s="749"/>
      <c r="H47" s="716"/>
      <c r="I47" s="716"/>
      <c r="J47" s="716"/>
      <c r="K47" s="2069"/>
      <c r="L47" s="2069"/>
      <c r="M47" s="2069"/>
      <c r="N47" s="2065"/>
    </row>
    <row r="48" spans="1:14" ht="15" customHeight="1">
      <c r="A48" s="1838"/>
      <c r="B48" s="1808"/>
      <c r="C48" s="1877"/>
      <c r="D48" s="1872"/>
      <c r="E48" s="1827"/>
      <c r="F48" s="1805"/>
      <c r="G48" s="749" t="s">
        <v>112</v>
      </c>
      <c r="H48" s="750" t="s">
        <v>161</v>
      </c>
      <c r="I48" s="738" t="s">
        <v>101</v>
      </c>
      <c r="J48" s="738" t="s">
        <v>101</v>
      </c>
      <c r="K48" s="2070">
        <v>50</v>
      </c>
      <c r="L48" s="2070">
        <v>7.93</v>
      </c>
      <c r="M48" s="2069">
        <v>100</v>
      </c>
      <c r="N48" s="2065" t="s">
        <v>182</v>
      </c>
    </row>
    <row r="49" spans="1:14" ht="15" customHeight="1">
      <c r="A49" s="1838"/>
      <c r="B49" s="1808"/>
      <c r="C49" s="1877"/>
      <c r="D49" s="1872"/>
      <c r="E49" s="1827"/>
      <c r="F49" s="1805"/>
      <c r="G49" s="749" t="s">
        <v>113</v>
      </c>
      <c r="H49" s="750" t="s">
        <v>161</v>
      </c>
      <c r="I49" s="738" t="s">
        <v>101</v>
      </c>
      <c r="J49" s="738" t="s">
        <v>101</v>
      </c>
      <c r="K49" s="2070">
        <v>50</v>
      </c>
      <c r="L49" s="2070">
        <v>5.46</v>
      </c>
      <c r="M49" s="2069">
        <v>100</v>
      </c>
      <c r="N49" s="2065" t="s">
        <v>182</v>
      </c>
    </row>
    <row r="50" spans="1:14" ht="15" customHeight="1">
      <c r="A50" s="1838"/>
      <c r="B50" s="1808"/>
      <c r="C50" s="1877"/>
      <c r="D50" s="1872"/>
      <c r="E50" s="1827"/>
      <c r="F50" s="1805"/>
      <c r="G50" s="749" t="s">
        <v>185</v>
      </c>
      <c r="H50" s="750" t="s">
        <v>161</v>
      </c>
      <c r="I50" s="738" t="s">
        <v>101</v>
      </c>
      <c r="J50" s="738" t="s">
        <v>101</v>
      </c>
      <c r="K50" s="2070">
        <v>50</v>
      </c>
      <c r="L50" s="2070">
        <v>6.71</v>
      </c>
      <c r="M50" s="2091">
        <v>100</v>
      </c>
      <c r="N50" s="2065" t="s">
        <v>182</v>
      </c>
    </row>
    <row r="51" spans="1:14" ht="15" customHeight="1">
      <c r="A51" s="1838"/>
      <c r="B51" s="1808"/>
      <c r="C51" s="1877"/>
      <c r="D51" s="1872"/>
      <c r="E51" s="1827"/>
      <c r="F51" s="1871"/>
      <c r="G51" s="749" t="s">
        <v>199</v>
      </c>
      <c r="H51" s="799" t="s">
        <v>161</v>
      </c>
      <c r="I51" s="738" t="s">
        <v>101</v>
      </c>
      <c r="J51" s="738" t="s">
        <v>101</v>
      </c>
      <c r="K51" s="2070">
        <v>50</v>
      </c>
      <c r="L51" s="2070">
        <v>4.07</v>
      </c>
      <c r="M51" s="2092" t="s">
        <v>128</v>
      </c>
      <c r="N51" s="2065" t="s">
        <v>182</v>
      </c>
    </row>
    <row r="52" spans="1:17" s="634" customFormat="1" ht="15" customHeight="1">
      <c r="A52" s="1838"/>
      <c r="B52" s="1808"/>
      <c r="C52" s="1877"/>
      <c r="D52" s="1872"/>
      <c r="E52" s="1827"/>
      <c r="F52" s="1871"/>
      <c r="G52" s="835" t="s">
        <v>298</v>
      </c>
      <c r="H52" s="836" t="s">
        <v>161</v>
      </c>
      <c r="I52" s="738" t="s">
        <v>101</v>
      </c>
      <c r="J52" s="738" t="s">
        <v>101</v>
      </c>
      <c r="K52" s="2069">
        <v>75</v>
      </c>
      <c r="L52" s="2069">
        <v>161</v>
      </c>
      <c r="M52" s="2069">
        <v>150</v>
      </c>
      <c r="N52" s="2065" t="s">
        <v>182</v>
      </c>
      <c r="O52" s="751"/>
      <c r="P52" s="752"/>
      <c r="Q52" s="753"/>
    </row>
    <row r="53" spans="1:17" s="634" customFormat="1" ht="15" customHeight="1">
      <c r="A53" s="1838"/>
      <c r="B53" s="1808"/>
      <c r="C53" s="1877"/>
      <c r="D53" s="1872"/>
      <c r="E53" s="1827"/>
      <c r="F53" s="1871"/>
      <c r="G53" s="835" t="s">
        <v>299</v>
      </c>
      <c r="H53" s="836" t="s">
        <v>161</v>
      </c>
      <c r="I53" s="738" t="s">
        <v>101</v>
      </c>
      <c r="J53" s="738" t="s">
        <v>101</v>
      </c>
      <c r="K53" s="2069">
        <v>100</v>
      </c>
      <c r="L53" s="2069">
        <v>227</v>
      </c>
      <c r="M53" s="2067" t="s">
        <v>128</v>
      </c>
      <c r="N53" s="2065" t="s">
        <v>182</v>
      </c>
      <c r="O53" s="751"/>
      <c r="P53" s="752"/>
      <c r="Q53" s="753"/>
    </row>
    <row r="54" spans="1:17" s="634" customFormat="1" ht="15" customHeight="1">
      <c r="A54" s="1838"/>
      <c r="B54" s="1808"/>
      <c r="C54" s="1877"/>
      <c r="D54" s="1872"/>
      <c r="E54" s="1827"/>
      <c r="F54" s="1871"/>
      <c r="G54" s="749" t="s">
        <v>296</v>
      </c>
      <c r="H54" s="799" t="s">
        <v>161</v>
      </c>
      <c r="I54" s="716" t="s">
        <v>101</v>
      </c>
      <c r="J54" s="716" t="s">
        <v>101</v>
      </c>
      <c r="K54" s="2069">
        <v>15</v>
      </c>
      <c r="L54" s="2069">
        <v>31.2</v>
      </c>
      <c r="M54" s="2069">
        <v>30</v>
      </c>
      <c r="N54" s="2065" t="s">
        <v>182</v>
      </c>
      <c r="O54" s="751"/>
      <c r="P54" s="752"/>
      <c r="Q54" s="753"/>
    </row>
    <row r="55" spans="1:14" ht="15" customHeight="1">
      <c r="A55" s="1838"/>
      <c r="B55" s="1808"/>
      <c r="C55" s="1877"/>
      <c r="D55" s="1872"/>
      <c r="E55" s="1827"/>
      <c r="F55" s="1805"/>
      <c r="G55" s="749"/>
      <c r="H55" s="750" t="s">
        <v>161</v>
      </c>
      <c r="I55" s="716"/>
      <c r="J55" s="738"/>
      <c r="K55" s="2070"/>
      <c r="L55" s="2070"/>
      <c r="M55" s="2069"/>
      <c r="N55" s="2065"/>
    </row>
    <row r="56" spans="1:17" ht="15" customHeight="1">
      <c r="A56" s="1838"/>
      <c r="B56" s="1808"/>
      <c r="C56" s="1877"/>
      <c r="D56" s="1872"/>
      <c r="E56" s="1827"/>
      <c r="F56" s="1805"/>
      <c r="G56" s="749" t="s">
        <v>111</v>
      </c>
      <c r="H56" s="750" t="s">
        <v>161</v>
      </c>
      <c r="I56" s="718" t="s">
        <v>107</v>
      </c>
      <c r="J56" s="738" t="s">
        <v>101</v>
      </c>
      <c r="K56" s="2069">
        <v>15</v>
      </c>
      <c r="L56" s="2069">
        <v>126</v>
      </c>
      <c r="M56" s="2069">
        <v>100</v>
      </c>
      <c r="N56" s="2065" t="s">
        <v>248</v>
      </c>
      <c r="O56" s="52"/>
      <c r="P56" s="51"/>
      <c r="Q56" s="38"/>
    </row>
    <row r="57" spans="1:17" ht="15" customHeight="1">
      <c r="A57" s="1838"/>
      <c r="B57" s="1808"/>
      <c r="C57" s="1877"/>
      <c r="D57" s="1872"/>
      <c r="E57" s="1827"/>
      <c r="F57" s="1805"/>
      <c r="G57" s="749" t="s">
        <v>239</v>
      </c>
      <c r="H57" s="750" t="s">
        <v>161</v>
      </c>
      <c r="I57" s="718" t="s">
        <v>107</v>
      </c>
      <c r="J57" s="738" t="s">
        <v>101</v>
      </c>
      <c r="K57" s="2069">
        <v>15</v>
      </c>
      <c r="L57" s="2069">
        <v>12.5</v>
      </c>
      <c r="M57" s="2067" t="s">
        <v>128</v>
      </c>
      <c r="N57" s="2065" t="s">
        <v>248</v>
      </c>
      <c r="O57" s="52"/>
      <c r="P57" s="51"/>
      <c r="Q57" s="38"/>
    </row>
    <row r="58" spans="1:17" s="675" customFormat="1" ht="15" customHeight="1">
      <c r="A58" s="1838"/>
      <c r="B58" s="1808"/>
      <c r="C58" s="1877"/>
      <c r="D58" s="1872"/>
      <c r="E58" s="1827"/>
      <c r="F58" s="1805"/>
      <c r="G58" s="837" t="s">
        <v>292</v>
      </c>
      <c r="H58" s="750" t="s">
        <v>161</v>
      </c>
      <c r="I58" s="718" t="s">
        <v>107</v>
      </c>
      <c r="J58" s="721" t="s">
        <v>101</v>
      </c>
      <c r="K58" s="2075">
        <v>15</v>
      </c>
      <c r="L58" s="2075">
        <v>126.8</v>
      </c>
      <c r="M58" s="2075">
        <v>100</v>
      </c>
      <c r="N58" s="2075" t="s">
        <v>248</v>
      </c>
      <c r="O58" s="678"/>
      <c r="P58" s="679"/>
      <c r="Q58" s="680"/>
    </row>
    <row r="59" spans="1:17" s="634" customFormat="1" ht="15" customHeight="1">
      <c r="A59" s="1838"/>
      <c r="B59" s="1808"/>
      <c r="C59" s="1877"/>
      <c r="D59" s="1872"/>
      <c r="E59" s="1827"/>
      <c r="F59" s="1805"/>
      <c r="G59" s="837" t="s">
        <v>297</v>
      </c>
      <c r="H59" s="750" t="s">
        <v>161</v>
      </c>
      <c r="I59" s="718" t="s">
        <v>107</v>
      </c>
      <c r="J59" s="721" t="s">
        <v>101</v>
      </c>
      <c r="K59" s="2075">
        <v>15</v>
      </c>
      <c r="L59" s="2075">
        <v>56</v>
      </c>
      <c r="M59" s="2075">
        <v>50</v>
      </c>
      <c r="N59" s="2065" t="s">
        <v>182</v>
      </c>
      <c r="O59" s="751"/>
      <c r="P59" s="752"/>
      <c r="Q59" s="753"/>
    </row>
    <row r="60" spans="1:14" ht="15" customHeight="1">
      <c r="A60" s="1838"/>
      <c r="B60" s="1808"/>
      <c r="C60" s="1877"/>
      <c r="D60" s="1872"/>
      <c r="E60" s="1827"/>
      <c r="F60" s="1805"/>
      <c r="G60" s="837"/>
      <c r="H60" s="838"/>
      <c r="I60" s="838"/>
      <c r="J60" s="838"/>
      <c r="K60" s="2074"/>
      <c r="L60" s="2074"/>
      <c r="M60" s="2074"/>
      <c r="N60" s="2074"/>
    </row>
    <row r="61" spans="1:14" ht="15" customHeight="1">
      <c r="A61" s="1838"/>
      <c r="B61" s="1808"/>
      <c r="C61" s="1877"/>
      <c r="D61" s="1872"/>
      <c r="E61" s="1827"/>
      <c r="F61" s="1805"/>
      <c r="G61" s="839" t="s">
        <v>207</v>
      </c>
      <c r="H61" s="750" t="s">
        <v>161</v>
      </c>
      <c r="I61" s="718" t="s">
        <v>107</v>
      </c>
      <c r="J61" s="738" t="s">
        <v>101</v>
      </c>
      <c r="K61" s="2093">
        <v>30</v>
      </c>
      <c r="L61" s="2070">
        <v>232</v>
      </c>
      <c r="M61" s="2069">
        <v>200</v>
      </c>
      <c r="N61" s="2065" t="s">
        <v>182</v>
      </c>
    </row>
    <row r="62" spans="1:14" ht="15" customHeight="1">
      <c r="A62" s="1838"/>
      <c r="B62" s="1808"/>
      <c r="C62" s="1877"/>
      <c r="D62" s="1872"/>
      <c r="E62" s="1827"/>
      <c r="F62" s="1805"/>
      <c r="G62" s="749" t="s">
        <v>300</v>
      </c>
      <c r="H62" s="716" t="s">
        <v>161</v>
      </c>
      <c r="I62" s="718" t="s">
        <v>107</v>
      </c>
      <c r="J62" s="738" t="s">
        <v>101</v>
      </c>
      <c r="K62" s="2069">
        <v>20</v>
      </c>
      <c r="L62" s="2069">
        <v>216</v>
      </c>
      <c r="M62" s="2069">
        <v>200</v>
      </c>
      <c r="N62" s="2065" t="s">
        <v>182</v>
      </c>
    </row>
    <row r="63" spans="1:17" s="634" customFormat="1" ht="15" customHeight="1">
      <c r="A63" s="1838"/>
      <c r="B63" s="1808"/>
      <c r="C63" s="1877"/>
      <c r="D63" s="1872"/>
      <c r="E63" s="1827"/>
      <c r="F63" s="1805"/>
      <c r="G63" s="749" t="s">
        <v>302</v>
      </c>
      <c r="H63" s="716" t="s">
        <v>161</v>
      </c>
      <c r="I63" s="718" t="s">
        <v>107</v>
      </c>
      <c r="J63" s="738" t="s">
        <v>101</v>
      </c>
      <c r="K63" s="2069">
        <v>8</v>
      </c>
      <c r="L63" s="2069">
        <v>226</v>
      </c>
      <c r="M63" s="2069">
        <v>200</v>
      </c>
      <c r="N63" s="2065" t="s">
        <v>182</v>
      </c>
      <c r="O63" s="751"/>
      <c r="P63" s="752"/>
      <c r="Q63" s="753"/>
    </row>
    <row r="64" spans="1:17" s="634" customFormat="1" ht="15" customHeight="1">
      <c r="A64" s="1838"/>
      <c r="B64" s="1808"/>
      <c r="C64" s="1877"/>
      <c r="D64" s="1872"/>
      <c r="E64" s="1827"/>
      <c r="F64" s="1805"/>
      <c r="G64" s="749"/>
      <c r="H64" s="716"/>
      <c r="I64" s="738"/>
      <c r="J64" s="738"/>
      <c r="K64" s="2069"/>
      <c r="L64" s="2069"/>
      <c r="M64" s="2069"/>
      <c r="N64" s="2065"/>
      <c r="O64" s="751"/>
      <c r="P64" s="752"/>
      <c r="Q64" s="753"/>
    </row>
    <row r="65" spans="1:14" ht="15" customHeight="1">
      <c r="A65" s="1838"/>
      <c r="B65" s="1808"/>
      <c r="C65" s="1877"/>
      <c r="D65" s="1872"/>
      <c r="E65" s="1827"/>
      <c r="F65" s="1805"/>
      <c r="G65" s="840" t="s">
        <v>223</v>
      </c>
      <c r="H65" s="750" t="s">
        <v>161</v>
      </c>
      <c r="I65" s="718" t="s">
        <v>107</v>
      </c>
      <c r="J65" s="738" t="s">
        <v>101</v>
      </c>
      <c r="K65" s="2080">
        <v>15</v>
      </c>
      <c r="L65" s="2080">
        <v>45.14</v>
      </c>
      <c r="M65" s="2081">
        <v>40</v>
      </c>
      <c r="N65" s="2065" t="s">
        <v>182</v>
      </c>
    </row>
    <row r="66" spans="1:14" ht="15" customHeight="1">
      <c r="A66" s="1838"/>
      <c r="B66" s="1808"/>
      <c r="C66" s="1877"/>
      <c r="D66" s="1872"/>
      <c r="E66" s="1827"/>
      <c r="F66" s="1805"/>
      <c r="G66" s="840" t="s">
        <v>191</v>
      </c>
      <c r="H66" s="750" t="s">
        <v>161</v>
      </c>
      <c r="I66" s="718" t="s">
        <v>107</v>
      </c>
      <c r="J66" s="738" t="s">
        <v>101</v>
      </c>
      <c r="K66" s="2080">
        <v>25</v>
      </c>
      <c r="L66" s="2080">
        <v>7.31</v>
      </c>
      <c r="M66" s="2081">
        <v>50</v>
      </c>
      <c r="N66" s="2065" t="s">
        <v>182</v>
      </c>
    </row>
    <row r="67" spans="1:14" ht="15" customHeight="1">
      <c r="A67" s="1838"/>
      <c r="B67" s="1808"/>
      <c r="C67" s="1877"/>
      <c r="D67" s="1872"/>
      <c r="E67" s="1827"/>
      <c r="F67" s="1805"/>
      <c r="G67" s="840"/>
      <c r="H67" s="750"/>
      <c r="I67" s="718"/>
      <c r="J67" s="738"/>
      <c r="K67" s="2080"/>
      <c r="L67" s="2080"/>
      <c r="M67" s="2081"/>
      <c r="N67" s="2065"/>
    </row>
    <row r="68" spans="1:14" ht="15" customHeight="1">
      <c r="A68" s="1838"/>
      <c r="B68" s="1808"/>
      <c r="C68" s="1877"/>
      <c r="D68" s="1872"/>
      <c r="E68" s="1827"/>
      <c r="F68" s="1805"/>
      <c r="G68" s="186" t="s">
        <v>330</v>
      </c>
      <c r="H68" s="721" t="s">
        <v>161</v>
      </c>
      <c r="I68" s="718" t="s">
        <v>107</v>
      </c>
      <c r="J68" s="738" t="s">
        <v>101</v>
      </c>
      <c r="K68" s="2080">
        <v>25</v>
      </c>
      <c r="L68" s="2080">
        <v>1610</v>
      </c>
      <c r="M68" s="2081">
        <v>1500</v>
      </c>
      <c r="N68" s="2065" t="s">
        <v>228</v>
      </c>
    </row>
    <row r="69" spans="1:14" ht="15" customHeight="1">
      <c r="A69" s="1838"/>
      <c r="B69" s="1808"/>
      <c r="C69" s="1877"/>
      <c r="D69" s="1872"/>
      <c r="E69" s="1827"/>
      <c r="F69" s="1805"/>
      <c r="G69" s="749" t="s">
        <v>282</v>
      </c>
      <c r="H69" s="716" t="s">
        <v>161</v>
      </c>
      <c r="I69" s="718" t="s">
        <v>107</v>
      </c>
      <c r="J69" s="738" t="s">
        <v>101</v>
      </c>
      <c r="K69" s="2069">
        <v>30</v>
      </c>
      <c r="L69" s="2069">
        <v>126</v>
      </c>
      <c r="M69" s="2069">
        <v>100</v>
      </c>
      <c r="N69" s="2065" t="s">
        <v>182</v>
      </c>
    </row>
    <row r="70" spans="1:14" ht="15" customHeight="1">
      <c r="A70" s="1838"/>
      <c r="B70" s="1808"/>
      <c r="C70" s="1877"/>
      <c r="D70" s="1872"/>
      <c r="E70" s="1827"/>
      <c r="F70" s="1805"/>
      <c r="G70" s="650"/>
      <c r="H70" s="650"/>
      <c r="I70" s="650"/>
      <c r="J70" s="650"/>
      <c r="K70" s="2074"/>
      <c r="L70" s="2074"/>
      <c r="M70" s="2074"/>
      <c r="N70" s="2094"/>
    </row>
    <row r="71" spans="1:14" ht="15" customHeight="1">
      <c r="A71" s="1838"/>
      <c r="B71" s="1808"/>
      <c r="C71" s="1877"/>
      <c r="D71" s="1872"/>
      <c r="E71" s="1827"/>
      <c r="F71" s="1805"/>
      <c r="G71" s="749" t="s">
        <v>295</v>
      </c>
      <c r="H71" s="716" t="s">
        <v>161</v>
      </c>
      <c r="I71" s="718" t="s">
        <v>107</v>
      </c>
      <c r="J71" s="738" t="s">
        <v>101</v>
      </c>
      <c r="K71" s="2069">
        <v>40</v>
      </c>
      <c r="L71" s="2069">
        <v>183</v>
      </c>
      <c r="M71" s="2069">
        <v>150</v>
      </c>
      <c r="N71" s="2065" t="s">
        <v>182</v>
      </c>
    </row>
    <row r="72" spans="1:17" s="634" customFormat="1" ht="15" customHeight="1">
      <c r="A72" s="1838"/>
      <c r="B72" s="1808"/>
      <c r="C72" s="1877"/>
      <c r="D72" s="1872"/>
      <c r="E72" s="1827"/>
      <c r="F72" s="1805"/>
      <c r="G72" s="749" t="s">
        <v>284</v>
      </c>
      <c r="H72" s="716" t="s">
        <v>161</v>
      </c>
      <c r="I72" s="718" t="s">
        <v>107</v>
      </c>
      <c r="J72" s="738" t="s">
        <v>101</v>
      </c>
      <c r="K72" s="716">
        <v>15</v>
      </c>
      <c r="L72" s="716">
        <v>56.2</v>
      </c>
      <c r="M72" s="716">
        <v>50</v>
      </c>
      <c r="N72" s="718" t="s">
        <v>182</v>
      </c>
      <c r="O72" s="751"/>
      <c r="P72" s="752"/>
      <c r="Q72" s="753"/>
    </row>
    <row r="73" spans="1:17" s="634" customFormat="1" ht="15" customHeight="1">
      <c r="A73" s="1838"/>
      <c r="B73" s="1808"/>
      <c r="C73" s="1877"/>
      <c r="D73" s="1872"/>
      <c r="E73" s="1827"/>
      <c r="F73" s="1805"/>
      <c r="G73" s="749"/>
      <c r="H73" s="716"/>
      <c r="I73" s="738"/>
      <c r="J73" s="738"/>
      <c r="K73" s="716"/>
      <c r="L73" s="716"/>
      <c r="M73" s="716"/>
      <c r="N73" s="718"/>
      <c r="O73" s="751"/>
      <c r="P73" s="752"/>
      <c r="Q73" s="753"/>
    </row>
    <row r="74" spans="1:14" ht="15" customHeight="1">
      <c r="A74" s="1838"/>
      <c r="B74" s="1808"/>
      <c r="C74" s="1877"/>
      <c r="D74" s="1872"/>
      <c r="E74" s="1827"/>
      <c r="F74" s="1805"/>
      <c r="G74" s="749" t="s">
        <v>114</v>
      </c>
      <c r="H74" s="750" t="s">
        <v>161</v>
      </c>
      <c r="I74" s="716" t="s">
        <v>110</v>
      </c>
      <c r="J74" s="738" t="s">
        <v>101</v>
      </c>
      <c r="K74" s="738">
        <v>122.68</v>
      </c>
      <c r="L74" s="738">
        <v>102.9</v>
      </c>
      <c r="M74" s="716">
        <v>100</v>
      </c>
      <c r="N74" s="718" t="s">
        <v>326</v>
      </c>
    </row>
    <row r="75" spans="1:14" ht="15" customHeight="1">
      <c r="A75" s="1838"/>
      <c r="B75" s="1808"/>
      <c r="C75" s="1877"/>
      <c r="D75" s="1872"/>
      <c r="E75" s="1827"/>
      <c r="F75" s="1805"/>
      <c r="G75" s="749" t="s">
        <v>115</v>
      </c>
      <c r="H75" s="750" t="s">
        <v>161</v>
      </c>
      <c r="I75" s="716" t="s">
        <v>110</v>
      </c>
      <c r="J75" s="738" t="s">
        <v>101</v>
      </c>
      <c r="K75" s="738">
        <v>117.25</v>
      </c>
      <c r="L75" s="738">
        <v>105.7</v>
      </c>
      <c r="M75" s="716">
        <v>100</v>
      </c>
      <c r="N75" s="718" t="s">
        <v>326</v>
      </c>
    </row>
    <row r="76" spans="1:14" ht="15" customHeight="1">
      <c r="A76" s="1838"/>
      <c r="B76" s="1808"/>
      <c r="C76" s="1877"/>
      <c r="D76" s="1872"/>
      <c r="E76" s="1827"/>
      <c r="F76" s="1805"/>
      <c r="G76" s="749" t="s">
        <v>188</v>
      </c>
      <c r="H76" s="750" t="s">
        <v>161</v>
      </c>
      <c r="I76" s="716" t="s">
        <v>110</v>
      </c>
      <c r="J76" s="738" t="s">
        <v>101</v>
      </c>
      <c r="K76" s="738">
        <v>109.4</v>
      </c>
      <c r="L76" s="738">
        <v>104.7</v>
      </c>
      <c r="M76" s="716">
        <v>100</v>
      </c>
      <c r="N76" s="718" t="s">
        <v>326</v>
      </c>
    </row>
    <row r="77" spans="1:14" ht="15" customHeight="1">
      <c r="A77" s="1838"/>
      <c r="B77" s="1808"/>
      <c r="C77" s="1877"/>
      <c r="D77" s="1872"/>
      <c r="E77" s="1827"/>
      <c r="F77" s="1805"/>
      <c r="G77" s="749" t="s">
        <v>116</v>
      </c>
      <c r="H77" s="750" t="s">
        <v>161</v>
      </c>
      <c r="I77" s="716" t="s">
        <v>110</v>
      </c>
      <c r="J77" s="738" t="s">
        <v>101</v>
      </c>
      <c r="K77" s="738">
        <v>120.57</v>
      </c>
      <c r="L77" s="738">
        <v>102.9</v>
      </c>
      <c r="M77" s="716">
        <v>100</v>
      </c>
      <c r="N77" s="718" t="s">
        <v>326</v>
      </c>
    </row>
    <row r="78" spans="1:14" ht="15" customHeight="1">
      <c r="A78" s="1838"/>
      <c r="B78" s="1808"/>
      <c r="C78" s="1877"/>
      <c r="D78" s="1872"/>
      <c r="E78" s="1827"/>
      <c r="F78" s="1805"/>
      <c r="G78" s="749" t="s">
        <v>117</v>
      </c>
      <c r="H78" s="750" t="s">
        <v>161</v>
      </c>
      <c r="I78" s="716" t="s">
        <v>110</v>
      </c>
      <c r="J78" s="738" t="s">
        <v>101</v>
      </c>
      <c r="K78" s="738">
        <v>121.12</v>
      </c>
      <c r="L78" s="738">
        <v>110.1</v>
      </c>
      <c r="M78" s="716">
        <v>100</v>
      </c>
      <c r="N78" s="718" t="s">
        <v>326</v>
      </c>
    </row>
    <row r="79" spans="1:14" ht="33" customHeight="1">
      <c r="A79" s="1838"/>
      <c r="B79" s="1808"/>
      <c r="C79" s="1877"/>
      <c r="D79" s="1872"/>
      <c r="E79" s="1827"/>
      <c r="F79" s="1805"/>
      <c r="G79" s="749" t="s">
        <v>189</v>
      </c>
      <c r="H79" s="750" t="s">
        <v>161</v>
      </c>
      <c r="I79" s="716" t="s">
        <v>110</v>
      </c>
      <c r="J79" s="738" t="s">
        <v>101</v>
      </c>
      <c r="K79" s="733">
        <v>118.73</v>
      </c>
      <c r="L79" s="733">
        <v>102.6</v>
      </c>
      <c r="M79" s="737">
        <v>100</v>
      </c>
      <c r="N79" s="718" t="s">
        <v>326</v>
      </c>
    </row>
    <row r="80" spans="1:14" ht="15" customHeight="1">
      <c r="A80" s="1838"/>
      <c r="B80" s="1808"/>
      <c r="C80" s="1877"/>
      <c r="D80" s="1872"/>
      <c r="E80" s="1827"/>
      <c r="F80" s="1805"/>
      <c r="G80" s="749" t="s">
        <v>190</v>
      </c>
      <c r="H80" s="750" t="s">
        <v>161</v>
      </c>
      <c r="I80" s="716" t="s">
        <v>110</v>
      </c>
      <c r="J80" s="738" t="s">
        <v>101</v>
      </c>
      <c r="K80" s="738">
        <v>119.71</v>
      </c>
      <c r="L80" s="738">
        <v>103.8</v>
      </c>
      <c r="M80" s="716">
        <v>100</v>
      </c>
      <c r="N80" s="718" t="s">
        <v>326</v>
      </c>
    </row>
    <row r="81" spans="1:14" ht="15" customHeight="1">
      <c r="A81" s="1838"/>
      <c r="B81" s="1808"/>
      <c r="C81" s="1877"/>
      <c r="D81" s="1872"/>
      <c r="E81" s="1827"/>
      <c r="F81" s="1805"/>
      <c r="G81" s="749" t="s">
        <v>118</v>
      </c>
      <c r="H81" s="750" t="s">
        <v>161</v>
      </c>
      <c r="I81" s="716" t="s">
        <v>110</v>
      </c>
      <c r="J81" s="738" t="s">
        <v>101</v>
      </c>
      <c r="K81" s="738">
        <v>119.03</v>
      </c>
      <c r="L81" s="738">
        <v>111.2</v>
      </c>
      <c r="M81" s="716">
        <v>100</v>
      </c>
      <c r="N81" s="718" t="s">
        <v>326</v>
      </c>
    </row>
    <row r="82" spans="1:14" ht="15" customHeight="1">
      <c r="A82" s="1838"/>
      <c r="B82" s="1808"/>
      <c r="C82" s="1877"/>
      <c r="D82" s="1872"/>
      <c r="E82" s="1827"/>
      <c r="F82" s="1805"/>
      <c r="G82" s="839" t="s">
        <v>119</v>
      </c>
      <c r="H82" s="750" t="s">
        <v>161</v>
      </c>
      <c r="I82" s="716" t="s">
        <v>110</v>
      </c>
      <c r="J82" s="738" t="s">
        <v>101</v>
      </c>
      <c r="K82" s="738">
        <v>130.23</v>
      </c>
      <c r="L82" s="738">
        <v>105.3</v>
      </c>
      <c r="M82" s="716">
        <v>100</v>
      </c>
      <c r="N82" s="718" t="s">
        <v>326</v>
      </c>
    </row>
    <row r="83" spans="1:14" ht="15" customHeight="1">
      <c r="A83" s="1839"/>
      <c r="B83" s="1847"/>
      <c r="C83" s="1877"/>
      <c r="D83" s="1872"/>
      <c r="E83" s="1828"/>
      <c r="F83" s="1805"/>
      <c r="G83" s="189"/>
      <c r="H83" s="191"/>
      <c r="I83" s="191"/>
      <c r="J83" s="191"/>
      <c r="K83" s="191"/>
      <c r="L83" s="191"/>
      <c r="M83" s="191"/>
      <c r="N83" s="200"/>
    </row>
    <row r="84" spans="1:14" ht="15" customHeight="1">
      <c r="A84" s="1848" t="s">
        <v>10</v>
      </c>
      <c r="B84" s="1846" t="s">
        <v>69</v>
      </c>
      <c r="C84" s="1877"/>
      <c r="D84" s="1826">
        <f>N12</f>
        <v>246</v>
      </c>
      <c r="E84" s="1822"/>
      <c r="F84" s="1805">
        <v>250</v>
      </c>
      <c r="G84" s="190" t="s">
        <v>120</v>
      </c>
      <c r="H84" s="192" t="s">
        <v>161</v>
      </c>
      <c r="I84" s="166"/>
      <c r="J84" s="163" t="s">
        <v>162</v>
      </c>
      <c r="K84" s="48"/>
      <c r="L84" s="48">
        <v>114.54</v>
      </c>
      <c r="M84" s="163">
        <v>100</v>
      </c>
      <c r="N84" s="166" t="s">
        <v>228</v>
      </c>
    </row>
    <row r="85" spans="1:14" ht="15" customHeight="1">
      <c r="A85" s="1849"/>
      <c r="B85" s="1808"/>
      <c r="C85" s="1877"/>
      <c r="D85" s="1826"/>
      <c r="E85" s="1703"/>
      <c r="F85" s="1805"/>
      <c r="G85" s="479" t="s">
        <v>192</v>
      </c>
      <c r="H85" s="216" t="s">
        <v>161</v>
      </c>
      <c r="I85" s="60"/>
      <c r="J85" s="162" t="s">
        <v>162</v>
      </c>
      <c r="K85" s="146"/>
      <c r="L85" s="733">
        <v>11</v>
      </c>
      <c r="M85" s="716">
        <v>10</v>
      </c>
      <c r="N85" s="60" t="s">
        <v>228</v>
      </c>
    </row>
    <row r="86" spans="1:14" ht="15" customHeight="1">
      <c r="A86" s="1849"/>
      <c r="B86" s="1808"/>
      <c r="C86" s="1877"/>
      <c r="D86" s="1826"/>
      <c r="E86" s="1703"/>
      <c r="F86" s="1805"/>
      <c r="G86" s="186" t="s">
        <v>195</v>
      </c>
      <c r="H86" s="216" t="s">
        <v>161</v>
      </c>
      <c r="I86" s="60"/>
      <c r="J86" s="161" t="s">
        <v>101</v>
      </c>
      <c r="K86" s="161"/>
      <c r="L86" s="161">
        <v>12.93</v>
      </c>
      <c r="M86" s="162" t="s">
        <v>128</v>
      </c>
      <c r="N86" s="72" t="s">
        <v>183</v>
      </c>
    </row>
    <row r="87" spans="1:14" ht="15" customHeight="1">
      <c r="A87" s="1849"/>
      <c r="B87" s="1808"/>
      <c r="C87" s="1877"/>
      <c r="D87" s="1826"/>
      <c r="E87" s="1703"/>
      <c r="F87" s="1805"/>
      <c r="G87" s="186"/>
      <c r="H87" s="216"/>
      <c r="I87" s="216"/>
      <c r="J87" s="216"/>
      <c r="K87" s="216"/>
      <c r="L87" s="216"/>
      <c r="M87" s="216"/>
      <c r="N87" s="216"/>
    </row>
    <row r="88" spans="1:14" ht="15" customHeight="1">
      <c r="A88" s="1849"/>
      <c r="B88" s="1808"/>
      <c r="C88" s="1877"/>
      <c r="D88" s="1826"/>
      <c r="E88" s="1703"/>
      <c r="F88" s="1805"/>
      <c r="G88" s="188"/>
      <c r="H88" s="216"/>
      <c r="I88" s="216"/>
      <c r="J88" s="216"/>
      <c r="K88" s="216"/>
      <c r="L88" s="216"/>
      <c r="M88" s="216"/>
      <c r="N88" s="216"/>
    </row>
    <row r="89" spans="1:14" ht="15" customHeight="1">
      <c r="A89" s="1850"/>
      <c r="B89" s="1847"/>
      <c r="C89" s="1877"/>
      <c r="D89" s="1826"/>
      <c r="E89" s="1704"/>
      <c r="F89" s="1805"/>
      <c r="G89" s="189"/>
      <c r="H89" s="191"/>
      <c r="I89" s="191"/>
      <c r="J89" s="191"/>
      <c r="K89" s="191"/>
      <c r="L89" s="191"/>
      <c r="M89" s="191"/>
      <c r="N89" s="191"/>
    </row>
    <row r="90" spans="1:14" ht="15" customHeight="1">
      <c r="A90" s="1848" t="s">
        <v>14</v>
      </c>
      <c r="B90" s="1846" t="s">
        <v>224</v>
      </c>
      <c r="C90" s="1877"/>
      <c r="D90" s="1826">
        <f>M12</f>
        <v>19.5</v>
      </c>
      <c r="E90" s="1855"/>
      <c r="F90" s="1805">
        <v>20</v>
      </c>
      <c r="G90" s="335" t="s">
        <v>125</v>
      </c>
      <c r="H90" s="192" t="s">
        <v>161</v>
      </c>
      <c r="I90" s="166"/>
      <c r="J90" s="71" t="s">
        <v>162</v>
      </c>
      <c r="K90" s="137"/>
      <c r="L90" s="137">
        <v>6.3</v>
      </c>
      <c r="M90" s="147" t="s">
        <v>128</v>
      </c>
      <c r="N90" s="166" t="s">
        <v>228</v>
      </c>
    </row>
    <row r="91" spans="1:14" ht="15" customHeight="1">
      <c r="A91" s="1849"/>
      <c r="B91" s="1808"/>
      <c r="C91" s="1877"/>
      <c r="D91" s="1826"/>
      <c r="E91" s="1856"/>
      <c r="F91" s="1805"/>
      <c r="G91" s="188"/>
      <c r="H91" s="216"/>
      <c r="I91" s="216"/>
      <c r="J91" s="216"/>
      <c r="K91" s="216"/>
      <c r="L91" s="216"/>
      <c r="M91" s="216"/>
      <c r="N91" s="216"/>
    </row>
    <row r="92" spans="1:14" ht="15" customHeight="1">
      <c r="A92" s="1849"/>
      <c r="B92" s="1808"/>
      <c r="C92" s="1877"/>
      <c r="D92" s="1826"/>
      <c r="E92" s="1856"/>
      <c r="F92" s="1805"/>
      <c r="G92" s="188"/>
      <c r="H92" s="216"/>
      <c r="I92" s="216"/>
      <c r="J92" s="216"/>
      <c r="K92" s="216"/>
      <c r="L92" s="216"/>
      <c r="M92" s="216"/>
      <c r="N92" s="216"/>
    </row>
    <row r="93" spans="1:14" ht="15" customHeight="1">
      <c r="A93" s="1849"/>
      <c r="B93" s="1847"/>
      <c r="C93" s="1877"/>
      <c r="D93" s="1826"/>
      <c r="E93" s="1857"/>
      <c r="F93" s="1805"/>
      <c r="G93" s="189"/>
      <c r="H93" s="191"/>
      <c r="I93" s="191"/>
      <c r="J93" s="191"/>
      <c r="K93" s="191"/>
      <c r="L93" s="191"/>
      <c r="M93" s="191"/>
      <c r="N93" s="191"/>
    </row>
    <row r="94" spans="1:14" ht="15" customHeight="1">
      <c r="A94" s="1848" t="s">
        <v>15</v>
      </c>
      <c r="B94" s="1846" t="s">
        <v>73</v>
      </c>
      <c r="C94" s="1877"/>
      <c r="D94" s="1826"/>
      <c r="E94" s="1855"/>
      <c r="F94" s="1805"/>
      <c r="G94" s="333"/>
      <c r="H94" s="348"/>
      <c r="I94" s="348"/>
      <c r="J94" s="348"/>
      <c r="K94" s="348"/>
      <c r="L94" s="348"/>
      <c r="M94" s="348"/>
      <c r="N94" s="348"/>
    </row>
    <row r="95" spans="1:14" ht="15" customHeight="1">
      <c r="A95" s="1849"/>
      <c r="B95" s="1808"/>
      <c r="C95" s="1877"/>
      <c r="D95" s="1826"/>
      <c r="E95" s="1856"/>
      <c r="F95" s="1805"/>
      <c r="G95" s="349"/>
      <c r="H95" s="350"/>
      <c r="I95" s="350"/>
      <c r="J95" s="350"/>
      <c r="K95" s="350"/>
      <c r="L95" s="350"/>
      <c r="M95" s="350"/>
      <c r="N95" s="350"/>
    </row>
    <row r="96" spans="1:14" ht="15" customHeight="1">
      <c r="A96" s="1849"/>
      <c r="B96" s="1808"/>
      <c r="C96" s="1877"/>
      <c r="D96" s="1826"/>
      <c r="E96" s="1856"/>
      <c r="F96" s="1805"/>
      <c r="G96" s="351"/>
      <c r="H96" s="352"/>
      <c r="I96" s="352"/>
      <c r="J96" s="352"/>
      <c r="K96" s="352"/>
      <c r="L96" s="352"/>
      <c r="M96" s="352"/>
      <c r="N96" s="352"/>
    </row>
    <row r="97" spans="1:14" ht="15" customHeight="1">
      <c r="A97" s="1850"/>
      <c r="B97" s="1847"/>
      <c r="C97" s="1878"/>
      <c r="D97" s="1826"/>
      <c r="E97" s="1857"/>
      <c r="F97" s="1805"/>
      <c r="G97" s="353"/>
      <c r="H97" s="354"/>
      <c r="I97" s="354"/>
      <c r="J97" s="354"/>
      <c r="K97" s="354"/>
      <c r="L97" s="354"/>
      <c r="M97" s="354"/>
      <c r="N97" s="354"/>
    </row>
    <row r="98" spans="1:14" ht="30.75" customHeight="1">
      <c r="A98" s="1808" t="s">
        <v>34</v>
      </c>
      <c r="B98" s="1809"/>
      <c r="C98" s="441" t="s">
        <v>86</v>
      </c>
      <c r="D98" s="1873" t="s">
        <v>83</v>
      </c>
      <c r="E98" s="1873"/>
      <c r="F98" s="1873"/>
      <c r="G98" s="1281" t="s">
        <v>38</v>
      </c>
      <c r="H98" s="1281" t="s">
        <v>67</v>
      </c>
      <c r="I98" s="1281" t="s">
        <v>46</v>
      </c>
      <c r="J98" s="1281" t="s">
        <v>39</v>
      </c>
      <c r="K98" s="1281" t="s">
        <v>93</v>
      </c>
      <c r="L98" s="1281" t="s">
        <v>96</v>
      </c>
      <c r="M98" s="1281" t="s">
        <v>95</v>
      </c>
      <c r="N98" s="1152" t="s">
        <v>40</v>
      </c>
    </row>
    <row r="99" spans="1:14" ht="31.5" customHeight="1">
      <c r="A99" s="1810"/>
      <c r="B99" s="1811"/>
      <c r="C99" s="441" t="s">
        <v>56</v>
      </c>
      <c r="D99" s="441" t="s">
        <v>56</v>
      </c>
      <c r="E99" s="441"/>
      <c r="F99" s="441" t="s">
        <v>32</v>
      </c>
      <c r="G99" s="1283"/>
      <c r="H99" s="1282"/>
      <c r="I99" s="1283"/>
      <c r="J99" s="1283"/>
      <c r="K99" s="1283"/>
      <c r="L99" s="1283"/>
      <c r="M99" s="1283"/>
      <c r="N99" s="1154"/>
    </row>
    <row r="100" spans="1:14" ht="15" customHeight="1">
      <c r="A100" s="1874" t="s">
        <v>16</v>
      </c>
      <c r="B100" s="1875"/>
      <c r="C100" s="1142">
        <f>((C16*0.15))+(C16*0.03)</f>
        <v>54</v>
      </c>
      <c r="D100" s="1142">
        <f>C100</f>
        <v>54</v>
      </c>
      <c r="E100" s="1142"/>
      <c r="F100" s="446">
        <f>SUM(F101+F114+F120+F127)</f>
        <v>55</v>
      </c>
      <c r="G100" s="355"/>
      <c r="H100" s="356"/>
      <c r="I100" s="1801"/>
      <c r="J100" s="1801"/>
      <c r="K100" s="1801"/>
      <c r="L100" s="1801"/>
      <c r="M100" s="1801"/>
      <c r="N100" s="1802"/>
    </row>
    <row r="101" spans="1:14" s="182" customFormat="1" ht="15" customHeight="1">
      <c r="A101" s="1848" t="s">
        <v>17</v>
      </c>
      <c r="B101" s="1846" t="s">
        <v>74</v>
      </c>
      <c r="C101" s="1876"/>
      <c r="D101" s="1866"/>
      <c r="E101" s="1129"/>
      <c r="F101" s="1805">
        <v>12</v>
      </c>
      <c r="G101" s="723" t="s">
        <v>127</v>
      </c>
      <c r="H101" s="729" t="s">
        <v>161</v>
      </c>
      <c r="I101" s="730" t="s">
        <v>187</v>
      </c>
      <c r="J101" s="730" t="s">
        <v>99</v>
      </c>
      <c r="K101" s="731">
        <v>1</v>
      </c>
      <c r="L101" s="731">
        <v>1</v>
      </c>
      <c r="M101" s="730">
        <v>8</v>
      </c>
      <c r="N101" s="60" t="s">
        <v>326</v>
      </c>
    </row>
    <row r="102" spans="1:14" s="182" customFormat="1" ht="15" customHeight="1">
      <c r="A102" s="1849"/>
      <c r="B102" s="1808"/>
      <c r="C102" s="1876"/>
      <c r="D102" s="1856"/>
      <c r="E102" s="1130"/>
      <c r="F102" s="1805"/>
      <c r="G102" s="725" t="s">
        <v>163</v>
      </c>
      <c r="H102" s="732" t="s">
        <v>161</v>
      </c>
      <c r="I102" s="733" t="s">
        <v>187</v>
      </c>
      <c r="J102" s="733" t="s">
        <v>99</v>
      </c>
      <c r="K102" s="734">
        <v>1</v>
      </c>
      <c r="L102" s="734">
        <v>1</v>
      </c>
      <c r="M102" s="733">
        <v>10</v>
      </c>
      <c r="N102" s="60" t="s">
        <v>326</v>
      </c>
    </row>
    <row r="103" spans="1:14" s="182" customFormat="1" ht="15" customHeight="1">
      <c r="A103" s="1849"/>
      <c r="B103" s="1808"/>
      <c r="C103" s="1876"/>
      <c r="D103" s="1856"/>
      <c r="E103" s="1130"/>
      <c r="F103" s="1805"/>
      <c r="G103" s="725" t="s">
        <v>154</v>
      </c>
      <c r="H103" s="732" t="s">
        <v>161</v>
      </c>
      <c r="I103" s="733" t="s">
        <v>187</v>
      </c>
      <c r="J103" s="733" t="s">
        <v>99</v>
      </c>
      <c r="K103" s="734">
        <v>1</v>
      </c>
      <c r="L103" s="734">
        <v>1</v>
      </c>
      <c r="M103" s="733">
        <v>40</v>
      </c>
      <c r="N103" s="60" t="s">
        <v>326</v>
      </c>
    </row>
    <row r="104" spans="1:14" ht="15" customHeight="1">
      <c r="A104" s="1849"/>
      <c r="B104" s="1808"/>
      <c r="C104" s="1876"/>
      <c r="D104" s="1856"/>
      <c r="E104" s="1130"/>
      <c r="F104" s="1805"/>
      <c r="G104" s="725" t="s">
        <v>279</v>
      </c>
      <c r="H104" s="732" t="s">
        <v>161</v>
      </c>
      <c r="I104" s="733" t="s">
        <v>187</v>
      </c>
      <c r="J104" s="733" t="s">
        <v>99</v>
      </c>
      <c r="K104" s="734">
        <v>1</v>
      </c>
      <c r="L104" s="734">
        <v>1</v>
      </c>
      <c r="M104" s="733">
        <v>40</v>
      </c>
      <c r="N104" s="60" t="s">
        <v>326</v>
      </c>
    </row>
    <row r="105" spans="1:14" ht="15" customHeight="1">
      <c r="A105" s="1849"/>
      <c r="B105" s="1808"/>
      <c r="C105" s="1876"/>
      <c r="D105" s="1856"/>
      <c r="E105" s="1130"/>
      <c r="F105" s="1805"/>
      <c r="G105" s="725" t="s">
        <v>266</v>
      </c>
      <c r="H105" s="732" t="s">
        <v>161</v>
      </c>
      <c r="I105" s="733" t="s">
        <v>187</v>
      </c>
      <c r="J105" s="733" t="s">
        <v>99</v>
      </c>
      <c r="K105" s="734">
        <v>1</v>
      </c>
      <c r="L105" s="734">
        <v>1</v>
      </c>
      <c r="M105" s="721">
        <v>40</v>
      </c>
      <c r="N105" s="60" t="s">
        <v>326</v>
      </c>
    </row>
    <row r="106" spans="1:14" ht="15" customHeight="1">
      <c r="A106" s="1849"/>
      <c r="B106" s="1808"/>
      <c r="C106" s="1876"/>
      <c r="D106" s="1856"/>
      <c r="E106" s="1130"/>
      <c r="F106" s="1805"/>
      <c r="G106" s="726" t="s">
        <v>267</v>
      </c>
      <c r="H106" s="735" t="s">
        <v>161</v>
      </c>
      <c r="I106" s="735" t="s">
        <v>187</v>
      </c>
      <c r="J106" s="735" t="s">
        <v>99</v>
      </c>
      <c r="K106" s="736">
        <v>1</v>
      </c>
      <c r="L106" s="736">
        <v>1</v>
      </c>
      <c r="M106" s="721">
        <v>40</v>
      </c>
      <c r="N106" s="60" t="s">
        <v>326</v>
      </c>
    </row>
    <row r="107" spans="1:14" ht="15" customHeight="1">
      <c r="A107" s="1849"/>
      <c r="B107" s="1808"/>
      <c r="C107" s="1876"/>
      <c r="D107" s="1131"/>
      <c r="E107" s="1131"/>
      <c r="F107" s="1805"/>
      <c r="G107" s="712" t="s">
        <v>268</v>
      </c>
      <c r="H107" s="735" t="s">
        <v>161</v>
      </c>
      <c r="I107" s="735" t="s">
        <v>187</v>
      </c>
      <c r="J107" s="735" t="s">
        <v>99</v>
      </c>
      <c r="K107" s="736">
        <v>1</v>
      </c>
      <c r="L107" s="736">
        <v>1</v>
      </c>
      <c r="M107" s="715">
        <v>3</v>
      </c>
      <c r="N107" s="60" t="s">
        <v>326</v>
      </c>
    </row>
    <row r="108" spans="1:14" ht="15" customHeight="1">
      <c r="A108" s="1849"/>
      <c r="B108" s="1808"/>
      <c r="C108" s="1876"/>
      <c r="D108" s="1131"/>
      <c r="E108" s="1131"/>
      <c r="F108" s="1805"/>
      <c r="G108" s="712" t="s">
        <v>269</v>
      </c>
      <c r="H108" s="735" t="s">
        <v>161</v>
      </c>
      <c r="I108" s="735" t="s">
        <v>187</v>
      </c>
      <c r="J108" s="735" t="s">
        <v>99</v>
      </c>
      <c r="K108" s="736">
        <v>1</v>
      </c>
      <c r="L108" s="736">
        <v>1</v>
      </c>
      <c r="M108" s="715">
        <v>3</v>
      </c>
      <c r="N108" s="60" t="s">
        <v>326</v>
      </c>
    </row>
    <row r="109" spans="1:14" ht="15" customHeight="1">
      <c r="A109" s="1849"/>
      <c r="B109" s="1808"/>
      <c r="C109" s="1876"/>
      <c r="D109" s="1131"/>
      <c r="E109" s="1131"/>
      <c r="F109" s="1805"/>
      <c r="G109" s="712" t="s">
        <v>270</v>
      </c>
      <c r="H109" s="735" t="s">
        <v>161</v>
      </c>
      <c r="I109" s="735" t="s">
        <v>187</v>
      </c>
      <c r="J109" s="735" t="s">
        <v>99</v>
      </c>
      <c r="K109" s="736">
        <v>1</v>
      </c>
      <c r="L109" s="736">
        <v>1</v>
      </c>
      <c r="M109" s="715">
        <v>3</v>
      </c>
      <c r="N109" s="60" t="s">
        <v>326</v>
      </c>
    </row>
    <row r="110" spans="1:14" ht="15" customHeight="1">
      <c r="A110" s="1849"/>
      <c r="B110" s="1808"/>
      <c r="C110" s="1876"/>
      <c r="D110" s="1131"/>
      <c r="E110" s="1131"/>
      <c r="F110" s="1805"/>
      <c r="G110" s="712" t="s">
        <v>271</v>
      </c>
      <c r="H110" s="735" t="s">
        <v>161</v>
      </c>
      <c r="I110" s="735" t="s">
        <v>187</v>
      </c>
      <c r="J110" s="735" t="s">
        <v>99</v>
      </c>
      <c r="K110" s="736">
        <v>1</v>
      </c>
      <c r="L110" s="736">
        <v>1</v>
      </c>
      <c r="M110" s="715">
        <v>3</v>
      </c>
      <c r="N110" s="60" t="s">
        <v>326</v>
      </c>
    </row>
    <row r="111" spans="1:14" ht="15" customHeight="1">
      <c r="A111" s="1849"/>
      <c r="B111" s="1808"/>
      <c r="C111" s="1876"/>
      <c r="D111" s="1131"/>
      <c r="E111" s="1131"/>
      <c r="F111" s="1805"/>
      <c r="G111" s="712" t="s">
        <v>272</v>
      </c>
      <c r="H111" s="735" t="s">
        <v>161</v>
      </c>
      <c r="I111" s="735" t="s">
        <v>187</v>
      </c>
      <c r="J111" s="735" t="s">
        <v>99</v>
      </c>
      <c r="K111" s="736">
        <v>1</v>
      </c>
      <c r="L111" s="736">
        <v>1</v>
      </c>
      <c r="M111" s="715">
        <v>3</v>
      </c>
      <c r="N111" s="60" t="s">
        <v>326</v>
      </c>
    </row>
    <row r="112" spans="1:14" ht="15" customHeight="1">
      <c r="A112" s="1849"/>
      <c r="B112" s="1808"/>
      <c r="C112" s="1876"/>
      <c r="D112" s="1131"/>
      <c r="E112" s="1131"/>
      <c r="F112" s="1805"/>
      <c r="G112" s="712" t="s">
        <v>273</v>
      </c>
      <c r="H112" s="735" t="s">
        <v>161</v>
      </c>
      <c r="I112" s="735" t="s">
        <v>187</v>
      </c>
      <c r="J112" s="735" t="s">
        <v>99</v>
      </c>
      <c r="K112" s="736">
        <v>1</v>
      </c>
      <c r="L112" s="736">
        <v>1</v>
      </c>
      <c r="M112" s="715">
        <v>3</v>
      </c>
      <c r="N112" s="60" t="s">
        <v>326</v>
      </c>
    </row>
    <row r="113" spans="1:14" ht="15" customHeight="1">
      <c r="A113" s="1850"/>
      <c r="B113" s="1847"/>
      <c r="C113" s="1876"/>
      <c r="D113" s="1132"/>
      <c r="E113" s="1132"/>
      <c r="F113" s="1805"/>
      <c r="G113" s="727"/>
      <c r="H113" s="191"/>
      <c r="I113" s="191"/>
      <c r="J113" s="191"/>
      <c r="K113" s="518"/>
      <c r="L113" s="518"/>
      <c r="M113" s="191"/>
      <c r="N113" s="191"/>
    </row>
    <row r="114" spans="1:14" ht="15" customHeight="1">
      <c r="A114" s="1848" t="s">
        <v>18</v>
      </c>
      <c r="B114" s="1846" t="s">
        <v>87</v>
      </c>
      <c r="C114" s="1862"/>
      <c r="D114" s="455"/>
      <c r="E114" s="455"/>
      <c r="F114" s="1805">
        <v>12</v>
      </c>
      <c r="G114" s="728" t="s">
        <v>274</v>
      </c>
      <c r="H114" s="357" t="s">
        <v>161</v>
      </c>
      <c r="I114" s="71" t="s">
        <v>187</v>
      </c>
      <c r="J114" s="71" t="s">
        <v>126</v>
      </c>
      <c r="K114" s="137">
        <v>10</v>
      </c>
      <c r="L114" s="137">
        <v>10</v>
      </c>
      <c r="M114" s="147" t="s">
        <v>128</v>
      </c>
      <c r="N114" s="60" t="s">
        <v>326</v>
      </c>
    </row>
    <row r="115" spans="1:14" ht="15" customHeight="1">
      <c r="A115" s="1849"/>
      <c r="B115" s="1808"/>
      <c r="C115" s="1862"/>
      <c r="D115" s="456"/>
      <c r="E115" s="456"/>
      <c r="F115" s="1805"/>
      <c r="G115" s="206" t="s">
        <v>276</v>
      </c>
      <c r="H115" s="358" t="s">
        <v>161</v>
      </c>
      <c r="I115" s="161" t="s">
        <v>187</v>
      </c>
      <c r="J115" s="161" t="s">
        <v>126</v>
      </c>
      <c r="K115" s="146">
        <v>10</v>
      </c>
      <c r="L115" s="146">
        <v>10</v>
      </c>
      <c r="M115" s="148" t="s">
        <v>128</v>
      </c>
      <c r="N115" s="60" t="s">
        <v>326</v>
      </c>
    </row>
    <row r="116" spans="1:14" ht="15" customHeight="1">
      <c r="A116" s="1849"/>
      <c r="B116" s="1808"/>
      <c r="C116" s="1862"/>
      <c r="D116" s="456"/>
      <c r="E116" s="456"/>
      <c r="F116" s="1805"/>
      <c r="G116" s="206" t="s">
        <v>275</v>
      </c>
      <c r="H116" s="358" t="s">
        <v>161</v>
      </c>
      <c r="I116" s="161" t="s">
        <v>187</v>
      </c>
      <c r="J116" s="161" t="s">
        <v>126</v>
      </c>
      <c r="K116" s="146">
        <v>10</v>
      </c>
      <c r="L116" s="146">
        <v>10</v>
      </c>
      <c r="M116" s="148" t="s">
        <v>128</v>
      </c>
      <c r="N116" s="60" t="s">
        <v>326</v>
      </c>
    </row>
    <row r="117" spans="1:14" ht="15" customHeight="1">
      <c r="A117" s="1849"/>
      <c r="B117" s="1808"/>
      <c r="C117" s="1862"/>
      <c r="D117" s="456"/>
      <c r="E117" s="456"/>
      <c r="F117" s="1805"/>
      <c r="G117" s="188"/>
      <c r="H117" s="216"/>
      <c r="I117" s="216"/>
      <c r="J117" s="216"/>
      <c r="K117" s="517"/>
      <c r="L117" s="517"/>
      <c r="M117" s="216"/>
      <c r="N117" s="216"/>
    </row>
    <row r="118" spans="1:14" ht="15" customHeight="1">
      <c r="A118" s="1849"/>
      <c r="B118" s="1808"/>
      <c r="C118" s="1862"/>
      <c r="D118" s="456"/>
      <c r="E118" s="456"/>
      <c r="F118" s="1805"/>
      <c r="G118" s="188"/>
      <c r="H118" s="216"/>
      <c r="I118" s="216"/>
      <c r="J118" s="216"/>
      <c r="K118" s="517"/>
      <c r="L118" s="517"/>
      <c r="M118" s="216"/>
      <c r="N118" s="216"/>
    </row>
    <row r="119" spans="1:14" ht="15" customHeight="1">
      <c r="A119" s="1850"/>
      <c r="B119" s="1847"/>
      <c r="C119" s="1862"/>
      <c r="D119" s="457"/>
      <c r="E119" s="457"/>
      <c r="F119" s="1805"/>
      <c r="G119" s="189"/>
      <c r="H119" s="191"/>
      <c r="I119" s="191"/>
      <c r="J119" s="191"/>
      <c r="K119" s="518"/>
      <c r="L119" s="518"/>
      <c r="M119" s="191"/>
      <c r="N119" s="191"/>
    </row>
    <row r="120" spans="1:14" ht="15" customHeight="1">
      <c r="A120" s="1848" t="s">
        <v>19</v>
      </c>
      <c r="B120" s="1846" t="s">
        <v>75</v>
      </c>
      <c r="C120" s="1862"/>
      <c r="D120" s="455"/>
      <c r="E120" s="455"/>
      <c r="F120" s="1805">
        <v>16</v>
      </c>
      <c r="G120" s="176" t="s">
        <v>131</v>
      </c>
      <c r="H120" s="357" t="s">
        <v>161</v>
      </c>
      <c r="I120" s="137"/>
      <c r="J120" s="137" t="s">
        <v>156</v>
      </c>
      <c r="K120" s="137"/>
      <c r="L120" s="137">
        <v>10</v>
      </c>
      <c r="M120" s="137">
        <v>20</v>
      </c>
      <c r="N120" s="60" t="s">
        <v>326</v>
      </c>
    </row>
    <row r="121" spans="1:14" ht="15" customHeight="1">
      <c r="A121" s="1849"/>
      <c r="B121" s="1808"/>
      <c r="C121" s="1862"/>
      <c r="D121" s="456"/>
      <c r="E121" s="456"/>
      <c r="F121" s="1805"/>
      <c r="G121" s="177" t="s">
        <v>132</v>
      </c>
      <c r="H121" s="358" t="s">
        <v>161</v>
      </c>
      <c r="I121" s="146"/>
      <c r="J121" s="146" t="s">
        <v>156</v>
      </c>
      <c r="K121" s="146"/>
      <c r="L121" s="146">
        <v>5</v>
      </c>
      <c r="M121" s="146">
        <v>10</v>
      </c>
      <c r="N121" s="60" t="s">
        <v>326</v>
      </c>
    </row>
    <row r="122" spans="1:14" ht="15" customHeight="1">
      <c r="A122" s="1849"/>
      <c r="B122" s="1808"/>
      <c r="C122" s="1862"/>
      <c r="D122" s="456"/>
      <c r="E122" s="456"/>
      <c r="F122" s="1805"/>
      <c r="G122" s="177"/>
      <c r="H122" s="358"/>
      <c r="I122" s="146"/>
      <c r="J122" s="146"/>
      <c r="K122" s="146"/>
      <c r="L122" s="146"/>
      <c r="M122" s="146"/>
      <c r="N122" s="60"/>
    </row>
    <row r="123" spans="1:14" ht="15" customHeight="1">
      <c r="A123" s="1849"/>
      <c r="B123" s="1808"/>
      <c r="C123" s="1862"/>
      <c r="D123" s="456"/>
      <c r="E123" s="456"/>
      <c r="F123" s="1805"/>
      <c r="G123" s="177" t="s">
        <v>133</v>
      </c>
      <c r="H123" s="358" t="s">
        <v>161</v>
      </c>
      <c r="I123" s="146"/>
      <c r="J123" s="146" t="s">
        <v>220</v>
      </c>
      <c r="K123" s="146"/>
      <c r="L123" s="146">
        <v>5</v>
      </c>
      <c r="M123" s="146">
        <v>10</v>
      </c>
      <c r="N123" s="60" t="s">
        <v>326</v>
      </c>
    </row>
    <row r="124" spans="1:14" ht="15" customHeight="1">
      <c r="A124" s="1849"/>
      <c r="B124" s="1808"/>
      <c r="C124" s="1862"/>
      <c r="D124" s="456"/>
      <c r="E124" s="456"/>
      <c r="F124" s="1805"/>
      <c r="G124" s="188"/>
      <c r="H124" s="216"/>
      <c r="I124" s="216"/>
      <c r="J124" s="216"/>
      <c r="K124" s="517"/>
      <c r="L124" s="517"/>
      <c r="M124" s="216"/>
      <c r="N124" s="216"/>
    </row>
    <row r="125" spans="1:14" ht="15" customHeight="1">
      <c r="A125" s="1849"/>
      <c r="B125" s="1808"/>
      <c r="C125" s="1862"/>
      <c r="D125" s="456"/>
      <c r="E125" s="456"/>
      <c r="F125" s="1805"/>
      <c r="G125" s="188"/>
      <c r="H125" s="216"/>
      <c r="I125" s="216"/>
      <c r="J125" s="216"/>
      <c r="K125" s="517"/>
      <c r="L125" s="517"/>
      <c r="M125" s="216"/>
      <c r="N125" s="216"/>
    </row>
    <row r="126" spans="1:14" ht="15" customHeight="1">
      <c r="A126" s="1850"/>
      <c r="B126" s="1847"/>
      <c r="C126" s="1862"/>
      <c r="D126" s="457"/>
      <c r="E126" s="457"/>
      <c r="F126" s="1805"/>
      <c r="G126" s="189"/>
      <c r="H126" s="191"/>
      <c r="I126" s="191"/>
      <c r="J126" s="191"/>
      <c r="K126" s="518"/>
      <c r="L126" s="518"/>
      <c r="M126" s="191"/>
      <c r="N126" s="191"/>
    </row>
    <row r="127" spans="1:14" ht="18.75" customHeight="1">
      <c r="A127" s="1848" t="s">
        <v>20</v>
      </c>
      <c r="B127" s="1846" t="s">
        <v>76</v>
      </c>
      <c r="C127" s="1862"/>
      <c r="D127" s="455"/>
      <c r="E127" s="455"/>
      <c r="F127" s="1805">
        <v>15</v>
      </c>
      <c r="G127" s="176" t="s">
        <v>164</v>
      </c>
      <c r="H127" s="357" t="s">
        <v>161</v>
      </c>
      <c r="I127" s="163"/>
      <c r="J127" s="183" t="s">
        <v>110</v>
      </c>
      <c r="K127" s="183"/>
      <c r="L127" s="731">
        <v>0.057</v>
      </c>
      <c r="M127" s="183">
        <v>0.05</v>
      </c>
      <c r="N127" s="60" t="s">
        <v>326</v>
      </c>
    </row>
    <row r="128" spans="1:14" ht="15" customHeight="1">
      <c r="A128" s="1849"/>
      <c r="B128" s="1808"/>
      <c r="C128" s="1862"/>
      <c r="D128" s="456"/>
      <c r="E128" s="456"/>
      <c r="F128" s="1805"/>
      <c r="G128" s="188"/>
      <c r="H128" s="216"/>
      <c r="I128" s="216"/>
      <c r="J128" s="216"/>
      <c r="K128" s="517"/>
      <c r="L128" s="517"/>
      <c r="M128" s="216"/>
      <c r="N128" s="216"/>
    </row>
    <row r="129" spans="1:14" ht="15" customHeight="1">
      <c r="A129" s="1849"/>
      <c r="B129" s="1808"/>
      <c r="C129" s="1862"/>
      <c r="D129" s="456"/>
      <c r="E129" s="456"/>
      <c r="F129" s="1805"/>
      <c r="G129" s="188"/>
      <c r="H129" s="216"/>
      <c r="I129" s="216"/>
      <c r="J129" s="216"/>
      <c r="K129" s="517"/>
      <c r="L129" s="517"/>
      <c r="M129" s="216"/>
      <c r="N129" s="216"/>
    </row>
    <row r="130" spans="1:14" ht="15" customHeight="1">
      <c r="A130" s="1850"/>
      <c r="B130" s="1847"/>
      <c r="C130" s="1862"/>
      <c r="D130" s="457"/>
      <c r="E130" s="457"/>
      <c r="F130" s="1805"/>
      <c r="G130" s="189"/>
      <c r="H130" s="191"/>
      <c r="I130" s="191"/>
      <c r="J130" s="191"/>
      <c r="K130" s="518"/>
      <c r="L130" s="518"/>
      <c r="M130" s="191"/>
      <c r="N130" s="191"/>
    </row>
    <row r="131" spans="1:14" ht="15" customHeight="1">
      <c r="A131" s="1860" t="s">
        <v>77</v>
      </c>
      <c r="B131" s="1858" t="s">
        <v>78</v>
      </c>
      <c r="C131" s="1795"/>
      <c r="D131" s="1795"/>
      <c r="E131" s="1806"/>
      <c r="F131" s="1796">
        <v>8</v>
      </c>
      <c r="G131" s="179" t="s">
        <v>137</v>
      </c>
      <c r="H131" s="357" t="s">
        <v>161</v>
      </c>
      <c r="I131" s="163"/>
      <c r="J131" s="163" t="s">
        <v>135</v>
      </c>
      <c r="K131" s="48"/>
      <c r="L131" s="48">
        <v>3</v>
      </c>
      <c r="M131" s="163">
        <v>100</v>
      </c>
      <c r="N131" s="60" t="s">
        <v>326</v>
      </c>
    </row>
    <row r="132" spans="1:14" ht="15" customHeight="1">
      <c r="A132" s="1861"/>
      <c r="B132" s="1859"/>
      <c r="C132" s="1795"/>
      <c r="D132" s="1795"/>
      <c r="E132" s="1807"/>
      <c r="F132" s="1796"/>
      <c r="G132" s="180" t="s">
        <v>138</v>
      </c>
      <c r="H132" s="359" t="s">
        <v>161</v>
      </c>
      <c r="I132" s="346"/>
      <c r="J132" s="346" t="s">
        <v>135</v>
      </c>
      <c r="K132" s="214"/>
      <c r="L132" s="214" t="s">
        <v>136</v>
      </c>
      <c r="M132" s="346">
        <v>20</v>
      </c>
      <c r="N132" s="200" t="s">
        <v>326</v>
      </c>
    </row>
    <row r="133" spans="1:14" ht="15.75">
      <c r="A133" s="102"/>
      <c r="B133" s="55"/>
      <c r="C133" s="103"/>
      <c r="D133" s="86"/>
      <c r="E133" s="86"/>
      <c r="F133" s="104"/>
      <c r="G133" s="360"/>
      <c r="H133" s="360"/>
      <c r="I133" s="360"/>
      <c r="J133" s="360"/>
      <c r="K133" s="360"/>
      <c r="L133" s="360"/>
      <c r="M133" s="360"/>
      <c r="N133" s="360"/>
    </row>
    <row r="134" spans="1:14" ht="15.75">
      <c r="A134" s="102"/>
      <c r="B134" s="105"/>
      <c r="C134" s="106"/>
      <c r="D134" s="76"/>
      <c r="E134" s="76"/>
      <c r="F134" s="96"/>
      <c r="G134" s="361"/>
      <c r="H134" s="361"/>
      <c r="I134" s="361"/>
      <c r="J134" s="361"/>
      <c r="K134" s="361"/>
      <c r="L134" s="361"/>
      <c r="M134" s="361"/>
      <c r="N134" s="361"/>
    </row>
    <row r="135" spans="1:14" ht="15">
      <c r="A135" s="105"/>
      <c r="B135" s="614" t="s">
        <v>79</v>
      </c>
      <c r="C135" s="615"/>
      <c r="D135" s="615"/>
      <c r="E135" s="615"/>
      <c r="F135" s="96"/>
      <c r="G135" s="361"/>
      <c r="H135" s="361"/>
      <c r="I135" s="361"/>
      <c r="J135" s="361"/>
      <c r="K135" s="361"/>
      <c r="L135" s="361"/>
      <c r="M135" s="361"/>
      <c r="N135" s="361"/>
    </row>
    <row r="136" spans="1:14" ht="15">
      <c r="A136" s="105"/>
      <c r="B136" s="629" t="s">
        <v>88</v>
      </c>
      <c r="C136" s="603">
        <f>SUM(C21:C100)</f>
        <v>300</v>
      </c>
      <c r="D136" s="616"/>
      <c r="E136" s="616"/>
      <c r="F136" s="96"/>
      <c r="G136" s="361"/>
      <c r="H136" s="361"/>
      <c r="I136" s="361"/>
      <c r="J136" s="361"/>
      <c r="K136" s="361"/>
      <c r="L136" s="361"/>
      <c r="M136" s="361"/>
      <c r="N136" s="361"/>
    </row>
    <row r="137" spans="1:14" ht="15">
      <c r="A137" s="105"/>
      <c r="B137" s="629" t="s">
        <v>89</v>
      </c>
      <c r="C137" s="603">
        <f>SUM(D21:D100)</f>
        <v>815.5</v>
      </c>
      <c r="D137" s="617"/>
      <c r="E137" s="617"/>
      <c r="F137" s="96"/>
      <c r="G137" s="361"/>
      <c r="H137" s="361"/>
      <c r="I137" s="361"/>
      <c r="J137" s="361"/>
      <c r="K137" s="361"/>
      <c r="L137" s="361"/>
      <c r="M137" s="361"/>
      <c r="N137" s="361"/>
    </row>
    <row r="138" spans="1:14" ht="15">
      <c r="A138" s="77"/>
      <c r="B138" s="618"/>
      <c r="C138" s="618"/>
      <c r="D138" s="618"/>
      <c r="E138" s="618"/>
      <c r="F138" s="77"/>
      <c r="G138" s="361"/>
      <c r="H138" s="361"/>
      <c r="I138" s="361"/>
      <c r="J138" s="361"/>
      <c r="K138" s="361"/>
      <c r="L138" s="361"/>
      <c r="M138" s="361"/>
      <c r="N138" s="361"/>
    </row>
    <row r="139" spans="1:14" ht="15">
      <c r="A139" s="77"/>
      <c r="B139" s="1316" t="s">
        <v>205</v>
      </c>
      <c r="C139" s="1316"/>
      <c r="D139" s="603">
        <f>SUM(C136+F131)</f>
        <v>308</v>
      </c>
      <c r="E139" s="774"/>
      <c r="F139" s="77"/>
      <c r="G139" s="361"/>
      <c r="H139" s="361"/>
      <c r="I139" s="361"/>
      <c r="J139" s="361"/>
      <c r="K139" s="361"/>
      <c r="L139" s="361"/>
      <c r="M139" s="361"/>
      <c r="N139" s="361"/>
    </row>
    <row r="140" spans="2:14" ht="15">
      <c r="B140" s="1621" t="s">
        <v>206</v>
      </c>
      <c r="C140" s="1622"/>
      <c r="D140" s="604">
        <f>SUM(F21+F43+F84+F90+F100+F131)</f>
        <v>833</v>
      </c>
      <c r="E140" s="631"/>
      <c r="G140" s="182"/>
      <c r="H140" s="182"/>
      <c r="I140" s="182"/>
      <c r="J140" s="182"/>
      <c r="K140" s="182"/>
      <c r="L140" s="182"/>
      <c r="M140" s="182"/>
      <c r="N140" s="182"/>
    </row>
    <row r="141" spans="1:14" ht="15">
      <c r="A141" s="77"/>
      <c r="B141" s="36"/>
      <c r="C141" s="59"/>
      <c r="D141" s="59"/>
      <c r="E141" s="59"/>
      <c r="F141" s="59"/>
      <c r="G141" s="362"/>
      <c r="H141" s="362"/>
      <c r="I141" s="362"/>
      <c r="J141" s="362"/>
      <c r="K141" s="362"/>
      <c r="L141" s="182"/>
      <c r="M141" s="182"/>
      <c r="N141" s="182"/>
    </row>
    <row r="142" spans="2:14" ht="15">
      <c r="B142" s="36"/>
      <c r="C142" s="36"/>
      <c r="D142" s="36"/>
      <c r="E142" s="36"/>
      <c r="F142" s="36"/>
      <c r="G142" s="347"/>
      <c r="H142" s="362"/>
      <c r="I142" s="362"/>
      <c r="J142" s="362"/>
      <c r="K142" s="362"/>
      <c r="L142" s="182"/>
      <c r="M142" s="182"/>
      <c r="N142" s="182"/>
    </row>
    <row r="143" spans="2:14" ht="15">
      <c r="B143" s="46" t="s">
        <v>173</v>
      </c>
      <c r="C143" s="129"/>
      <c r="D143" s="43"/>
      <c r="E143" s="43"/>
      <c r="F143" s="43"/>
      <c r="G143" s="363"/>
      <c r="H143" s="362"/>
      <c r="I143" s="362"/>
      <c r="J143" s="362"/>
      <c r="K143" s="362"/>
      <c r="L143" s="182"/>
      <c r="M143" s="182"/>
      <c r="N143" s="182"/>
    </row>
    <row r="144" spans="2:14" ht="15">
      <c r="B144" s="46"/>
      <c r="C144" s="129" t="s">
        <v>175</v>
      </c>
      <c r="D144" s="43"/>
      <c r="E144" s="43"/>
      <c r="F144" s="43"/>
      <c r="G144" s="363"/>
      <c r="H144" s="347"/>
      <c r="I144" s="347"/>
      <c r="J144" s="347"/>
      <c r="K144" s="347"/>
      <c r="L144" s="182"/>
      <c r="M144" s="182"/>
      <c r="N144" s="182"/>
    </row>
    <row r="145" spans="2:14" ht="15">
      <c r="B145" s="75"/>
      <c r="C145" s="129" t="s">
        <v>321</v>
      </c>
      <c r="D145" s="43"/>
      <c r="E145" s="43"/>
      <c r="F145" s="43"/>
      <c r="G145" s="363"/>
      <c r="H145" s="363"/>
      <c r="I145" s="363"/>
      <c r="J145" s="347"/>
      <c r="K145" s="347"/>
      <c r="L145" s="182"/>
      <c r="M145" s="182"/>
      <c r="N145" s="182"/>
    </row>
    <row r="146" spans="2:11" ht="15">
      <c r="B146" s="75"/>
      <c r="C146" s="129" t="s">
        <v>242</v>
      </c>
      <c r="D146" s="43"/>
      <c r="E146" s="43"/>
      <c r="F146" s="43"/>
      <c r="G146" s="43"/>
      <c r="H146" s="43"/>
      <c r="I146" s="43"/>
      <c r="J146" s="36"/>
      <c r="K146" s="36"/>
    </row>
    <row r="147" spans="2:16" ht="32.25" customHeight="1">
      <c r="B147" s="1793"/>
      <c r="C147" s="1198"/>
      <c r="D147" s="1198"/>
      <c r="E147" s="1198"/>
      <c r="F147" s="1198"/>
      <c r="G147" s="1198"/>
      <c r="H147" s="1198"/>
      <c r="I147" s="1198"/>
      <c r="J147" s="1198"/>
      <c r="K147" s="1198"/>
      <c r="L147" s="1198"/>
      <c r="M147" s="1198"/>
      <c r="N147" s="1198"/>
      <c r="O147" s="1198"/>
      <c r="P147" s="1198"/>
    </row>
    <row r="148" spans="8:11" ht="15">
      <c r="H148" s="43"/>
      <c r="I148" s="43"/>
      <c r="J148" s="36"/>
      <c r="K148" s="36"/>
    </row>
    <row r="149" spans="8:11" ht="15.75">
      <c r="H149" s="45"/>
      <c r="I149" s="45"/>
      <c r="J149" s="36"/>
      <c r="K149" s="44"/>
    </row>
  </sheetData>
  <sheetProtection/>
  <protectedRanges>
    <protectedRange sqref="G83:M83 C17:E17 G16:H17 H85:H89 C10:F10 G93:N97 G88:G89 G124:N126 F21:F24 I87:N89 F90:F92 G113:N113 G128:N130 F100:F105 G117:N119 F94:F95 F106:M106 F107:F127 H107:M112 F26:F34 F60:F62 F40:F51 F36 F55 F65:F71 F74:F84" name="Range1_2_1"/>
    <protectedRange sqref="C13:F14" name="Range1_1_1_2"/>
    <protectedRange password="CDC0" sqref="I13" name="Range1_2_1_1_1"/>
    <protectedRange sqref="C12:F12" name="Range1_2_2_2"/>
    <protectedRange sqref="C15:F15" name="Range1_1_1_1_1"/>
    <protectedRange sqref="C11:F11" name="Range1_2_2_1_1"/>
    <protectedRange sqref="G98" name="Range1_3_1"/>
    <protectedRange sqref="H98" name="Range1_4_1"/>
    <protectedRange sqref="I98" name="Range1_5_1"/>
    <protectedRange sqref="J98" name="Range1_6_1"/>
    <protectedRange sqref="K98" name="Range1_7_1"/>
    <protectedRange sqref="L98" name="Range1_8_1"/>
    <protectedRange sqref="M98" name="Range1_9_1"/>
    <protectedRange sqref="N98" name="Range1_10_1"/>
    <protectedRange password="CDC0" sqref="M84:M86 H40:H41 J84:J85" name="Range1_12_1"/>
    <protectedRange sqref="H84" name="Range1"/>
    <protectedRange sqref="G90:H90 J90:M90" name="Range1_1"/>
    <protectedRange sqref="G102:G105 I102:J105 M102:M105" name="Range1_11"/>
    <protectedRange sqref="H120 G120:G123 H114 I120:M123" name="Range1_13"/>
    <protectedRange sqref="G127:H127" name="Range1_14"/>
    <protectedRange password="CDC0" sqref="G114:G116" name="Range1_15"/>
    <protectedRange password="CDC0" sqref="I114:L116" name="Range1_17_1"/>
    <protectedRange sqref="G131:H131" name="Range1_12"/>
    <protectedRange password="CDC0" sqref="G132" name="Range1_1_1_2_1"/>
    <protectedRange password="CDC0" sqref="N33:N36" name="Range1_12_13_1_1"/>
    <protectedRange password="CDC0" sqref="N83" name="Range1_12_1_2"/>
    <protectedRange password="CDC0" sqref="G86:G87" name="Range1_2"/>
    <protectedRange password="CDC0" sqref="I27:J30 I32:J32 I61:I63 I69 I65:I67 I71:I72" name="Range1_1_3"/>
    <protectedRange password="CDC0" sqref="M27:M30 M32" name="Range1_11_2_2_1"/>
    <protectedRange password="CDC0" sqref="L27 L30 L32" name="Range1_7_2_1"/>
    <protectedRange password="CDC0" sqref="L28:L29" name="Range1_16_1"/>
    <protectedRange password="CDC0" sqref="K30 K32" name="Range1_7_2_1_1"/>
    <protectedRange password="CDC0" sqref="K27" name="Range1_1_4_1_1"/>
    <protectedRange password="CDC0" sqref="I41 K41:L41" name="Range1_11_1_1"/>
    <protectedRange password="CDC0" sqref="M40:M41" name="Range1_15_1_1"/>
    <protectedRange password="CDC0" sqref="J40" name="Range1_1_4"/>
    <protectedRange password="CDC0" sqref="N40:N41" name="Range1_6_5_1"/>
    <protectedRange sqref="J86" name="Range1_12_2"/>
    <protectedRange sqref="K85:L86" name="Range1_11_2"/>
    <protectedRange password="CDC0" sqref="N86" name="Range1_6_2_1"/>
    <protectedRange password="CDC0" sqref="I90 I84:I86" name="Range1_6_2_1_1"/>
    <protectedRange password="CDC0" sqref="K101:L105" name="Range1_21_1_1"/>
    <protectedRange password="CDC0" sqref="J127:M127" name="Range1_24_1_1"/>
    <protectedRange password="CDC0" sqref="N23:N24" name="Range1_6_1_2"/>
    <protectedRange password="CDC0" sqref="N27:N30 N32" name="Range1_6_1_3"/>
    <protectedRange password="CDC0" sqref="N122" name="Range1_6_1_6"/>
    <protectedRange password="CDC0" sqref="G65:G67 L65:M67" name="Range1_3"/>
    <protectedRange password="CDC0" sqref="N72 N48:N55 N59 N62:N63 N69" name="Range1_6_5"/>
    <protectedRange password="CDC0" sqref="N43:N47 N65:N67 N61" name="Range1_7"/>
    <protectedRange password="CDC0" sqref="M48:M50 M74:M78 L61:M61 M81:M82 G61 J74:J82 J48:J51 L74:L82 G72:H72 G74:G82 J72:M72 H47:M47 I55:J55 G55 J69:M69 G43:G51 J43:M46 G69:H69 J65:J67 J61" name="Range1_12_1_4"/>
    <protectedRange password="CDC0" sqref="K55:L55 K48:L51" name="Range1_12_1_1_3"/>
    <protectedRange password="CDC0" sqref="K65:K67" name="Range1_3_2"/>
    <protectedRange password="CDC0" sqref="K61" name="Range1_12_2_2"/>
    <protectedRange password="CDC0" sqref="G28:G29" name="Range1_1_1"/>
    <protectedRange password="CDC0" sqref="L31" name="Range1_4"/>
    <protectedRange password="CDC0" sqref="I31:J31 I59 I43:I46" name="Range1_1_2"/>
    <protectedRange password="CDC0" sqref="M31" name="Range1_11_1"/>
    <protectedRange password="CDC0" sqref="K31" name="Range1_1_1_1"/>
    <protectedRange password="CDC0" sqref="N31" name="Range1_6_7_3"/>
    <protectedRange password="CDC0" sqref="I127" name="Range1_12_1_5_1"/>
    <protectedRange password="CDC0" sqref="I74:I82" name="Range1_12_1_5_1_1"/>
    <protectedRange password="CDC0" sqref="K74:K82" name="Range1_12_1_4_2"/>
    <protectedRange password="CDC0" sqref="G107:G112" name="Range1_20_3_1_1"/>
    <protectedRange password="CDC0" sqref="H52:H53 H62:H64 H71 H73" name="Range1_12_1_1_2_1_1_1"/>
    <protectedRange password="CDC0" sqref="G71 J71:M71" name="Range1_12_1_13_1_1"/>
    <protectedRange password="CDC0" sqref="N71" name="Range1_6_15_1_1"/>
    <protectedRange password="CDC0" sqref="D54" name="Range1_10"/>
    <protectedRange password="CDC0" sqref="E54:F54" name="Range1_12_6"/>
    <protectedRange password="CDC0" sqref="O54 I54:M54 G54" name="Range1_12_1_7"/>
    <protectedRange password="CDC0" sqref="D56:D59" name="Range1_16"/>
    <protectedRange password="CDC0" sqref="N56:N57" name="Range1_6_2"/>
    <protectedRange password="CDC0" sqref="I56:I58" name="Range1_1_5"/>
    <protectedRange password="CDC0" sqref="E56:F59" name="Range1_12_7"/>
    <protectedRange password="CDC0" sqref="J56:K57 M56 G56:G57 O56:O59" name="Range1_12_1_8"/>
    <protectedRange sqref="M57 M53" name="Range1_10_1_1_5"/>
    <protectedRange password="CDC0" sqref="L56:L57" name="Range1_12_1_5_2"/>
    <protectedRange password="CDC0" sqref="D72:D73 D52:D53 D63:D64" name="Range1_17"/>
    <protectedRange password="CDC0" sqref="N73 N64" name="Range1_6_4"/>
    <protectedRange password="CDC0" sqref="E72:F73 E52:F53 E63:F64" name="Range1_12_8"/>
    <protectedRange password="CDC0" sqref="O52:O53 O72:O73 I73:M73 J52:M52 G52:G53 J53:L53 O63:O64 I64:M64 J62:M63 I48:I53 G62:G64 G73" name="Range1_12_1_9"/>
    <protectedRange password="CDC0" sqref="D35" name="Range1_18"/>
    <protectedRange password="CDC0" sqref="E35:F35" name="Range1_12_9"/>
    <protectedRange password="CDC0" sqref="G35 L35:M35 O35 I35:J35" name="Range1_12_1_10"/>
    <protectedRange password="CDC0" sqref="K35" name="Range1_12_1_2_1"/>
    <protectedRange sqref="F37:F39" name="Range1_4_2"/>
    <protectedRange password="CDC0" sqref="K37 I37:I39" name="Range1_11_1_2"/>
    <protectedRange password="CDC0" sqref="J37" name="Range1_12_8_1_1_1"/>
    <protectedRange password="CDC0" sqref="M39" name="Range1_15_1_1_1"/>
    <protectedRange password="CDC0" sqref="M37:M38" name="Range1_15_1_1_2"/>
    <protectedRange password="CDC0" sqref="N37:N39" name="Range1_6_5_1_1"/>
    <protectedRange password="CDC0" sqref="N74:N82" name="Range1_6_7_1_4_8_1_1"/>
    <protectedRange password="CDC0" sqref="N101:N112" name="Range1_6_7_1_4_8_1_1_1"/>
    <protectedRange password="CDC0" sqref="N114:N116" name="Range1_6_7_1_4_8_1_1_2"/>
    <protectedRange password="CDC0" sqref="N120:N121" name="Range1_6_7_1_4_8_1_1_3"/>
    <protectedRange password="CDC0" sqref="N123" name="Range1_6_7_1_4_8_1_1_4"/>
    <protectedRange password="CDC0" sqref="N127" name="Range1_6_7_1_4_8_1_1_5"/>
    <protectedRange password="CDC0" sqref="N131:N132" name="Range1_6_7_1_4_8_1_1_6"/>
    <protectedRange password="CDC0" sqref="L68:M68 G68" name="Range1_1_2_2"/>
    <protectedRange password="CDC0" sqref="N68" name="Range1_7_5"/>
    <protectedRange password="CDC0" sqref="I68" name="Range1_1_5_1_1"/>
    <protectedRange password="CDC0" sqref="J68" name="Range1_12_1_1_1_2"/>
    <protectedRange password="CDC0" sqref="K68" name="Range1_3_2_1"/>
  </protectedRanges>
  <mergeCells count="97">
    <mergeCell ref="D98:F98"/>
    <mergeCell ref="F127:F130"/>
    <mergeCell ref="C101:C113"/>
    <mergeCell ref="D90:D93"/>
    <mergeCell ref="C21:C97"/>
    <mergeCell ref="D21:D42"/>
    <mergeCell ref="F101:F113"/>
    <mergeCell ref="G98:G99"/>
    <mergeCell ref="H98:H99"/>
    <mergeCell ref="B147:P147"/>
    <mergeCell ref="B43:B83"/>
    <mergeCell ref="A100:B100"/>
    <mergeCell ref="A101:A113"/>
    <mergeCell ref="B90:B93"/>
    <mergeCell ref="B84:B89"/>
    <mergeCell ref="B101:B113"/>
    <mergeCell ref="C131:C132"/>
    <mergeCell ref="C12:F12"/>
    <mergeCell ref="E90:E93"/>
    <mergeCell ref="H19:H20"/>
    <mergeCell ref="D101:D106"/>
    <mergeCell ref="F24:F32"/>
    <mergeCell ref="F33:F36"/>
    <mergeCell ref="D94:D97"/>
    <mergeCell ref="F43:F83"/>
    <mergeCell ref="D43:D83"/>
    <mergeCell ref="D19:F19"/>
    <mergeCell ref="B131:B132"/>
    <mergeCell ref="A131:A132"/>
    <mergeCell ref="C120:C126"/>
    <mergeCell ref="B114:B119"/>
    <mergeCell ref="A94:A97"/>
    <mergeCell ref="B94:B97"/>
    <mergeCell ref="A114:A119"/>
    <mergeCell ref="C127:C130"/>
    <mergeCell ref="A127:A130"/>
    <mergeCell ref="C114:C119"/>
    <mergeCell ref="K19:K20"/>
    <mergeCell ref="A13:B13"/>
    <mergeCell ref="B127:B130"/>
    <mergeCell ref="A120:A126"/>
    <mergeCell ref="B120:B126"/>
    <mergeCell ref="A21:A42"/>
    <mergeCell ref="A90:A93"/>
    <mergeCell ref="A84:A89"/>
    <mergeCell ref="A19:B20"/>
    <mergeCell ref="E94:E97"/>
    <mergeCell ref="J19:J20"/>
    <mergeCell ref="G19:G20"/>
    <mergeCell ref="A5:N6"/>
    <mergeCell ref="E43:E83"/>
    <mergeCell ref="E24:E40"/>
    <mergeCell ref="C16:F16"/>
    <mergeCell ref="C11:F11"/>
    <mergeCell ref="A43:A83"/>
    <mergeCell ref="C14:F14"/>
    <mergeCell ref="H14:L14"/>
    <mergeCell ref="A15:B15"/>
    <mergeCell ref="A17:B17"/>
    <mergeCell ref="C15:F15"/>
    <mergeCell ref="A16:B16"/>
    <mergeCell ref="F94:F97"/>
    <mergeCell ref="E84:E89"/>
    <mergeCell ref="F84:F89"/>
    <mergeCell ref="F90:F93"/>
    <mergeCell ref="C17:F17"/>
    <mergeCell ref="D84:D89"/>
    <mergeCell ref="M1:N1"/>
    <mergeCell ref="C13:F13"/>
    <mergeCell ref="A7:N7"/>
    <mergeCell ref="A14:B14"/>
    <mergeCell ref="C10:F10"/>
    <mergeCell ref="A11:B11"/>
    <mergeCell ref="M3:N3"/>
    <mergeCell ref="A10:B10"/>
    <mergeCell ref="M4:N4"/>
    <mergeCell ref="A12:B12"/>
    <mergeCell ref="L98:L99"/>
    <mergeCell ref="B140:C140"/>
    <mergeCell ref="N19:N20"/>
    <mergeCell ref="D131:D132"/>
    <mergeCell ref="B139:C139"/>
    <mergeCell ref="F120:F126"/>
    <mergeCell ref="K98:K99"/>
    <mergeCell ref="F114:F119"/>
    <mergeCell ref="E131:E132"/>
    <mergeCell ref="A98:B99"/>
    <mergeCell ref="I100:N100"/>
    <mergeCell ref="N98:N99"/>
    <mergeCell ref="F131:F132"/>
    <mergeCell ref="I19:I20"/>
    <mergeCell ref="I98:I99"/>
    <mergeCell ref="I21:N21"/>
    <mergeCell ref="M19:M20"/>
    <mergeCell ref="L19:L20"/>
    <mergeCell ref="J98:J99"/>
    <mergeCell ref="M98:M99"/>
  </mergeCells>
  <printOptions/>
  <pageMargins left="0.54" right="0.2" top="0.44" bottom="0.48" header="0.17" footer="0.5"/>
  <pageSetup fitToHeight="3" horizontalDpi="600" verticalDpi="600" orientation="landscape" paperSize="9" scale="37" r:id="rId1"/>
  <rowBreaks count="1" manualBreakCount="1">
    <brk id="83" max="13" man="1"/>
  </rowBreaks>
</worksheet>
</file>

<file path=xl/worksheets/sheet8.xml><?xml version="1.0" encoding="utf-8"?>
<worksheet xmlns="http://schemas.openxmlformats.org/spreadsheetml/2006/main" xmlns:r="http://schemas.openxmlformats.org/officeDocument/2006/relationships">
  <dimension ref="A1:Q114"/>
  <sheetViews>
    <sheetView view="pageBreakPreview" zoomScale="60" zoomScaleNormal="75" zoomScalePageLayoutView="0" workbookViewId="0" topLeftCell="A1">
      <selection activeCell="H56" sqref="H56"/>
    </sheetView>
  </sheetViews>
  <sheetFormatPr defaultColWidth="9.00390625" defaultRowHeight="12.75"/>
  <cols>
    <col min="1" max="1" width="9.125" style="9" customWidth="1"/>
    <col min="2" max="2" width="40.75390625" style="9" customWidth="1"/>
    <col min="3" max="3" width="13.00390625" style="9" customWidth="1"/>
    <col min="4" max="5" width="9.125" style="9" customWidth="1"/>
    <col min="6" max="6" width="9.75390625" style="9" customWidth="1"/>
    <col min="7" max="13" width="30.75390625" style="9" customWidth="1"/>
    <col min="14" max="14" width="41.125" style="9" customWidth="1"/>
    <col min="15" max="16384" width="9.125" style="9" customWidth="1"/>
  </cols>
  <sheetData>
    <row r="1" spans="11:14" ht="18">
      <c r="K1" s="131"/>
      <c r="L1" s="131"/>
      <c r="M1" s="1303" t="s">
        <v>236</v>
      </c>
      <c r="N1" s="1303"/>
    </row>
    <row r="2" spans="10:15" ht="18">
      <c r="J2" s="131"/>
      <c r="K2" s="131"/>
      <c r="L2" s="131"/>
      <c r="M2" s="382" t="s">
        <v>293</v>
      </c>
      <c r="N2" s="383"/>
      <c r="O2" s="225"/>
    </row>
    <row r="3" spans="10:15" ht="18">
      <c r="J3" s="131"/>
      <c r="K3" s="131"/>
      <c r="L3" s="131"/>
      <c r="M3" s="1304" t="s">
        <v>294</v>
      </c>
      <c r="N3" s="1304"/>
      <c r="O3" s="225"/>
    </row>
    <row r="4" spans="10:14" ht="18">
      <c r="J4" s="45"/>
      <c r="K4" s="45"/>
      <c r="L4" s="45"/>
      <c r="M4" s="1197" t="s">
        <v>322</v>
      </c>
      <c r="N4" s="1198"/>
    </row>
    <row r="5" spans="1:14" ht="15" customHeight="1">
      <c r="A5" s="1763" t="s">
        <v>52</v>
      </c>
      <c r="B5" s="1763"/>
      <c r="C5" s="1763"/>
      <c r="D5" s="1763"/>
      <c r="E5" s="1763"/>
      <c r="F5" s="1763"/>
      <c r="G5" s="1763"/>
      <c r="H5" s="1763"/>
      <c r="I5" s="1763"/>
      <c r="J5" s="1763"/>
      <c r="K5" s="1763"/>
      <c r="L5" s="1763"/>
      <c r="M5" s="1763"/>
      <c r="N5" s="1763"/>
    </row>
    <row r="6" spans="1:14" ht="15" customHeight="1">
      <c r="A6" s="1763"/>
      <c r="B6" s="1763"/>
      <c r="C6" s="1763"/>
      <c r="D6" s="1763"/>
      <c r="E6" s="1763"/>
      <c r="F6" s="1763"/>
      <c r="G6" s="1763"/>
      <c r="H6" s="1763"/>
      <c r="I6" s="1763"/>
      <c r="J6" s="1763"/>
      <c r="K6" s="1763"/>
      <c r="L6" s="1763"/>
      <c r="M6" s="1763"/>
      <c r="N6" s="1763"/>
    </row>
    <row r="7" spans="1:14" ht="15">
      <c r="A7" s="1763" t="s">
        <v>317</v>
      </c>
      <c r="B7" s="1764"/>
      <c r="C7" s="1764"/>
      <c r="D7" s="1764"/>
      <c r="E7" s="1764"/>
      <c r="F7" s="1764"/>
      <c r="G7" s="1764"/>
      <c r="H7" s="1764"/>
      <c r="I7" s="1764"/>
      <c r="J7" s="1764"/>
      <c r="K7" s="1764"/>
      <c r="L7" s="1764"/>
      <c r="M7" s="1764"/>
      <c r="N7" s="1764"/>
    </row>
    <row r="8" spans="1:14" ht="15">
      <c r="A8" s="1764"/>
      <c r="B8" s="1764"/>
      <c r="C8" s="1764"/>
      <c r="D8" s="1764"/>
      <c r="E8" s="1764"/>
      <c r="F8" s="1764"/>
      <c r="G8" s="1764"/>
      <c r="H8" s="1764"/>
      <c r="I8" s="1764"/>
      <c r="J8" s="1764"/>
      <c r="K8" s="1764"/>
      <c r="L8" s="1764"/>
      <c r="M8" s="1764"/>
      <c r="N8" s="1764"/>
    </row>
    <row r="9" spans="1:14" ht="15.75" thickBot="1">
      <c r="A9" s="45"/>
      <c r="B9" s="45"/>
      <c r="C9" s="45"/>
      <c r="D9" s="45"/>
      <c r="E9" s="45"/>
      <c r="F9" s="45"/>
      <c r="G9" s="45"/>
      <c r="H9" s="45"/>
      <c r="I9" s="45"/>
      <c r="J9" s="45"/>
      <c r="K9" s="45"/>
      <c r="L9" s="45"/>
      <c r="M9" s="45"/>
      <c r="N9" s="45"/>
    </row>
    <row r="10" spans="1:14" ht="15">
      <c r="A10" s="303"/>
      <c r="B10" s="303"/>
      <c r="C10" s="304"/>
      <c r="D10" s="304"/>
      <c r="E10" s="304"/>
      <c r="F10" s="303"/>
      <c r="G10" s="303"/>
      <c r="H10" s="303"/>
      <c r="I10" s="303"/>
      <c r="J10" s="303"/>
      <c r="K10" s="303"/>
      <c r="L10" s="321" t="s">
        <v>7</v>
      </c>
      <c r="M10" s="322">
        <f>((C17*0.7)*0.33)</f>
        <v>107.623824</v>
      </c>
      <c r="N10" s="323"/>
    </row>
    <row r="11" spans="1:14" ht="19.5" customHeight="1">
      <c r="A11" s="1272" t="s">
        <v>27</v>
      </c>
      <c r="B11" s="1559"/>
      <c r="C11" s="1761" t="s">
        <v>44</v>
      </c>
      <c r="D11" s="1900"/>
      <c r="E11" s="1900"/>
      <c r="F11" s="1900"/>
      <c r="G11" s="1762"/>
      <c r="H11" s="303"/>
      <c r="I11" s="73" t="s">
        <v>33</v>
      </c>
      <c r="J11" s="228">
        <v>43074</v>
      </c>
      <c r="K11" s="303"/>
      <c r="L11" s="217" t="s">
        <v>8</v>
      </c>
      <c r="M11" s="218">
        <f>((C17*0.7)*0.33)</f>
        <v>107.623824</v>
      </c>
      <c r="N11" s="219"/>
    </row>
    <row r="12" spans="1:14" ht="19.5" customHeight="1" thickBot="1">
      <c r="A12" s="1273" t="s">
        <v>29</v>
      </c>
      <c r="B12" s="1352"/>
      <c r="C12" s="1914">
        <v>2017</v>
      </c>
      <c r="D12" s="1915"/>
      <c r="E12" s="1915"/>
      <c r="F12" s="1916"/>
      <c r="G12" s="305"/>
      <c r="H12" s="306"/>
      <c r="I12" s="306"/>
      <c r="J12" s="303"/>
      <c r="K12" s="303"/>
      <c r="L12" s="220" t="s">
        <v>11</v>
      </c>
      <c r="M12" s="221">
        <f>((C17*0.7)*0.33)</f>
        <v>107.623824</v>
      </c>
      <c r="N12" s="806">
        <f>SUM(M10:M12)</f>
        <v>322.871472</v>
      </c>
    </row>
    <row r="13" spans="1:14" ht="19.5" customHeight="1" thickBot="1">
      <c r="A13" s="1272" t="s">
        <v>28</v>
      </c>
      <c r="B13" s="1559"/>
      <c r="C13" s="1904" t="s">
        <v>203</v>
      </c>
      <c r="D13" s="1905"/>
      <c r="E13" s="1905"/>
      <c r="F13" s="1906"/>
      <c r="G13" s="307"/>
      <c r="H13" s="306"/>
      <c r="I13" s="306"/>
      <c r="J13" s="303"/>
      <c r="K13" s="303"/>
      <c r="L13" s="303"/>
      <c r="M13" s="303"/>
      <c r="N13" s="303"/>
    </row>
    <row r="14" spans="1:14" ht="66" customHeight="1" thickBot="1">
      <c r="A14" s="1251" t="s">
        <v>53</v>
      </c>
      <c r="B14" s="1560"/>
      <c r="C14" s="1917">
        <v>465904</v>
      </c>
      <c r="D14" s="1918"/>
      <c r="E14" s="1918"/>
      <c r="F14" s="1919"/>
      <c r="G14" s="330"/>
      <c r="H14" s="65" t="s">
        <v>256</v>
      </c>
      <c r="I14" s="222">
        <v>1739</v>
      </c>
      <c r="J14" s="303"/>
      <c r="K14" s="303"/>
      <c r="L14" s="303"/>
      <c r="M14" s="303"/>
      <c r="N14" s="303"/>
    </row>
    <row r="15" spans="1:14" ht="69" customHeight="1" thickBot="1">
      <c r="A15" s="1251" t="s">
        <v>90</v>
      </c>
      <c r="B15" s="1569"/>
      <c r="C15" s="1907">
        <v>465904</v>
      </c>
      <c r="D15" s="1908"/>
      <c r="E15" s="1908"/>
      <c r="F15" s="1909"/>
      <c r="G15" s="308"/>
      <c r="H15" s="1923" t="s">
        <v>257</v>
      </c>
      <c r="I15" s="1924"/>
      <c r="J15" s="1924"/>
      <c r="K15" s="1924"/>
      <c r="L15" s="1925"/>
      <c r="M15" s="303"/>
      <c r="N15" s="303"/>
    </row>
    <row r="16" spans="1:14" ht="19.5" customHeight="1" thickBot="1">
      <c r="A16" s="1251" t="s">
        <v>30</v>
      </c>
      <c r="B16" s="1559"/>
      <c r="C16" s="1819" t="s">
        <v>35</v>
      </c>
      <c r="D16" s="1820"/>
      <c r="E16" s="1820"/>
      <c r="F16" s="1821"/>
      <c r="G16" s="66" t="s">
        <v>36</v>
      </c>
      <c r="H16" s="67" t="s">
        <v>37</v>
      </c>
      <c r="I16" s="303"/>
      <c r="J16" s="303"/>
      <c r="K16" s="303"/>
      <c r="L16" s="303"/>
      <c r="M16" s="303"/>
      <c r="N16" s="303"/>
    </row>
    <row r="17" spans="1:14" ht="19.5" customHeight="1" thickBot="1">
      <c r="A17" s="1898" t="s">
        <v>166</v>
      </c>
      <c r="B17" s="1899"/>
      <c r="C17" s="1901">
        <f>IF(C15&lt;200000,(200),200+(C15-200000)/1000)</f>
        <v>465.904</v>
      </c>
      <c r="D17" s="1902"/>
      <c r="E17" s="1902"/>
      <c r="F17" s="1903"/>
      <c r="G17" s="309"/>
      <c r="H17" s="310"/>
      <c r="I17" s="303"/>
      <c r="J17" s="303"/>
      <c r="K17" s="311"/>
      <c r="L17" s="303"/>
      <c r="M17" s="303"/>
      <c r="N17" s="303"/>
    </row>
    <row r="18" spans="1:14" ht="19.5" customHeight="1" thickBot="1">
      <c r="A18" s="1251" t="s">
        <v>32</v>
      </c>
      <c r="B18" s="1560"/>
      <c r="C18" s="1895">
        <f>F22+F38+F66+F80+F94</f>
        <v>1170</v>
      </c>
      <c r="D18" s="1896"/>
      <c r="E18" s="1896"/>
      <c r="F18" s="1897"/>
      <c r="G18" s="312"/>
      <c r="H18" s="313"/>
      <c r="I18" s="303"/>
      <c r="J18" s="303"/>
      <c r="K18" s="303"/>
      <c r="L18" s="303"/>
      <c r="M18" s="303"/>
      <c r="N18" s="303"/>
    </row>
    <row r="19" spans="1:14" ht="15">
      <c r="A19" s="314"/>
      <c r="B19" s="315"/>
      <c r="C19" s="316"/>
      <c r="D19" s="316"/>
      <c r="E19" s="316"/>
      <c r="F19" s="311"/>
      <c r="G19" s="317"/>
      <c r="H19" s="317"/>
      <c r="I19" s="303"/>
      <c r="J19" s="303"/>
      <c r="K19" s="303"/>
      <c r="L19" s="303"/>
      <c r="M19" s="303"/>
      <c r="N19" s="303"/>
    </row>
    <row r="20" spans="1:14" ht="49.5" customHeight="1">
      <c r="A20" s="1728" t="s">
        <v>34</v>
      </c>
      <c r="B20" s="1748"/>
      <c r="C20" s="441" t="s">
        <v>86</v>
      </c>
      <c r="D20" s="1873" t="s">
        <v>83</v>
      </c>
      <c r="E20" s="1873"/>
      <c r="F20" s="1873"/>
      <c r="G20" s="1199" t="s">
        <v>38</v>
      </c>
      <c r="H20" s="1199" t="s">
        <v>67</v>
      </c>
      <c r="I20" s="1199" t="s">
        <v>46</v>
      </c>
      <c r="J20" s="1199" t="s">
        <v>39</v>
      </c>
      <c r="K20" s="1199" t="s">
        <v>93</v>
      </c>
      <c r="L20" s="1199" t="s">
        <v>96</v>
      </c>
      <c r="M20" s="1199" t="s">
        <v>95</v>
      </c>
      <c r="N20" s="1243" t="s">
        <v>40</v>
      </c>
    </row>
    <row r="21" spans="1:14" ht="21" customHeight="1">
      <c r="A21" s="1749"/>
      <c r="B21" s="1750"/>
      <c r="C21" s="441" t="s">
        <v>56</v>
      </c>
      <c r="D21" s="441" t="s">
        <v>56</v>
      </c>
      <c r="E21" s="441"/>
      <c r="F21" s="441" t="s">
        <v>32</v>
      </c>
      <c r="G21" s="1201"/>
      <c r="H21" s="1200"/>
      <c r="I21" s="1201"/>
      <c r="J21" s="1201"/>
      <c r="K21" s="1249"/>
      <c r="L21" s="1249"/>
      <c r="M21" s="1201"/>
      <c r="N21" s="1883"/>
    </row>
    <row r="22" spans="1:14" ht="37.5" customHeight="1">
      <c r="A22" s="1910" t="s">
        <v>7</v>
      </c>
      <c r="B22" s="459" t="s">
        <v>241</v>
      </c>
      <c r="C22" s="1885">
        <f>N12</f>
        <v>322.871472</v>
      </c>
      <c r="D22" s="1890">
        <f>N12</f>
        <v>322.871472</v>
      </c>
      <c r="E22" s="1144"/>
      <c r="F22" s="1888">
        <f>SUM(F24:F37)</f>
        <v>325</v>
      </c>
      <c r="G22" s="821"/>
      <c r="H22" s="821"/>
      <c r="I22" s="1892"/>
      <c r="J22" s="1892"/>
      <c r="K22" s="1892"/>
      <c r="L22" s="1892"/>
      <c r="M22" s="1892"/>
      <c r="N22" s="1892"/>
    </row>
    <row r="23" spans="1:14" ht="15" customHeight="1">
      <c r="A23" s="1911"/>
      <c r="B23" s="460"/>
      <c r="C23" s="1885"/>
      <c r="D23" s="1893"/>
      <c r="E23" s="1145"/>
      <c r="F23" s="1889"/>
      <c r="G23" s="822"/>
      <c r="H23" s="822"/>
      <c r="I23" s="823"/>
      <c r="J23" s="823"/>
      <c r="K23" s="823"/>
      <c r="L23" s="823"/>
      <c r="M23" s="823"/>
      <c r="N23" s="823"/>
    </row>
    <row r="24" spans="1:14" ht="15" customHeight="1">
      <c r="A24" s="1911"/>
      <c r="B24" s="464" t="s">
        <v>167</v>
      </c>
      <c r="C24" s="1885"/>
      <c r="D24" s="1893"/>
      <c r="E24" s="1145"/>
      <c r="F24" s="463">
        <v>150</v>
      </c>
      <c r="G24" s="468" t="s">
        <v>84</v>
      </c>
      <c r="H24" s="548" t="s">
        <v>165</v>
      </c>
      <c r="I24" s="549" t="s">
        <v>98</v>
      </c>
      <c r="J24" s="549" t="s">
        <v>101</v>
      </c>
      <c r="K24" s="550">
        <v>0.18</v>
      </c>
      <c r="L24" s="551">
        <v>0.1</v>
      </c>
      <c r="M24" s="552" t="s">
        <v>128</v>
      </c>
      <c r="N24" s="375" t="s">
        <v>182</v>
      </c>
    </row>
    <row r="25" spans="1:14" ht="15" customHeight="1">
      <c r="A25" s="1911"/>
      <c r="B25" s="465"/>
      <c r="C25" s="1885"/>
      <c r="D25" s="1893"/>
      <c r="E25" s="1145"/>
      <c r="F25" s="1888">
        <v>115</v>
      </c>
      <c r="G25" s="469"/>
      <c r="H25" s="163"/>
      <c r="I25" s="192"/>
      <c r="J25" s="192"/>
      <c r="K25" s="357"/>
      <c r="L25" s="183"/>
      <c r="M25" s="147"/>
      <c r="N25" s="166"/>
    </row>
    <row r="26" spans="1:14" ht="15" customHeight="1">
      <c r="A26" s="1911"/>
      <c r="B26" s="437" t="s">
        <v>60</v>
      </c>
      <c r="C26" s="1885"/>
      <c r="D26" s="1893"/>
      <c r="E26" s="1893"/>
      <c r="F26" s="1913"/>
      <c r="G26" s="1056"/>
      <c r="H26" s="852"/>
      <c r="I26" s="852"/>
      <c r="J26" s="852"/>
      <c r="K26" s="924"/>
      <c r="L26" s="924"/>
      <c r="M26" s="852"/>
      <c r="N26" s="852"/>
    </row>
    <row r="27" spans="1:14" ht="15" customHeight="1">
      <c r="A27" s="1911"/>
      <c r="B27" s="325" t="s">
        <v>62</v>
      </c>
      <c r="C27" s="1885"/>
      <c r="D27" s="1893"/>
      <c r="E27" s="1830"/>
      <c r="F27" s="1913"/>
      <c r="G27" s="872" t="s">
        <v>109</v>
      </c>
      <c r="H27" s="716" t="s">
        <v>165</v>
      </c>
      <c r="I27" s="718" t="s">
        <v>107</v>
      </c>
      <c r="J27" s="718" t="s">
        <v>101</v>
      </c>
      <c r="K27" s="733">
        <v>0.7</v>
      </c>
      <c r="L27" s="734">
        <v>0.46</v>
      </c>
      <c r="M27" s="718" t="s">
        <v>128</v>
      </c>
      <c r="N27" s="718" t="s">
        <v>182</v>
      </c>
    </row>
    <row r="28" spans="1:14" ht="15" customHeight="1">
      <c r="A28" s="1911"/>
      <c r="B28" s="325" t="s">
        <v>61</v>
      </c>
      <c r="C28" s="1885"/>
      <c r="D28" s="1893"/>
      <c r="E28" s="1830"/>
      <c r="F28" s="1913"/>
      <c r="G28" s="872" t="s">
        <v>108</v>
      </c>
      <c r="H28" s="716" t="s">
        <v>165</v>
      </c>
      <c r="I28" s="737" t="s">
        <v>98</v>
      </c>
      <c r="J28" s="851" t="s">
        <v>101</v>
      </c>
      <c r="K28" s="733">
        <v>0.6</v>
      </c>
      <c r="L28" s="734">
        <v>0.46</v>
      </c>
      <c r="M28" s="718" t="s">
        <v>128</v>
      </c>
      <c r="N28" s="718" t="s">
        <v>228</v>
      </c>
    </row>
    <row r="29" spans="1:14" ht="15" customHeight="1">
      <c r="A29" s="1911"/>
      <c r="B29" s="325" t="s">
        <v>147</v>
      </c>
      <c r="C29" s="1885"/>
      <c r="D29" s="1893"/>
      <c r="E29" s="1830"/>
      <c r="F29" s="1913"/>
      <c r="G29" s="872" t="s">
        <v>140</v>
      </c>
      <c r="H29" s="716" t="s">
        <v>165</v>
      </c>
      <c r="I29" s="737" t="s">
        <v>98</v>
      </c>
      <c r="J29" s="851" t="s">
        <v>101</v>
      </c>
      <c r="K29" s="734">
        <v>0.6</v>
      </c>
      <c r="L29" s="734">
        <v>0.45</v>
      </c>
      <c r="M29" s="718" t="s">
        <v>128</v>
      </c>
      <c r="N29" s="718" t="s">
        <v>228</v>
      </c>
    </row>
    <row r="30" spans="1:14" ht="15" customHeight="1">
      <c r="A30" s="1911"/>
      <c r="B30" s="325" t="s">
        <v>238</v>
      </c>
      <c r="C30" s="1885"/>
      <c r="D30" s="1893"/>
      <c r="E30" s="1830"/>
      <c r="F30" s="1913"/>
      <c r="G30" s="872" t="s">
        <v>139</v>
      </c>
      <c r="H30" s="716" t="s">
        <v>165</v>
      </c>
      <c r="I30" s="718" t="s">
        <v>107</v>
      </c>
      <c r="J30" s="718" t="s">
        <v>101</v>
      </c>
      <c r="K30" s="734">
        <v>0.6</v>
      </c>
      <c r="L30" s="776">
        <v>0.6</v>
      </c>
      <c r="M30" s="718" t="s">
        <v>128</v>
      </c>
      <c r="N30" s="718" t="s">
        <v>228</v>
      </c>
    </row>
    <row r="31" spans="1:14" ht="15" customHeight="1">
      <c r="A31" s="1911"/>
      <c r="B31" s="465"/>
      <c r="C31" s="1885"/>
      <c r="D31" s="1893"/>
      <c r="E31" s="1830"/>
      <c r="F31" s="1889"/>
      <c r="G31" s="860"/>
      <c r="H31" s="951"/>
      <c r="I31" s="814"/>
      <c r="J31" s="814"/>
      <c r="K31" s="815"/>
      <c r="L31" s="815"/>
      <c r="M31" s="814"/>
      <c r="N31" s="814"/>
    </row>
    <row r="32" spans="1:14" ht="15" customHeight="1">
      <c r="A32" s="1911"/>
      <c r="B32" s="464" t="s">
        <v>63</v>
      </c>
      <c r="C32" s="1885"/>
      <c r="D32" s="1893"/>
      <c r="E32" s="1830"/>
      <c r="F32" s="1886">
        <v>60</v>
      </c>
      <c r="G32" s="846" t="s">
        <v>64</v>
      </c>
      <c r="H32" s="1057" t="s">
        <v>165</v>
      </c>
      <c r="I32" s="847"/>
      <c r="J32" s="717" t="s">
        <v>181</v>
      </c>
      <c r="K32" s="847"/>
      <c r="L32" s="848">
        <v>1</v>
      </c>
      <c r="M32" s="731" t="s">
        <v>128</v>
      </c>
      <c r="N32" s="717" t="s">
        <v>182</v>
      </c>
    </row>
    <row r="33" spans="1:14" ht="15" customHeight="1">
      <c r="A33" s="1911"/>
      <c r="B33" s="466"/>
      <c r="C33" s="1885"/>
      <c r="D33" s="1893"/>
      <c r="E33" s="1830"/>
      <c r="F33" s="1886"/>
      <c r="G33" s="849" t="s">
        <v>65</v>
      </c>
      <c r="H33" s="738" t="s">
        <v>165</v>
      </c>
      <c r="I33" s="850"/>
      <c r="J33" s="851" t="s">
        <v>101</v>
      </c>
      <c r="K33" s="852"/>
      <c r="L33" s="853">
        <v>1</v>
      </c>
      <c r="M33" s="734" t="s">
        <v>128</v>
      </c>
      <c r="N33" s="718" t="s">
        <v>182</v>
      </c>
    </row>
    <row r="34" spans="1:14" ht="15" customHeight="1">
      <c r="A34" s="1911"/>
      <c r="B34" s="466"/>
      <c r="C34" s="1885"/>
      <c r="D34" s="1893"/>
      <c r="E34" s="1830"/>
      <c r="F34" s="1886"/>
      <c r="G34" s="854" t="s">
        <v>66</v>
      </c>
      <c r="H34" s="716" t="s">
        <v>165</v>
      </c>
      <c r="I34" s="850"/>
      <c r="J34" s="851" t="s">
        <v>101</v>
      </c>
      <c r="K34" s="852"/>
      <c r="L34" s="853">
        <v>1</v>
      </c>
      <c r="M34" s="718" t="s">
        <v>128</v>
      </c>
      <c r="N34" s="718" t="s">
        <v>182</v>
      </c>
    </row>
    <row r="35" spans="1:14" ht="15" customHeight="1">
      <c r="A35" s="1911"/>
      <c r="B35" s="794"/>
      <c r="C35" s="1885"/>
      <c r="D35" s="1893"/>
      <c r="E35" s="1830"/>
      <c r="F35" s="1886"/>
      <c r="G35" s="1058"/>
      <c r="H35" s="716"/>
      <c r="I35" s="850"/>
      <c r="J35" s="851"/>
      <c r="K35" s="1059"/>
      <c r="L35" s="1060"/>
      <c r="M35" s="718"/>
      <c r="N35" s="775"/>
    </row>
    <row r="36" spans="1:17" s="634" customFormat="1" ht="15" customHeight="1">
      <c r="A36" s="1911"/>
      <c r="B36" s="794"/>
      <c r="C36" s="1885"/>
      <c r="D36" s="1893"/>
      <c r="E36" s="1830"/>
      <c r="F36" s="1886"/>
      <c r="G36" s="841" t="s">
        <v>229</v>
      </c>
      <c r="H36" s="716" t="s">
        <v>165</v>
      </c>
      <c r="I36" s="738"/>
      <c r="J36" s="738" t="s">
        <v>101</v>
      </c>
      <c r="K36" s="842"/>
      <c r="L36" s="842">
        <v>3.6</v>
      </c>
      <c r="M36" s="716" t="s">
        <v>128</v>
      </c>
      <c r="N36" s="718" t="s">
        <v>182</v>
      </c>
      <c r="O36" s="751"/>
      <c r="P36" s="752"/>
      <c r="Q36" s="753"/>
    </row>
    <row r="37" spans="1:14" ht="15" customHeight="1">
      <c r="A37" s="1912"/>
      <c r="B37" s="467"/>
      <c r="C37" s="1885"/>
      <c r="D37" s="1920"/>
      <c r="E37" s="1894"/>
      <c r="F37" s="1886"/>
      <c r="G37" s="1061"/>
      <c r="H37" s="1062"/>
      <c r="I37" s="1062"/>
      <c r="J37" s="1062"/>
      <c r="K37" s="1062"/>
      <c r="L37" s="1062"/>
      <c r="M37" s="1062"/>
      <c r="N37" s="1062"/>
    </row>
    <row r="38" spans="1:14" ht="15" customHeight="1">
      <c r="A38" s="1928" t="s">
        <v>8</v>
      </c>
      <c r="B38" s="1742" t="s">
        <v>68</v>
      </c>
      <c r="C38" s="1885"/>
      <c r="D38" s="1922">
        <f>N12</f>
        <v>322.871472</v>
      </c>
      <c r="E38" s="1891"/>
      <c r="F38" s="1921">
        <v>350</v>
      </c>
      <c r="G38" s="857" t="s">
        <v>198</v>
      </c>
      <c r="H38" s="720" t="s">
        <v>165</v>
      </c>
      <c r="I38" s="718" t="s">
        <v>107</v>
      </c>
      <c r="J38" s="720" t="s">
        <v>101</v>
      </c>
      <c r="K38" s="720">
        <v>40</v>
      </c>
      <c r="L38" s="720">
        <v>13.98</v>
      </c>
      <c r="M38" s="720" t="s">
        <v>128</v>
      </c>
      <c r="N38" s="717" t="s">
        <v>182</v>
      </c>
    </row>
    <row r="39" spans="1:14" ht="15" customHeight="1">
      <c r="A39" s="1929"/>
      <c r="B39" s="1743"/>
      <c r="C39" s="1885"/>
      <c r="D39" s="1922"/>
      <c r="E39" s="1703"/>
      <c r="F39" s="1886"/>
      <c r="G39" s="50"/>
      <c r="H39" s="194"/>
      <c r="I39" s="162"/>
      <c r="J39" s="162"/>
      <c r="K39" s="162"/>
      <c r="L39" s="162"/>
      <c r="M39" s="60"/>
      <c r="N39" s="60"/>
    </row>
    <row r="40" spans="1:14" ht="15" customHeight="1">
      <c r="A40" s="1929"/>
      <c r="B40" s="1743"/>
      <c r="C40" s="1885"/>
      <c r="D40" s="1922"/>
      <c r="E40" s="1703"/>
      <c r="F40" s="1886"/>
      <c r="G40" s="50" t="s">
        <v>112</v>
      </c>
      <c r="H40" s="162" t="s">
        <v>165</v>
      </c>
      <c r="I40" s="209"/>
      <c r="J40" s="143" t="s">
        <v>101</v>
      </c>
      <c r="K40" s="143"/>
      <c r="L40" s="143">
        <v>122.38</v>
      </c>
      <c r="M40" s="162">
        <v>200</v>
      </c>
      <c r="N40" s="60" t="s">
        <v>182</v>
      </c>
    </row>
    <row r="41" spans="1:14" ht="15" customHeight="1">
      <c r="A41" s="1929"/>
      <c r="B41" s="1743"/>
      <c r="C41" s="1885"/>
      <c r="D41" s="1922"/>
      <c r="E41" s="1703"/>
      <c r="F41" s="1886"/>
      <c r="G41" s="50" t="s">
        <v>113</v>
      </c>
      <c r="H41" s="162" t="s">
        <v>165</v>
      </c>
      <c r="I41" s="209"/>
      <c r="J41" s="143" t="s">
        <v>101</v>
      </c>
      <c r="K41" s="143"/>
      <c r="L41" s="143">
        <v>129.5</v>
      </c>
      <c r="M41" s="162">
        <v>200</v>
      </c>
      <c r="N41" s="60" t="s">
        <v>182</v>
      </c>
    </row>
    <row r="42" spans="1:14" ht="15" customHeight="1">
      <c r="A42" s="1929"/>
      <c r="B42" s="1743"/>
      <c r="C42" s="1885"/>
      <c r="D42" s="1922"/>
      <c r="E42" s="1703"/>
      <c r="F42" s="1886"/>
      <c r="G42" s="50" t="s">
        <v>185</v>
      </c>
      <c r="H42" s="162" t="s">
        <v>165</v>
      </c>
      <c r="I42" s="209"/>
      <c r="J42" s="143" t="s">
        <v>101</v>
      </c>
      <c r="K42" s="143"/>
      <c r="L42" s="143">
        <v>130.02</v>
      </c>
      <c r="M42" s="708">
        <v>200</v>
      </c>
      <c r="N42" s="60" t="s">
        <v>182</v>
      </c>
    </row>
    <row r="43" spans="1:14" ht="15" customHeight="1">
      <c r="A43" s="1929"/>
      <c r="B43" s="1743"/>
      <c r="C43" s="1885"/>
      <c r="D43" s="1922"/>
      <c r="E43" s="1703"/>
      <c r="F43" s="1886"/>
      <c r="G43" s="50" t="s">
        <v>199</v>
      </c>
      <c r="H43" s="162" t="s">
        <v>165</v>
      </c>
      <c r="I43" s="209"/>
      <c r="J43" s="143" t="s">
        <v>101</v>
      </c>
      <c r="K43" s="143"/>
      <c r="L43" s="143">
        <v>125.59</v>
      </c>
      <c r="M43" s="162" t="s">
        <v>128</v>
      </c>
      <c r="N43" s="60" t="s">
        <v>182</v>
      </c>
    </row>
    <row r="44" spans="1:14" ht="15" customHeight="1">
      <c r="A44" s="1929"/>
      <c r="B44" s="1743"/>
      <c r="C44" s="1885"/>
      <c r="D44" s="1922"/>
      <c r="E44" s="1703"/>
      <c r="F44" s="1886"/>
      <c r="G44" s="50"/>
      <c r="H44" s="194"/>
      <c r="I44" s="162"/>
      <c r="J44" s="143"/>
      <c r="K44" s="143"/>
      <c r="L44" s="143"/>
      <c r="M44" s="162"/>
      <c r="N44" s="60"/>
    </row>
    <row r="45" spans="1:14" ht="15" customHeight="1">
      <c r="A45" s="1929"/>
      <c r="B45" s="1743"/>
      <c r="C45" s="1885"/>
      <c r="D45" s="1922"/>
      <c r="E45" s="1703"/>
      <c r="F45" s="1886"/>
      <c r="G45" s="50" t="s">
        <v>111</v>
      </c>
      <c r="H45" s="162" t="s">
        <v>165</v>
      </c>
      <c r="I45" s="60" t="s">
        <v>107</v>
      </c>
      <c r="J45" s="143" t="s">
        <v>101</v>
      </c>
      <c r="K45" s="162">
        <v>15</v>
      </c>
      <c r="L45" s="162">
        <v>13.7</v>
      </c>
      <c r="M45" s="162" t="s">
        <v>128</v>
      </c>
      <c r="N45" s="60" t="s">
        <v>182</v>
      </c>
    </row>
    <row r="46" spans="1:14" ht="15" customHeight="1">
      <c r="A46" s="1929"/>
      <c r="B46" s="1743"/>
      <c r="C46" s="1885"/>
      <c r="D46" s="1922"/>
      <c r="E46" s="1703"/>
      <c r="F46" s="1886"/>
      <c r="G46" s="50" t="s">
        <v>239</v>
      </c>
      <c r="H46" s="162" t="s">
        <v>165</v>
      </c>
      <c r="I46" s="60" t="s">
        <v>107</v>
      </c>
      <c r="J46" s="143" t="s">
        <v>101</v>
      </c>
      <c r="K46" s="162">
        <v>15</v>
      </c>
      <c r="L46" s="162">
        <v>13.87</v>
      </c>
      <c r="M46" s="162" t="s">
        <v>128</v>
      </c>
      <c r="N46" s="60" t="s">
        <v>182</v>
      </c>
    </row>
    <row r="47" spans="1:14" ht="15" customHeight="1">
      <c r="A47" s="1929"/>
      <c r="B47" s="1743"/>
      <c r="C47" s="1885"/>
      <c r="D47" s="1922"/>
      <c r="E47" s="1703"/>
      <c r="F47" s="1886"/>
      <c r="G47" s="837" t="s">
        <v>292</v>
      </c>
      <c r="H47" s="852" t="s">
        <v>320</v>
      </c>
      <c r="I47" s="718" t="s">
        <v>107</v>
      </c>
      <c r="J47" s="738" t="s">
        <v>101</v>
      </c>
      <c r="K47" s="721">
        <v>15</v>
      </c>
      <c r="L47" s="721">
        <v>13.3</v>
      </c>
      <c r="M47" s="721" t="s">
        <v>128</v>
      </c>
      <c r="N47" s="718" t="s">
        <v>182</v>
      </c>
    </row>
    <row r="48" spans="1:17" s="634" customFormat="1" ht="15" customHeight="1">
      <c r="A48" s="1929"/>
      <c r="B48" s="1743"/>
      <c r="C48" s="1885"/>
      <c r="D48" s="1922"/>
      <c r="E48" s="1703"/>
      <c r="F48" s="1886"/>
      <c r="G48" s="837" t="s">
        <v>297</v>
      </c>
      <c r="H48" s="852" t="s">
        <v>165</v>
      </c>
      <c r="I48" s="718" t="s">
        <v>107</v>
      </c>
      <c r="J48" s="721" t="s">
        <v>101</v>
      </c>
      <c r="K48" s="721">
        <v>15</v>
      </c>
      <c r="L48" s="721">
        <v>12.6</v>
      </c>
      <c r="M48" s="721" t="s">
        <v>128</v>
      </c>
      <c r="N48" s="718" t="s">
        <v>182</v>
      </c>
      <c r="O48" s="751"/>
      <c r="P48" s="752"/>
      <c r="Q48" s="753"/>
    </row>
    <row r="49" spans="1:14" ht="15" customHeight="1">
      <c r="A49" s="1929"/>
      <c r="B49" s="1743"/>
      <c r="C49" s="1885"/>
      <c r="D49" s="1922"/>
      <c r="E49" s="1703"/>
      <c r="F49" s="1886"/>
      <c r="G49" s="837"/>
      <c r="H49" s="852"/>
      <c r="I49" s="716"/>
      <c r="J49" s="738"/>
      <c r="K49" s="838"/>
      <c r="L49" s="838"/>
      <c r="M49" s="838"/>
      <c r="N49" s="838"/>
    </row>
    <row r="50" spans="1:14" ht="15" customHeight="1">
      <c r="A50" s="1929"/>
      <c r="B50" s="1743"/>
      <c r="C50" s="1885"/>
      <c r="D50" s="1922"/>
      <c r="E50" s="1703"/>
      <c r="F50" s="1886"/>
      <c r="G50" s="840" t="s">
        <v>191</v>
      </c>
      <c r="H50" s="716" t="s">
        <v>165</v>
      </c>
      <c r="I50" s="718" t="s">
        <v>107</v>
      </c>
      <c r="J50" s="738" t="s">
        <v>101</v>
      </c>
      <c r="K50" s="776">
        <v>3</v>
      </c>
      <c r="L50" s="776">
        <v>218.58</v>
      </c>
      <c r="M50" s="716">
        <v>200</v>
      </c>
      <c r="N50" s="718" t="s">
        <v>182</v>
      </c>
    </row>
    <row r="51" spans="1:14" ht="15" customHeight="1">
      <c r="A51" s="1929"/>
      <c r="B51" s="1743"/>
      <c r="C51" s="1885"/>
      <c r="D51" s="1922"/>
      <c r="E51" s="1703"/>
      <c r="F51" s="1886"/>
      <c r="G51" s="840" t="s">
        <v>223</v>
      </c>
      <c r="H51" s="716" t="s">
        <v>165</v>
      </c>
      <c r="I51" s="718" t="s">
        <v>107</v>
      </c>
      <c r="J51" s="738" t="s">
        <v>101</v>
      </c>
      <c r="K51" s="776">
        <v>15</v>
      </c>
      <c r="L51" s="776">
        <v>173.82</v>
      </c>
      <c r="M51" s="714">
        <v>150</v>
      </c>
      <c r="N51" s="718" t="s">
        <v>182</v>
      </c>
    </row>
    <row r="52" spans="1:14" ht="15" customHeight="1">
      <c r="A52" s="1929"/>
      <c r="B52" s="1743"/>
      <c r="C52" s="1885"/>
      <c r="D52" s="1922"/>
      <c r="E52" s="1703"/>
      <c r="F52" s="1886"/>
      <c r="G52" s="840"/>
      <c r="H52" s="716"/>
      <c r="I52" s="718"/>
      <c r="J52" s="738"/>
      <c r="K52" s="776"/>
      <c r="L52" s="776"/>
      <c r="M52" s="714"/>
      <c r="N52" s="877"/>
    </row>
    <row r="53" spans="1:14" ht="15" customHeight="1">
      <c r="A53" s="1929"/>
      <c r="B53" s="1743"/>
      <c r="C53" s="1885"/>
      <c r="D53" s="1922"/>
      <c r="E53" s="1703"/>
      <c r="F53" s="1886"/>
      <c r="G53" s="749" t="s">
        <v>284</v>
      </c>
      <c r="H53" s="716" t="s">
        <v>165</v>
      </c>
      <c r="I53" s="718" t="s">
        <v>107</v>
      </c>
      <c r="J53" s="738" t="s">
        <v>101</v>
      </c>
      <c r="K53" s="716">
        <v>100</v>
      </c>
      <c r="L53" s="716">
        <v>320</v>
      </c>
      <c r="M53" s="716">
        <v>300</v>
      </c>
      <c r="N53" s="718" t="s">
        <v>182</v>
      </c>
    </row>
    <row r="54" spans="1:14" ht="15" customHeight="1">
      <c r="A54" s="1929"/>
      <c r="B54" s="1743"/>
      <c r="C54" s="1885"/>
      <c r="D54" s="1922"/>
      <c r="E54" s="1703"/>
      <c r="F54" s="1886"/>
      <c r="G54" s="749" t="s">
        <v>295</v>
      </c>
      <c r="H54" s="716" t="s">
        <v>165</v>
      </c>
      <c r="I54" s="718" t="s">
        <v>107</v>
      </c>
      <c r="J54" s="738" t="s">
        <v>101</v>
      </c>
      <c r="K54" s="716">
        <v>40</v>
      </c>
      <c r="L54" s="716">
        <v>56</v>
      </c>
      <c r="M54" s="716">
        <v>50</v>
      </c>
      <c r="N54" s="718" t="s">
        <v>182</v>
      </c>
    </row>
    <row r="55" spans="1:14" ht="15" customHeight="1">
      <c r="A55" s="1929"/>
      <c r="B55" s="1743"/>
      <c r="C55" s="1885"/>
      <c r="D55" s="1922"/>
      <c r="E55" s="1703"/>
      <c r="F55" s="1886"/>
      <c r="G55" s="749"/>
      <c r="H55" s="852"/>
      <c r="I55" s="716"/>
      <c r="J55" s="738"/>
      <c r="K55" s="716"/>
      <c r="L55" s="716"/>
      <c r="M55" s="716"/>
      <c r="N55" s="718"/>
    </row>
    <row r="56" spans="1:16" ht="15" customHeight="1">
      <c r="A56" s="1929"/>
      <c r="B56" s="1743"/>
      <c r="C56" s="1885"/>
      <c r="D56" s="1922"/>
      <c r="E56" s="1703"/>
      <c r="F56" s="1886"/>
      <c r="G56" s="749" t="s">
        <v>114</v>
      </c>
      <c r="H56" s="716" t="s">
        <v>165</v>
      </c>
      <c r="I56" s="716" t="s">
        <v>110</v>
      </c>
      <c r="J56" s="738" t="s">
        <v>101</v>
      </c>
      <c r="K56" s="738">
        <v>63</v>
      </c>
      <c r="L56" s="738">
        <v>27.8</v>
      </c>
      <c r="M56" s="716" t="s">
        <v>128</v>
      </c>
      <c r="N56" s="718" t="s">
        <v>326</v>
      </c>
      <c r="O56" s="470"/>
      <c r="P56" s="285"/>
    </row>
    <row r="57" spans="1:16" ht="15" customHeight="1">
      <c r="A57" s="1929"/>
      <c r="B57" s="1743"/>
      <c r="C57" s="1885"/>
      <c r="D57" s="1922"/>
      <c r="E57" s="1703"/>
      <c r="F57" s="1886"/>
      <c r="G57" s="749" t="s">
        <v>115</v>
      </c>
      <c r="H57" s="716" t="s">
        <v>165</v>
      </c>
      <c r="I57" s="716" t="s">
        <v>110</v>
      </c>
      <c r="J57" s="738" t="s">
        <v>101</v>
      </c>
      <c r="K57" s="738">
        <v>57.5</v>
      </c>
      <c r="L57" s="738">
        <v>33.4</v>
      </c>
      <c r="M57" s="716" t="s">
        <v>128</v>
      </c>
      <c r="N57" s="718" t="s">
        <v>326</v>
      </c>
      <c r="O57" s="471"/>
      <c r="P57" s="285"/>
    </row>
    <row r="58" spans="1:16" ht="15" customHeight="1">
      <c r="A58" s="1929"/>
      <c r="B58" s="1743"/>
      <c r="C58" s="1885"/>
      <c r="D58" s="1922"/>
      <c r="E58" s="1703"/>
      <c r="F58" s="1886"/>
      <c r="G58" s="749" t="s">
        <v>188</v>
      </c>
      <c r="H58" s="716" t="s">
        <v>165</v>
      </c>
      <c r="I58" s="716" t="s">
        <v>110</v>
      </c>
      <c r="J58" s="738" t="s">
        <v>101</v>
      </c>
      <c r="K58" s="738">
        <v>55</v>
      </c>
      <c r="L58" s="738">
        <v>30.8</v>
      </c>
      <c r="M58" s="716" t="s">
        <v>128</v>
      </c>
      <c r="N58" s="718" t="s">
        <v>326</v>
      </c>
      <c r="O58" s="470"/>
      <c r="P58" s="285"/>
    </row>
    <row r="59" spans="1:14" ht="15" customHeight="1">
      <c r="A59" s="1929"/>
      <c r="B59" s="1743"/>
      <c r="C59" s="1885"/>
      <c r="D59" s="1922"/>
      <c r="E59" s="1703"/>
      <c r="F59" s="1886"/>
      <c r="G59" s="749" t="s">
        <v>116</v>
      </c>
      <c r="H59" s="716" t="s">
        <v>165</v>
      </c>
      <c r="I59" s="716" t="s">
        <v>110</v>
      </c>
      <c r="J59" s="738" t="s">
        <v>101</v>
      </c>
      <c r="K59" s="738">
        <v>61.2</v>
      </c>
      <c r="L59" s="738">
        <v>28.3</v>
      </c>
      <c r="M59" s="716" t="s">
        <v>128</v>
      </c>
      <c r="N59" s="718" t="s">
        <v>326</v>
      </c>
    </row>
    <row r="60" spans="1:14" ht="15" customHeight="1">
      <c r="A60" s="1929"/>
      <c r="B60" s="1743"/>
      <c r="C60" s="1885"/>
      <c r="D60" s="1922"/>
      <c r="E60" s="1703"/>
      <c r="F60" s="1886"/>
      <c r="G60" s="749" t="s">
        <v>117</v>
      </c>
      <c r="H60" s="716" t="s">
        <v>165</v>
      </c>
      <c r="I60" s="716" t="s">
        <v>110</v>
      </c>
      <c r="J60" s="738" t="s">
        <v>101</v>
      </c>
      <c r="K60" s="738">
        <v>55.9</v>
      </c>
      <c r="L60" s="738">
        <v>29</v>
      </c>
      <c r="M60" s="716" t="s">
        <v>128</v>
      </c>
      <c r="N60" s="718" t="s">
        <v>326</v>
      </c>
    </row>
    <row r="61" spans="1:14" ht="33" customHeight="1">
      <c r="A61" s="1929"/>
      <c r="B61" s="1743"/>
      <c r="C61" s="1885"/>
      <c r="D61" s="1922"/>
      <c r="E61" s="1703"/>
      <c r="F61" s="1886"/>
      <c r="G61" s="749" t="s">
        <v>189</v>
      </c>
      <c r="H61" s="716" t="s">
        <v>165</v>
      </c>
      <c r="I61" s="716" t="s">
        <v>110</v>
      </c>
      <c r="J61" s="738" t="s">
        <v>101</v>
      </c>
      <c r="K61" s="733">
        <v>56.3</v>
      </c>
      <c r="L61" s="733">
        <v>29</v>
      </c>
      <c r="M61" s="716" t="s">
        <v>128</v>
      </c>
      <c r="N61" s="718" t="s">
        <v>326</v>
      </c>
    </row>
    <row r="62" spans="1:14" ht="15" customHeight="1">
      <c r="A62" s="1929"/>
      <c r="B62" s="1743"/>
      <c r="C62" s="1885"/>
      <c r="D62" s="1922"/>
      <c r="E62" s="1703"/>
      <c r="F62" s="1886"/>
      <c r="G62" s="749" t="s">
        <v>190</v>
      </c>
      <c r="H62" s="716" t="s">
        <v>165</v>
      </c>
      <c r="I62" s="716" t="s">
        <v>110</v>
      </c>
      <c r="J62" s="738" t="s">
        <v>101</v>
      </c>
      <c r="K62" s="738">
        <v>55.1</v>
      </c>
      <c r="L62" s="738">
        <v>31.9</v>
      </c>
      <c r="M62" s="716" t="s">
        <v>128</v>
      </c>
      <c r="N62" s="718" t="s">
        <v>326</v>
      </c>
    </row>
    <row r="63" spans="1:14" ht="15" customHeight="1">
      <c r="A63" s="1929"/>
      <c r="B63" s="1743"/>
      <c r="C63" s="1885"/>
      <c r="D63" s="1922"/>
      <c r="E63" s="1703"/>
      <c r="F63" s="1886"/>
      <c r="G63" s="749" t="s">
        <v>118</v>
      </c>
      <c r="H63" s="716" t="s">
        <v>165</v>
      </c>
      <c r="I63" s="716" t="s">
        <v>110</v>
      </c>
      <c r="J63" s="738" t="s">
        <v>101</v>
      </c>
      <c r="K63" s="738">
        <v>56.9</v>
      </c>
      <c r="L63" s="738">
        <v>29.7</v>
      </c>
      <c r="M63" s="716" t="s">
        <v>128</v>
      </c>
      <c r="N63" s="718" t="s">
        <v>326</v>
      </c>
    </row>
    <row r="64" spans="1:14" ht="15" customHeight="1">
      <c r="A64" s="1929"/>
      <c r="B64" s="1743"/>
      <c r="C64" s="1885"/>
      <c r="D64" s="1922"/>
      <c r="E64" s="1703"/>
      <c r="F64" s="1886"/>
      <c r="G64" s="839" t="s">
        <v>119</v>
      </c>
      <c r="H64" s="716" t="s">
        <v>165</v>
      </c>
      <c r="I64" s="716" t="s">
        <v>110</v>
      </c>
      <c r="J64" s="738" t="s">
        <v>101</v>
      </c>
      <c r="K64" s="980">
        <v>57.2</v>
      </c>
      <c r="L64" s="980">
        <v>29.7</v>
      </c>
      <c r="M64" s="716" t="s">
        <v>128</v>
      </c>
      <c r="N64" s="718" t="s">
        <v>326</v>
      </c>
    </row>
    <row r="65" spans="1:14" ht="15" customHeight="1">
      <c r="A65" s="1930"/>
      <c r="B65" s="1744"/>
      <c r="C65" s="1885"/>
      <c r="D65" s="1922"/>
      <c r="E65" s="1704"/>
      <c r="F65" s="1886"/>
      <c r="G65" s="318"/>
      <c r="H65" s="319"/>
      <c r="I65" s="319"/>
      <c r="J65" s="319"/>
      <c r="K65" s="319"/>
      <c r="L65" s="319"/>
      <c r="M65" s="319"/>
      <c r="N65" s="319"/>
    </row>
    <row r="66" spans="1:14" ht="15" customHeight="1">
      <c r="A66" s="1910" t="s">
        <v>11</v>
      </c>
      <c r="B66" s="1790" t="s">
        <v>70</v>
      </c>
      <c r="C66" s="1885"/>
      <c r="D66" s="1885">
        <f>N12</f>
        <v>322.871472</v>
      </c>
      <c r="E66" s="1890"/>
      <c r="F66" s="1886">
        <v>330</v>
      </c>
      <c r="G66" s="173" t="s">
        <v>122</v>
      </c>
      <c r="H66" s="183" t="s">
        <v>165</v>
      </c>
      <c r="I66" s="282"/>
      <c r="J66" s="163" t="s">
        <v>123</v>
      </c>
      <c r="K66" s="163"/>
      <c r="L66" s="702">
        <v>3.65</v>
      </c>
      <c r="M66" s="163">
        <v>3</v>
      </c>
      <c r="N66" s="163" t="s">
        <v>183</v>
      </c>
    </row>
    <row r="67" spans="1:14" ht="15" customHeight="1">
      <c r="A67" s="1911"/>
      <c r="B67" s="1743"/>
      <c r="C67" s="1885"/>
      <c r="D67" s="1885"/>
      <c r="E67" s="1856"/>
      <c r="F67" s="1886"/>
      <c r="G67" s="181" t="s">
        <v>142</v>
      </c>
      <c r="H67" s="72" t="s">
        <v>165</v>
      </c>
      <c r="I67" s="209"/>
      <c r="J67" s="162" t="s">
        <v>123</v>
      </c>
      <c r="K67" s="162"/>
      <c r="L67" s="162">
        <v>2.16</v>
      </c>
      <c r="M67" s="162">
        <v>2</v>
      </c>
      <c r="N67" s="162" t="s">
        <v>183</v>
      </c>
    </row>
    <row r="68" spans="1:14" ht="15" customHeight="1">
      <c r="A68" s="1911"/>
      <c r="B68" s="1743"/>
      <c r="C68" s="1885"/>
      <c r="D68" s="1885"/>
      <c r="E68" s="1856"/>
      <c r="F68" s="1886"/>
      <c r="G68" s="196" t="s">
        <v>193</v>
      </c>
      <c r="H68" s="184" t="s">
        <v>165</v>
      </c>
      <c r="I68" s="209"/>
      <c r="J68" s="162" t="s">
        <v>123</v>
      </c>
      <c r="K68" s="194"/>
      <c r="L68" s="531">
        <v>2.3</v>
      </c>
      <c r="M68" s="203">
        <v>2</v>
      </c>
      <c r="N68" s="194" t="s">
        <v>183</v>
      </c>
    </row>
    <row r="69" spans="1:14" ht="15" customHeight="1">
      <c r="A69" s="1911"/>
      <c r="B69" s="1743"/>
      <c r="C69" s="1885"/>
      <c r="D69" s="1885"/>
      <c r="E69" s="1856"/>
      <c r="F69" s="1886"/>
      <c r="G69" s="196" t="s">
        <v>196</v>
      </c>
      <c r="H69" s="184" t="s">
        <v>165</v>
      </c>
      <c r="I69" s="209"/>
      <c r="J69" s="162" t="s">
        <v>123</v>
      </c>
      <c r="K69" s="194"/>
      <c r="L69" s="194">
        <v>2.2</v>
      </c>
      <c r="M69" s="194">
        <v>2</v>
      </c>
      <c r="N69" s="194" t="s">
        <v>183</v>
      </c>
    </row>
    <row r="70" spans="1:14" ht="15" customHeight="1">
      <c r="A70" s="1911"/>
      <c r="B70" s="1743"/>
      <c r="C70" s="1885"/>
      <c r="D70" s="1885"/>
      <c r="E70" s="1856"/>
      <c r="F70" s="1886"/>
      <c r="G70" s="196" t="s">
        <v>197</v>
      </c>
      <c r="H70" s="184" t="s">
        <v>165</v>
      </c>
      <c r="I70" s="209"/>
      <c r="J70" s="162" t="s">
        <v>123</v>
      </c>
      <c r="K70" s="194"/>
      <c r="L70" s="194">
        <v>326</v>
      </c>
      <c r="M70" s="194">
        <v>300</v>
      </c>
      <c r="N70" s="194" t="s">
        <v>183</v>
      </c>
    </row>
    <row r="71" spans="1:14" ht="15" customHeight="1">
      <c r="A71" s="1911"/>
      <c r="B71" s="1743"/>
      <c r="C71" s="1885"/>
      <c r="D71" s="1885"/>
      <c r="E71" s="1856"/>
      <c r="F71" s="1886"/>
      <c r="G71" s="195"/>
      <c r="H71" s="194"/>
      <c r="I71" s="194"/>
      <c r="J71" s="194"/>
      <c r="K71" s="194"/>
      <c r="L71" s="194"/>
      <c r="M71" s="194"/>
      <c r="N71" s="194"/>
    </row>
    <row r="72" spans="1:14" ht="15" customHeight="1">
      <c r="A72" s="1911"/>
      <c r="B72" s="1743"/>
      <c r="C72" s="1885"/>
      <c r="D72" s="1885"/>
      <c r="E72" s="1856"/>
      <c r="F72" s="1886"/>
      <c r="G72" s="195"/>
      <c r="H72" s="194"/>
      <c r="I72" s="194"/>
      <c r="J72" s="194"/>
      <c r="K72" s="194"/>
      <c r="L72" s="194"/>
      <c r="M72" s="194"/>
      <c r="N72" s="194"/>
    </row>
    <row r="73" spans="1:14" ht="15" customHeight="1">
      <c r="A73" s="1912"/>
      <c r="B73" s="1744"/>
      <c r="C73" s="1885"/>
      <c r="D73" s="1885"/>
      <c r="E73" s="1857"/>
      <c r="F73" s="1886"/>
      <c r="G73" s="318"/>
      <c r="H73" s="319"/>
      <c r="I73" s="319"/>
      <c r="J73" s="319"/>
      <c r="K73" s="319"/>
      <c r="L73" s="319"/>
      <c r="M73" s="319"/>
      <c r="N73" s="319"/>
    </row>
    <row r="74" spans="1:14" ht="15" customHeight="1">
      <c r="A74" s="1910" t="s">
        <v>15</v>
      </c>
      <c r="B74" s="1931" t="s">
        <v>168</v>
      </c>
      <c r="C74" s="1885"/>
      <c r="D74" s="1885"/>
      <c r="E74" s="1890"/>
      <c r="F74" s="1886"/>
      <c r="G74" s="334"/>
      <c r="H74" s="554"/>
      <c r="I74" s="554"/>
      <c r="J74" s="554"/>
      <c r="K74" s="554"/>
      <c r="L74" s="554"/>
      <c r="M74" s="554"/>
      <c r="N74" s="554"/>
    </row>
    <row r="75" spans="1:14" ht="15" customHeight="1">
      <c r="A75" s="1911"/>
      <c r="B75" s="1932"/>
      <c r="C75" s="1885"/>
      <c r="D75" s="1885"/>
      <c r="E75" s="1856"/>
      <c r="F75" s="1886"/>
      <c r="G75" s="555"/>
      <c r="H75" s="556"/>
      <c r="I75" s="556"/>
      <c r="J75" s="556"/>
      <c r="K75" s="556"/>
      <c r="L75" s="556"/>
      <c r="M75" s="556"/>
      <c r="N75" s="556"/>
    </row>
    <row r="76" spans="1:14" ht="15" customHeight="1">
      <c r="A76" s="1911"/>
      <c r="B76" s="1932"/>
      <c r="C76" s="1885"/>
      <c r="D76" s="1885"/>
      <c r="E76" s="1856"/>
      <c r="F76" s="1886"/>
      <c r="G76" s="555"/>
      <c r="H76" s="556"/>
      <c r="I76" s="556"/>
      <c r="J76" s="556"/>
      <c r="K76" s="556"/>
      <c r="L76" s="556"/>
      <c r="M76" s="556"/>
      <c r="N76" s="556"/>
    </row>
    <row r="77" spans="1:14" ht="15" customHeight="1">
      <c r="A77" s="1912"/>
      <c r="B77" s="1933"/>
      <c r="C77" s="1885"/>
      <c r="D77" s="1885"/>
      <c r="E77" s="1857"/>
      <c r="F77" s="1886"/>
      <c r="G77" s="557"/>
      <c r="H77" s="558"/>
      <c r="I77" s="558"/>
      <c r="J77" s="558"/>
      <c r="K77" s="558"/>
      <c r="L77" s="558"/>
      <c r="M77" s="558"/>
      <c r="N77" s="558"/>
    </row>
    <row r="78" spans="1:14" ht="48.75" customHeight="1">
      <c r="A78" s="1728" t="s">
        <v>34</v>
      </c>
      <c r="B78" s="1748"/>
      <c r="C78" s="441" t="s">
        <v>86</v>
      </c>
      <c r="D78" s="1873" t="s">
        <v>83</v>
      </c>
      <c r="E78" s="1873"/>
      <c r="F78" s="1873"/>
      <c r="G78" s="1281" t="s">
        <v>38</v>
      </c>
      <c r="H78" s="1281" t="s">
        <v>67</v>
      </c>
      <c r="I78" s="1281" t="s">
        <v>46</v>
      </c>
      <c r="J78" s="1281" t="s">
        <v>39</v>
      </c>
      <c r="K78" s="1281" t="s">
        <v>93</v>
      </c>
      <c r="L78" s="1281" t="s">
        <v>94</v>
      </c>
      <c r="M78" s="1281" t="s">
        <v>95</v>
      </c>
      <c r="N78" s="1152" t="s">
        <v>40</v>
      </c>
    </row>
    <row r="79" spans="1:14" ht="21" customHeight="1">
      <c r="A79" s="1749"/>
      <c r="B79" s="1750"/>
      <c r="C79" s="441" t="s">
        <v>56</v>
      </c>
      <c r="D79" s="441" t="s">
        <v>56</v>
      </c>
      <c r="E79" s="441"/>
      <c r="F79" s="441" t="s">
        <v>32</v>
      </c>
      <c r="G79" s="1293"/>
      <c r="H79" s="1292"/>
      <c r="I79" s="1293"/>
      <c r="J79" s="1293"/>
      <c r="K79" s="1293"/>
      <c r="L79" s="1293"/>
      <c r="M79" s="1293"/>
      <c r="N79" s="1882"/>
    </row>
    <row r="80" spans="1:14" ht="15" customHeight="1">
      <c r="A80" s="1926" t="s">
        <v>17</v>
      </c>
      <c r="B80" s="1927"/>
      <c r="C80" s="1143">
        <f>((C17*0.3))</f>
        <v>139.7712</v>
      </c>
      <c r="D80" s="1143">
        <f>C80</f>
        <v>139.7712</v>
      </c>
      <c r="E80" s="1143"/>
      <c r="F80" s="462">
        <f>SUM(F81)</f>
        <v>150</v>
      </c>
      <c r="G80" s="559"/>
      <c r="H80" s="560"/>
      <c r="I80" s="1880"/>
      <c r="J80" s="1880"/>
      <c r="K80" s="1880"/>
      <c r="L80" s="1880"/>
      <c r="M80" s="1880"/>
      <c r="N80" s="1881"/>
    </row>
    <row r="81" spans="1:14" s="182" customFormat="1" ht="15" customHeight="1">
      <c r="A81" s="1910" t="s">
        <v>17</v>
      </c>
      <c r="B81" s="1794" t="s">
        <v>74</v>
      </c>
      <c r="C81" s="1887"/>
      <c r="D81" s="1887"/>
      <c r="E81" s="1884"/>
      <c r="F81" s="1886">
        <v>150</v>
      </c>
      <c r="G81" s="176" t="s">
        <v>127</v>
      </c>
      <c r="H81" s="163" t="s">
        <v>165</v>
      </c>
      <c r="I81" s="71" t="s">
        <v>187</v>
      </c>
      <c r="J81" s="71" t="s">
        <v>99</v>
      </c>
      <c r="K81" s="183">
        <v>1</v>
      </c>
      <c r="L81" s="183">
        <v>1</v>
      </c>
      <c r="M81" s="147" t="s">
        <v>128</v>
      </c>
      <c r="N81" s="60" t="s">
        <v>326</v>
      </c>
    </row>
    <row r="82" spans="1:14" s="182" customFormat="1" ht="15" customHeight="1">
      <c r="A82" s="1911"/>
      <c r="B82" s="1729"/>
      <c r="C82" s="1887"/>
      <c r="D82" s="1887"/>
      <c r="E82" s="1700"/>
      <c r="F82" s="1886"/>
      <c r="G82" s="725" t="s">
        <v>154</v>
      </c>
      <c r="H82" s="162" t="s">
        <v>165</v>
      </c>
      <c r="I82" s="161" t="s">
        <v>187</v>
      </c>
      <c r="J82" s="161" t="s">
        <v>99</v>
      </c>
      <c r="K82" s="72">
        <v>1</v>
      </c>
      <c r="L82" s="734">
        <v>1</v>
      </c>
      <c r="M82" s="148" t="s">
        <v>128</v>
      </c>
      <c r="N82" s="60" t="s">
        <v>326</v>
      </c>
    </row>
    <row r="83" spans="1:14" ht="15" customHeight="1">
      <c r="A83" s="1911"/>
      <c r="B83" s="1729"/>
      <c r="C83" s="1887"/>
      <c r="D83" s="1887"/>
      <c r="E83" s="1700"/>
      <c r="F83" s="1886"/>
      <c r="G83" s="725" t="s">
        <v>279</v>
      </c>
      <c r="H83" s="162" t="s">
        <v>165</v>
      </c>
      <c r="I83" s="161" t="s">
        <v>187</v>
      </c>
      <c r="J83" s="161" t="s">
        <v>99</v>
      </c>
      <c r="K83" s="72">
        <v>1</v>
      </c>
      <c r="L83" s="734">
        <v>1</v>
      </c>
      <c r="M83" s="148" t="s">
        <v>128</v>
      </c>
      <c r="N83" s="60" t="s">
        <v>326</v>
      </c>
    </row>
    <row r="84" spans="1:14" ht="15" customHeight="1">
      <c r="A84" s="1911"/>
      <c r="B84" s="1729"/>
      <c r="C84" s="1887"/>
      <c r="D84" s="1887"/>
      <c r="E84" s="1700"/>
      <c r="F84" s="1886"/>
      <c r="G84" s="725" t="s">
        <v>266</v>
      </c>
      <c r="H84" s="162" t="s">
        <v>165</v>
      </c>
      <c r="I84" s="161" t="s">
        <v>187</v>
      </c>
      <c r="J84" s="161" t="s">
        <v>99</v>
      </c>
      <c r="K84" s="72">
        <v>1</v>
      </c>
      <c r="L84" s="719">
        <v>1</v>
      </c>
      <c r="M84" s="148" t="s">
        <v>128</v>
      </c>
      <c r="N84" s="60" t="s">
        <v>326</v>
      </c>
    </row>
    <row r="85" spans="1:14" ht="15" customHeight="1">
      <c r="A85" s="1911"/>
      <c r="B85" s="1729"/>
      <c r="C85" s="1887"/>
      <c r="D85" s="1887"/>
      <c r="E85" s="1700"/>
      <c r="F85" s="1886"/>
      <c r="G85" s="726" t="s">
        <v>267</v>
      </c>
      <c r="H85" s="194" t="s">
        <v>165</v>
      </c>
      <c r="I85" s="194" t="s">
        <v>187</v>
      </c>
      <c r="J85" s="194" t="s">
        <v>99</v>
      </c>
      <c r="K85" s="72">
        <v>1</v>
      </c>
      <c r="L85" s="719">
        <v>1</v>
      </c>
      <c r="M85" s="148" t="s">
        <v>128</v>
      </c>
      <c r="N85" s="60" t="s">
        <v>326</v>
      </c>
    </row>
    <row r="86" spans="1:14" ht="15" customHeight="1">
      <c r="A86" s="1911"/>
      <c r="B86" s="1729"/>
      <c r="C86" s="1887"/>
      <c r="D86" s="1887"/>
      <c r="E86" s="1700"/>
      <c r="F86" s="1886"/>
      <c r="G86" s="712" t="s">
        <v>268</v>
      </c>
      <c r="H86" s="194" t="s">
        <v>165</v>
      </c>
      <c r="I86" s="194" t="s">
        <v>187</v>
      </c>
      <c r="J86" s="194" t="s">
        <v>99</v>
      </c>
      <c r="K86" s="72">
        <v>1</v>
      </c>
      <c r="L86" s="734">
        <v>1</v>
      </c>
      <c r="M86" s="148" t="s">
        <v>128</v>
      </c>
      <c r="N86" s="60" t="s">
        <v>326</v>
      </c>
    </row>
    <row r="87" spans="1:14" ht="15" customHeight="1">
      <c r="A87" s="1911"/>
      <c r="B87" s="1729"/>
      <c r="C87" s="1887"/>
      <c r="D87" s="1887"/>
      <c r="E87" s="1700"/>
      <c r="F87" s="1886"/>
      <c r="G87" s="712" t="s">
        <v>269</v>
      </c>
      <c r="H87" s="194" t="s">
        <v>165</v>
      </c>
      <c r="I87" s="194" t="s">
        <v>187</v>
      </c>
      <c r="J87" s="194" t="s">
        <v>99</v>
      </c>
      <c r="K87" s="72">
        <v>1</v>
      </c>
      <c r="L87" s="719">
        <v>1</v>
      </c>
      <c r="M87" s="148" t="s">
        <v>128</v>
      </c>
      <c r="N87" s="60" t="s">
        <v>326</v>
      </c>
    </row>
    <row r="88" spans="1:14" ht="15" customHeight="1">
      <c r="A88" s="1911"/>
      <c r="B88" s="1729"/>
      <c r="C88" s="1887"/>
      <c r="D88" s="1887"/>
      <c r="E88" s="1700"/>
      <c r="F88" s="1886"/>
      <c r="G88" s="712" t="s">
        <v>270</v>
      </c>
      <c r="H88" s="194" t="s">
        <v>165</v>
      </c>
      <c r="I88" s="194" t="s">
        <v>187</v>
      </c>
      <c r="J88" s="194" t="s">
        <v>99</v>
      </c>
      <c r="K88" s="72">
        <v>1</v>
      </c>
      <c r="L88" s="719">
        <v>1</v>
      </c>
      <c r="M88" s="148" t="s">
        <v>128</v>
      </c>
      <c r="N88" s="60" t="s">
        <v>326</v>
      </c>
    </row>
    <row r="89" spans="1:14" ht="15" customHeight="1">
      <c r="A89" s="1911"/>
      <c r="B89" s="1729"/>
      <c r="C89" s="1887"/>
      <c r="D89" s="1887"/>
      <c r="E89" s="1700"/>
      <c r="F89" s="1886"/>
      <c r="G89" s="712" t="s">
        <v>271</v>
      </c>
      <c r="H89" s="194" t="s">
        <v>165</v>
      </c>
      <c r="I89" s="194" t="s">
        <v>187</v>
      </c>
      <c r="J89" s="194" t="s">
        <v>99</v>
      </c>
      <c r="K89" s="72">
        <v>1</v>
      </c>
      <c r="L89" s="719">
        <v>1</v>
      </c>
      <c r="M89" s="148" t="s">
        <v>128</v>
      </c>
      <c r="N89" s="60" t="s">
        <v>326</v>
      </c>
    </row>
    <row r="90" spans="1:14" ht="15" customHeight="1">
      <c r="A90" s="1911"/>
      <c r="B90" s="1729"/>
      <c r="C90" s="1887"/>
      <c r="D90" s="1887"/>
      <c r="E90" s="1700"/>
      <c r="F90" s="1886"/>
      <c r="G90" s="712" t="s">
        <v>272</v>
      </c>
      <c r="H90" s="194" t="s">
        <v>165</v>
      </c>
      <c r="I90" s="194" t="s">
        <v>187</v>
      </c>
      <c r="J90" s="194" t="s">
        <v>99</v>
      </c>
      <c r="K90" s="72">
        <v>1</v>
      </c>
      <c r="L90" s="719">
        <v>1</v>
      </c>
      <c r="M90" s="148" t="s">
        <v>128</v>
      </c>
      <c r="N90" s="60" t="s">
        <v>326</v>
      </c>
    </row>
    <row r="91" spans="1:14" ht="15" customHeight="1">
      <c r="A91" s="1911"/>
      <c r="B91" s="1729"/>
      <c r="C91" s="1887"/>
      <c r="D91" s="1887"/>
      <c r="E91" s="1700"/>
      <c r="F91" s="1886"/>
      <c r="G91" s="712" t="s">
        <v>273</v>
      </c>
      <c r="H91" s="194" t="s">
        <v>165</v>
      </c>
      <c r="I91" s="194" t="s">
        <v>187</v>
      </c>
      <c r="J91" s="194" t="s">
        <v>99</v>
      </c>
      <c r="K91" s="72">
        <v>1</v>
      </c>
      <c r="L91" s="719">
        <v>1</v>
      </c>
      <c r="M91" s="148" t="s">
        <v>128</v>
      </c>
      <c r="N91" s="60" t="s">
        <v>326</v>
      </c>
    </row>
    <row r="92" spans="1:14" ht="15" customHeight="1">
      <c r="A92" s="1911"/>
      <c r="B92" s="1729"/>
      <c r="C92" s="1887"/>
      <c r="D92" s="1887"/>
      <c r="E92" s="1700"/>
      <c r="F92" s="1886"/>
      <c r="G92" s="195"/>
      <c r="H92" s="194"/>
      <c r="I92" s="194"/>
      <c r="J92" s="194"/>
      <c r="K92" s="553"/>
      <c r="L92" s="553"/>
      <c r="M92" s="194"/>
      <c r="N92" s="194"/>
    </row>
    <row r="93" spans="1:14" ht="15" customHeight="1">
      <c r="A93" s="1912"/>
      <c r="B93" s="1730"/>
      <c r="C93" s="1887"/>
      <c r="D93" s="1887"/>
      <c r="E93" s="1389"/>
      <c r="F93" s="1886"/>
      <c r="G93" s="318"/>
      <c r="H93" s="319"/>
      <c r="I93" s="319"/>
      <c r="J93" s="319"/>
      <c r="K93" s="561"/>
      <c r="L93" s="561"/>
      <c r="M93" s="319"/>
      <c r="N93" s="319"/>
    </row>
    <row r="94" spans="1:14" ht="15" customHeight="1">
      <c r="A94" s="1939" t="s">
        <v>77</v>
      </c>
      <c r="B94" s="1726" t="s">
        <v>78</v>
      </c>
      <c r="C94" s="1938"/>
      <c r="D94" s="1935"/>
      <c r="E94" s="1936"/>
      <c r="F94" s="1934">
        <v>15</v>
      </c>
      <c r="G94" s="179" t="s">
        <v>137</v>
      </c>
      <c r="H94" s="163" t="s">
        <v>165</v>
      </c>
      <c r="I94" s="163"/>
      <c r="J94" s="163" t="s">
        <v>135</v>
      </c>
      <c r="K94" s="48"/>
      <c r="L94" s="48">
        <v>3</v>
      </c>
      <c r="M94" s="163">
        <v>100</v>
      </c>
      <c r="N94" s="60" t="s">
        <v>326</v>
      </c>
    </row>
    <row r="95" spans="1:14" ht="15" customHeight="1">
      <c r="A95" s="1940"/>
      <c r="B95" s="1937"/>
      <c r="C95" s="1938"/>
      <c r="D95" s="1935"/>
      <c r="E95" s="1389"/>
      <c r="F95" s="1934"/>
      <c r="G95" s="180" t="s">
        <v>138</v>
      </c>
      <c r="H95" s="346" t="s">
        <v>165</v>
      </c>
      <c r="I95" s="346"/>
      <c r="J95" s="346" t="s">
        <v>135</v>
      </c>
      <c r="K95" s="214"/>
      <c r="L95" s="214" t="s">
        <v>136</v>
      </c>
      <c r="M95" s="346">
        <v>20</v>
      </c>
      <c r="N95" s="200" t="s">
        <v>326</v>
      </c>
    </row>
    <row r="96" spans="1:14" ht="15">
      <c r="A96" s="314"/>
      <c r="B96" s="314"/>
      <c r="C96" s="320"/>
      <c r="D96" s="320"/>
      <c r="E96" s="320"/>
      <c r="F96" s="311"/>
      <c r="G96" s="303"/>
      <c r="H96" s="303"/>
      <c r="I96" s="303"/>
      <c r="J96" s="303"/>
      <c r="K96" s="303"/>
      <c r="L96" s="303"/>
      <c r="M96" s="303"/>
      <c r="N96" s="303"/>
    </row>
    <row r="97" spans="1:14" ht="15">
      <c r="A97" s="314"/>
      <c r="B97" s="684"/>
      <c r="C97" s="685"/>
      <c r="D97" s="685"/>
      <c r="E97" s="685"/>
      <c r="F97" s="686"/>
      <c r="G97" s="687"/>
      <c r="H97" s="687"/>
      <c r="I97" s="303"/>
      <c r="J97" s="303"/>
      <c r="K97" s="303"/>
      <c r="L97" s="303"/>
      <c r="M97" s="303"/>
      <c r="N97" s="303"/>
    </row>
    <row r="98" spans="1:14" ht="15">
      <c r="A98" s="314"/>
      <c r="B98" s="688" t="s">
        <v>79</v>
      </c>
      <c r="C98" s="689"/>
      <c r="D98" s="690"/>
      <c r="E98" s="690"/>
      <c r="F98" s="686"/>
      <c r="G98" s="687"/>
      <c r="H98" s="687"/>
      <c r="I98" s="303"/>
      <c r="J98" s="303"/>
      <c r="K98" s="303"/>
      <c r="L98" s="303"/>
      <c r="M98" s="303"/>
      <c r="N98" s="303"/>
    </row>
    <row r="99" spans="1:14" ht="15.75" thickBot="1">
      <c r="A99" s="314"/>
      <c r="B99" s="691" t="s">
        <v>169</v>
      </c>
      <c r="C99" s="692">
        <f>C17</f>
        <v>465.904</v>
      </c>
      <c r="D99" s="693"/>
      <c r="E99" s="693"/>
      <c r="F99" s="686"/>
      <c r="G99" s="687"/>
      <c r="H99" s="687"/>
      <c r="I99" s="303"/>
      <c r="J99" s="303"/>
      <c r="K99" s="303"/>
      <c r="L99" s="303"/>
      <c r="M99" s="303"/>
      <c r="N99" s="303"/>
    </row>
    <row r="100" spans="1:14" ht="18.75" thickBot="1">
      <c r="A100" s="314"/>
      <c r="B100" s="691" t="s">
        <v>170</v>
      </c>
      <c r="C100" s="683">
        <f>SUM(D21:D72)</f>
        <v>968.6144159999999</v>
      </c>
      <c r="D100" s="694"/>
      <c r="E100" s="694"/>
      <c r="F100" s="686"/>
      <c r="G100" s="687"/>
      <c r="H100" s="687"/>
      <c r="I100" s="303"/>
      <c r="J100" s="303"/>
      <c r="K100" s="303"/>
      <c r="L100" s="303"/>
      <c r="M100" s="303"/>
      <c r="N100" s="303"/>
    </row>
    <row r="101" spans="1:14" ht="15">
      <c r="A101" s="303"/>
      <c r="B101" s="695"/>
      <c r="C101" s="695"/>
      <c r="D101" s="696"/>
      <c r="E101" s="696"/>
      <c r="F101" s="687"/>
      <c r="G101" s="687"/>
      <c r="H101" s="687"/>
      <c r="I101" s="303"/>
      <c r="J101" s="303"/>
      <c r="K101" s="303"/>
      <c r="L101" s="303"/>
      <c r="M101" s="303"/>
      <c r="N101" s="303"/>
    </row>
    <row r="102" spans="1:14" ht="15">
      <c r="A102" s="77"/>
      <c r="B102" s="697" t="s">
        <v>205</v>
      </c>
      <c r="C102" s="698">
        <f>SUM(C99+F94)</f>
        <v>480.904</v>
      </c>
      <c r="D102" s="362"/>
      <c r="E102" s="362"/>
      <c r="F102" s="362"/>
      <c r="G102" s="362"/>
      <c r="H102" s="362"/>
      <c r="I102" s="59"/>
      <c r="J102" s="59"/>
      <c r="K102" s="59"/>
      <c r="L102" s="303"/>
      <c r="M102" s="303"/>
      <c r="N102" s="303"/>
    </row>
    <row r="103" spans="1:14" ht="15">
      <c r="A103" s="77"/>
      <c r="B103" s="697" t="s">
        <v>206</v>
      </c>
      <c r="C103" s="698">
        <f>F22+F38+F66+F80+F94</f>
        <v>1170</v>
      </c>
      <c r="D103" s="362"/>
      <c r="E103" s="362"/>
      <c r="F103" s="362"/>
      <c r="G103" s="362"/>
      <c r="H103" s="362"/>
      <c r="I103" s="59"/>
      <c r="J103" s="59"/>
      <c r="K103" s="59"/>
      <c r="L103" s="303"/>
      <c r="M103" s="303"/>
      <c r="N103" s="303"/>
    </row>
    <row r="104" spans="1:14" ht="15">
      <c r="A104" s="77"/>
      <c r="B104" s="347"/>
      <c r="C104" s="699"/>
      <c r="D104" s="362"/>
      <c r="E104" s="362"/>
      <c r="F104" s="362"/>
      <c r="G104" s="362"/>
      <c r="H104" s="362"/>
      <c r="I104" s="59"/>
      <c r="J104" s="59"/>
      <c r="K104" s="59"/>
      <c r="L104" s="303"/>
      <c r="M104" s="303"/>
      <c r="N104" s="303"/>
    </row>
    <row r="105" spans="2:11" ht="15">
      <c r="B105" s="347"/>
      <c r="C105" s="347"/>
      <c r="D105" s="347"/>
      <c r="E105" s="347"/>
      <c r="F105" s="347"/>
      <c r="G105" s="347"/>
      <c r="H105" s="362"/>
      <c r="I105" s="59"/>
      <c r="J105" s="59"/>
      <c r="K105" s="59"/>
    </row>
    <row r="106" spans="2:11" ht="15.75">
      <c r="B106" s="126" t="s">
        <v>179</v>
      </c>
      <c r="C106" s="43"/>
      <c r="D106" s="43"/>
      <c r="E106" s="43"/>
      <c r="F106" s="43"/>
      <c r="G106" s="43"/>
      <c r="H106" s="59"/>
      <c r="I106" s="59"/>
      <c r="J106" s="59"/>
      <c r="K106" s="59"/>
    </row>
    <row r="107" spans="2:11" ht="15.75">
      <c r="B107" s="126"/>
      <c r="C107" s="129" t="s">
        <v>175</v>
      </c>
      <c r="D107" s="129"/>
      <c r="E107" s="129"/>
      <c r="F107" s="129"/>
      <c r="G107" s="129"/>
      <c r="H107" s="36"/>
      <c r="I107" s="36"/>
      <c r="J107" s="36"/>
      <c r="K107" s="36"/>
    </row>
    <row r="108" spans="2:11" ht="15">
      <c r="B108" s="36"/>
      <c r="C108" s="129" t="s">
        <v>321</v>
      </c>
      <c r="D108" s="129"/>
      <c r="E108" s="129"/>
      <c r="F108" s="129"/>
      <c r="G108" s="129"/>
      <c r="H108" s="43"/>
      <c r="I108" s="43"/>
      <c r="J108" s="36"/>
      <c r="K108" s="36"/>
    </row>
    <row r="109" spans="2:11" ht="15">
      <c r="B109" s="36"/>
      <c r="C109" s="129" t="s">
        <v>242</v>
      </c>
      <c r="D109" s="129"/>
      <c r="E109" s="129"/>
      <c r="F109" s="129"/>
      <c r="G109" s="129"/>
      <c r="H109" s="43"/>
      <c r="I109" s="43"/>
      <c r="J109" s="36"/>
      <c r="K109" s="36"/>
    </row>
    <row r="110" spans="2:16" ht="24.75" customHeight="1">
      <c r="B110" s="1793"/>
      <c r="C110" s="1198"/>
      <c r="D110" s="1198"/>
      <c r="E110" s="1198"/>
      <c r="F110" s="1198"/>
      <c r="G110" s="1198"/>
      <c r="H110" s="1198"/>
      <c r="I110" s="1198"/>
      <c r="J110" s="1198"/>
      <c r="K110" s="1198"/>
      <c r="L110" s="1198"/>
      <c r="M110" s="1198"/>
      <c r="N110" s="1198"/>
      <c r="O110" s="1198"/>
      <c r="P110" s="1198"/>
    </row>
    <row r="111" spans="2:16" ht="15">
      <c r="B111" s="36"/>
      <c r="C111" s="1691"/>
      <c r="D111" s="1692"/>
      <c r="E111" s="1692"/>
      <c r="F111" s="1692"/>
      <c r="G111" s="1692"/>
      <c r="H111" s="1692"/>
      <c r="I111" s="1692"/>
      <c r="J111" s="1692"/>
      <c r="K111" s="1692"/>
      <c r="L111" s="1692"/>
      <c r="M111" s="1692"/>
      <c r="N111" s="182"/>
      <c r="O111" s="182"/>
      <c r="P111" s="182"/>
    </row>
    <row r="112" spans="1:16" ht="20.25" customHeight="1">
      <c r="A112" s="388"/>
      <c r="B112" s="388"/>
      <c r="C112" s="1691"/>
      <c r="D112" s="1692"/>
      <c r="E112" s="1692"/>
      <c r="F112" s="1692"/>
      <c r="G112" s="1692"/>
      <c r="H112" s="1692"/>
      <c r="I112" s="1692"/>
      <c r="J112" s="1692"/>
      <c r="K112" s="1692"/>
      <c r="L112" s="1692"/>
      <c r="M112" s="1692"/>
      <c r="N112" s="182"/>
      <c r="O112" s="182"/>
      <c r="P112" s="182"/>
    </row>
    <row r="113" spans="3:16" ht="15">
      <c r="C113" s="1691"/>
      <c r="D113" s="1692"/>
      <c r="E113" s="1692"/>
      <c r="F113" s="1692"/>
      <c r="G113" s="1692"/>
      <c r="H113" s="1692"/>
      <c r="I113" s="1692"/>
      <c r="J113" s="1692"/>
      <c r="K113" s="1692"/>
      <c r="L113" s="1692"/>
      <c r="M113" s="1692"/>
      <c r="N113" s="182"/>
      <c r="O113" s="182"/>
      <c r="P113" s="182"/>
    </row>
    <row r="114" spans="8:11" ht="15.75">
      <c r="H114" s="45"/>
      <c r="I114" s="45"/>
      <c r="J114" s="36"/>
      <c r="K114" s="44"/>
    </row>
  </sheetData>
  <sheetProtection/>
  <protectedRanges>
    <protectedRange sqref="C18:E18 G17:H18 H32 G80:N80 F22:F25 G65:N65 G92:N93 H39 H44 K68:K77 L69:M77 N68:N77 G71:J77 F80:F93 H85:J91 H55 F27:F35 H47:H49 F53:F77 F37:F47 F49:F52" name="Range1_4"/>
    <protectedRange sqref="C14:F15" name="Range1_1_2"/>
    <protectedRange password="CDC0" sqref="I14" name="Range1_2_1_2"/>
    <protectedRange password="CDC0" sqref="N66:N67 J68:J70 J66:L67" name="Range1_3_1_1_1"/>
    <protectedRange password="CDC0" sqref="M66:M67" name="Range1_5_2_1_1"/>
    <protectedRange sqref="G81:G82 H81 M81 J81:J84" name="Range1_2_3"/>
    <protectedRange sqref="F94:F95 G94:H94" name="Range1_3_1"/>
    <protectedRange password="CDC0" sqref="G95" name="Range1_1_1_2_1"/>
    <protectedRange sqref="C12:E12" name="Range1_4_1"/>
    <protectedRange sqref="C13:E13" name="Range1_5"/>
    <protectedRange sqref="C16:F16" name="Range1_1_2_1"/>
    <protectedRange sqref="F78" name="Range1_6"/>
    <protectedRange sqref="G78" name="Range1_7"/>
    <protectedRange sqref="H78" name="Range1_8"/>
    <protectedRange sqref="I78" name="Range1_9"/>
    <protectedRange sqref="J78" name="Range1_10"/>
    <protectedRange sqref="K78" name="Range1_11"/>
    <protectedRange sqref="L78" name="Range1_12"/>
    <protectedRange sqref="M78" name="Range1_13"/>
    <protectedRange sqref="N78" name="Range1_14"/>
    <protectedRange password="CDC0" sqref="K32 I32:I35 I40:I43 I66:I70" name="Range1_11_1"/>
    <protectedRange password="CDC0" sqref="J32" name="Range1_12_8_1_1_1"/>
    <protectedRange password="CDC0" sqref="I81:I84" name="Range1_17_1"/>
    <protectedRange sqref="G68:H70" name="Range1_1_1_4"/>
    <protectedRange password="CDC0" sqref="G67:H67" name="Range1_2_1_1_1_1_1"/>
    <protectedRange password="CDC0" sqref="G66:H66" name="Range1_3_1_1"/>
    <protectedRange password="CDC0" sqref="O57" name="Range1_12_1_2_1"/>
    <protectedRange password="CDC0" sqref="L68:M68" name="Range1"/>
    <protectedRange password="CDC0" sqref="I27:J27" name="Range1_1_4"/>
    <protectedRange password="CDC0" sqref="I30:J31 I38 I45:I48 I50:I52 I53:I54" name="Range1_1_5"/>
    <protectedRange password="CDC0" sqref="M31" name="Range1_11_2_2_1"/>
    <protectedRange password="CDC0" sqref="L31" name="Range1_7_2_1"/>
    <protectedRange password="CDC0" sqref="K31" name="Range1_7_2_1_1"/>
    <protectedRange password="CDC0" sqref="M34:M35" name="Range1_15_1_1_1"/>
    <protectedRange password="CDC0" sqref="M32:M33" name="Range1_15_1_1_2"/>
    <protectedRange password="CDC0" sqref="N32:N36" name="Range1_6_5_1"/>
    <protectedRange password="CDC0" sqref="J39" name="Range1_12_13_1_1_1"/>
    <protectedRange password="CDC0" sqref="K39:L39 I49 I39 I44 I55" name="Range1_12_8_1_1"/>
    <protectedRange password="CDC0" sqref="M39" name="Range1_16_1_1"/>
    <protectedRange password="CDC0" sqref="K81:L91" name="Range1_21_1_1"/>
    <protectedRange password="CDC0" sqref="N31 N24:N25" name="Range1_6_1"/>
    <protectedRange password="CDC0" sqref="N39" name="Range1_6_2"/>
    <protectedRange password="CDC0" sqref="G27:G28" name="Range1_1_1"/>
    <protectedRange password="CDC0" sqref="M27:M29" name="Range1_11_2_2_1_1"/>
    <protectedRange password="CDC0" sqref="N27:N29" name="Range1_6_1_3"/>
    <protectedRange password="CDC0" sqref="G50:G52" name="Range1_3"/>
    <protectedRange password="CDC0" sqref="G55:G64 G38 G39:G46" name="Range1_12_1_4"/>
    <protectedRange password="CDC0" sqref="N38" name="Range1_7_1"/>
    <protectedRange password="CDC0" sqref="J38:M38 M43" name="Range1_12_1_4_1"/>
    <protectedRange password="CDC0" sqref="M51:M52 L50:L52" name="Range1_3_3"/>
    <protectedRange password="CDC0" sqref="N55 N40:N48" name="Range1_6_5_3"/>
    <protectedRange password="CDC0" sqref="N50:N52" name="Range1_7_3"/>
    <protectedRange password="CDC0" sqref="M40:M42 J45:M46 J40:J44 J56:J64 L56:M64 J55:M55 J47 J49:J52 M36 M50" name="Range1_12_1_4_3"/>
    <protectedRange password="CDC0" sqref="K40:L44" name="Range1_12_1_1_3_1"/>
    <protectedRange password="CDC0" sqref="K50:K52" name="Range1_3_2_2"/>
    <protectedRange password="CDC0" sqref="I56:I64" name="Range1_12_1_5_1_1"/>
    <protectedRange password="CDC0" sqref="K56:K64" name="Range1_12_1_4_3_1"/>
    <protectedRange sqref="G85" name="Range1_2_1_1"/>
    <protectedRange sqref="G83:G84" name="Range1_11_3"/>
    <protectedRange password="CDC0" sqref="G86:G91" name="Range1_20_3_1_1_1"/>
    <protectedRange password="CDC0" sqref="N53" name="Range1_6_10_3_1"/>
    <protectedRange password="CDC0" sqref="G53:H53 J53:M53 H54" name="Range1_12_1_5_2_1"/>
    <protectedRange password="CDC0" sqref="J54:M54 G54" name="Range1_12_1_13_1_1"/>
    <protectedRange password="CDC0" sqref="N54" name="Range1_6_15_1_1"/>
    <protectedRange password="CDC0" sqref="D36" name="Range1_18"/>
    <protectedRange password="CDC0" sqref="E36:F36" name="Range1_12_9"/>
    <protectedRange password="CDC0" sqref="G36 L36 O36 I36:J36" name="Range1_12_1_10"/>
    <protectedRange password="CDC0" sqref="K36" name="Range1_12_1_2_1_1"/>
    <protectedRange password="CDC0" sqref="D48" name="Range1_16"/>
    <protectedRange password="CDC0" sqref="E48:F48" name="Range1_12_7"/>
    <protectedRange password="CDC0" sqref="O48" name="Range1_12_1_8"/>
    <protectedRange password="CDC0" sqref="N56:N64 N81:N91 N94:N95" name="Range1_6_7_1_4_8_1_1_3"/>
  </protectedRanges>
  <mergeCells count="83">
    <mergeCell ref="A81:A93"/>
    <mergeCell ref="B81:B93"/>
    <mergeCell ref="B94:B95"/>
    <mergeCell ref="C94:C95"/>
    <mergeCell ref="A94:A95"/>
    <mergeCell ref="C81:C93"/>
    <mergeCell ref="C113:M113"/>
    <mergeCell ref="C111:M111"/>
    <mergeCell ref="C112:M112"/>
    <mergeCell ref="F94:F95"/>
    <mergeCell ref="D94:D95"/>
    <mergeCell ref="B110:P110"/>
    <mergeCell ref="E94:E95"/>
    <mergeCell ref="A80:B80"/>
    <mergeCell ref="B66:B73"/>
    <mergeCell ref="A38:A65"/>
    <mergeCell ref="B38:B65"/>
    <mergeCell ref="B74:B77"/>
    <mergeCell ref="D74:D77"/>
    <mergeCell ref="A74:A77"/>
    <mergeCell ref="C22:C77"/>
    <mergeCell ref="A66:A73"/>
    <mergeCell ref="A78:B79"/>
    <mergeCell ref="M1:N1"/>
    <mergeCell ref="D22:D37"/>
    <mergeCell ref="F38:F65"/>
    <mergeCell ref="D38:D65"/>
    <mergeCell ref="H15:L15"/>
    <mergeCell ref="A5:N6"/>
    <mergeCell ref="M3:N3"/>
    <mergeCell ref="A14:B14"/>
    <mergeCell ref="A20:B21"/>
    <mergeCell ref="A15:B15"/>
    <mergeCell ref="A18:B18"/>
    <mergeCell ref="A16:B16"/>
    <mergeCell ref="A22:A37"/>
    <mergeCell ref="F25:F31"/>
    <mergeCell ref="A7:N8"/>
    <mergeCell ref="A12:B12"/>
    <mergeCell ref="C12:F12"/>
    <mergeCell ref="A11:B11"/>
    <mergeCell ref="C14:F14"/>
    <mergeCell ref="A13:B13"/>
    <mergeCell ref="C18:F18"/>
    <mergeCell ref="A17:B17"/>
    <mergeCell ref="C11:G11"/>
    <mergeCell ref="J20:J21"/>
    <mergeCell ref="C17:F17"/>
    <mergeCell ref="H20:H21"/>
    <mergeCell ref="I20:I21"/>
    <mergeCell ref="C13:F13"/>
    <mergeCell ref="C15:F15"/>
    <mergeCell ref="C16:F16"/>
    <mergeCell ref="J78:J79"/>
    <mergeCell ref="M20:M21"/>
    <mergeCell ref="F32:F37"/>
    <mergeCell ref="H78:H79"/>
    <mergeCell ref="K20:K21"/>
    <mergeCell ref="I22:N22"/>
    <mergeCell ref="D20:F20"/>
    <mergeCell ref="F74:F77"/>
    <mergeCell ref="F66:F73"/>
    <mergeCell ref="E26:E37"/>
    <mergeCell ref="E81:E93"/>
    <mergeCell ref="D78:F78"/>
    <mergeCell ref="D66:D73"/>
    <mergeCell ref="F81:F93"/>
    <mergeCell ref="D81:D93"/>
    <mergeCell ref="G20:G21"/>
    <mergeCell ref="F22:F23"/>
    <mergeCell ref="E66:E73"/>
    <mergeCell ref="E74:E77"/>
    <mergeCell ref="E38:E65"/>
    <mergeCell ref="I80:N80"/>
    <mergeCell ref="N78:N79"/>
    <mergeCell ref="G78:G79"/>
    <mergeCell ref="N20:N21"/>
    <mergeCell ref="M4:N4"/>
    <mergeCell ref="K78:K79"/>
    <mergeCell ref="L78:L79"/>
    <mergeCell ref="I78:I79"/>
    <mergeCell ref="L20:L21"/>
    <mergeCell ref="M78:M79"/>
  </mergeCells>
  <printOptions/>
  <pageMargins left="0.41" right="0.31" top="0.38" bottom="0.46" header="0.18" footer="0.29"/>
  <pageSetup fitToHeight="3" horizontalDpi="600" verticalDpi="600" orientation="landscape" paperSize="9" scale="38" r:id="rId1"/>
  <rowBreaks count="1" manualBreakCount="1">
    <brk id="77" max="13" man="1"/>
  </rowBreaks>
  <ignoredErrors>
    <ignoredError sqref="F80" unlockedFormula="1"/>
  </ignoredErrors>
</worksheet>
</file>

<file path=xl/worksheets/sheet9.xml><?xml version="1.0" encoding="utf-8"?>
<worksheet xmlns="http://schemas.openxmlformats.org/spreadsheetml/2006/main" xmlns:r="http://schemas.openxmlformats.org/officeDocument/2006/relationships">
  <dimension ref="A1:O169"/>
  <sheetViews>
    <sheetView view="pageBreakPreview" zoomScale="60" zoomScaleNormal="75" zoomScalePageLayoutView="0" workbookViewId="0" topLeftCell="A31">
      <selection activeCell="E65" sqref="E65"/>
    </sheetView>
  </sheetViews>
  <sheetFormatPr defaultColWidth="9.00390625" defaultRowHeight="12.75"/>
  <cols>
    <col min="1" max="1" width="9.125" style="483" customWidth="1"/>
    <col min="2" max="2" width="40.375" style="483" customWidth="1"/>
    <col min="3" max="3" width="9.125" style="482" customWidth="1"/>
    <col min="4" max="4" width="9.125" style="483" customWidth="1"/>
    <col min="5" max="11" width="30.75390625" style="483" customWidth="1"/>
    <col min="12" max="12" width="37.00390625" style="483" customWidth="1"/>
    <col min="13" max="16384" width="9.125" style="483" customWidth="1"/>
  </cols>
  <sheetData>
    <row r="1" spans="11:12" ht="18">
      <c r="K1" s="1303" t="s">
        <v>237</v>
      </c>
      <c r="L1" s="1303"/>
    </row>
    <row r="2" spans="11:12" ht="18">
      <c r="K2" s="382" t="s">
        <v>293</v>
      </c>
      <c r="L2" s="383"/>
    </row>
    <row r="3" spans="11:12" ht="15" customHeight="1">
      <c r="K3" s="1304" t="s">
        <v>294</v>
      </c>
      <c r="L3" s="1304"/>
    </row>
    <row r="4" spans="11:12" ht="15" customHeight="1">
      <c r="K4" s="1197" t="s">
        <v>323</v>
      </c>
      <c r="L4" s="1198"/>
    </row>
    <row r="5" spans="1:13" ht="15" customHeight="1">
      <c r="A5" s="1763" t="s">
        <v>52</v>
      </c>
      <c r="B5" s="1763"/>
      <c r="C5" s="1763"/>
      <c r="D5" s="1763"/>
      <c r="E5" s="1763"/>
      <c r="F5" s="1763"/>
      <c r="G5" s="1763"/>
      <c r="H5" s="1763"/>
      <c r="I5" s="1763"/>
      <c r="J5" s="1763"/>
      <c r="K5" s="1763"/>
      <c r="L5" s="1763"/>
      <c r="M5" s="1763"/>
    </row>
    <row r="6" spans="1:13" ht="12.75" customHeight="1">
      <c r="A6" s="1763"/>
      <c r="B6" s="1763"/>
      <c r="C6" s="1763"/>
      <c r="D6" s="1763"/>
      <c r="E6" s="1763"/>
      <c r="F6" s="1763"/>
      <c r="G6" s="1763"/>
      <c r="H6" s="1763"/>
      <c r="I6" s="1763"/>
      <c r="J6" s="1763"/>
      <c r="K6" s="1763"/>
      <c r="L6" s="1763"/>
      <c r="M6" s="1763"/>
    </row>
    <row r="7" spans="1:13" ht="15" customHeight="1">
      <c r="A7" s="1763" t="s">
        <v>318</v>
      </c>
      <c r="B7" s="1764"/>
      <c r="C7" s="1764"/>
      <c r="D7" s="1764"/>
      <c r="E7" s="1764"/>
      <c r="F7" s="1764"/>
      <c r="G7" s="1764"/>
      <c r="H7" s="1764"/>
      <c r="I7" s="1764"/>
      <c r="J7" s="1764"/>
      <c r="K7" s="1764"/>
      <c r="L7" s="1764"/>
      <c r="M7" s="1764"/>
    </row>
    <row r="8" spans="1:13" ht="1.5" customHeight="1">
      <c r="A8" s="1764"/>
      <c r="B8" s="1764"/>
      <c r="C8" s="1764"/>
      <c r="D8" s="1764"/>
      <c r="E8" s="1764"/>
      <c r="F8" s="1764"/>
      <c r="G8" s="1764"/>
      <c r="H8" s="1764"/>
      <c r="I8" s="1764"/>
      <c r="J8" s="1764"/>
      <c r="K8" s="1764"/>
      <c r="L8" s="1764"/>
      <c r="M8" s="1764"/>
    </row>
    <row r="9" spans="1:13" ht="15">
      <c r="A9" s="45"/>
      <c r="B9" s="45"/>
      <c r="C9" s="45"/>
      <c r="D9" s="45"/>
      <c r="E9" s="45"/>
      <c r="F9" s="45"/>
      <c r="G9" s="45"/>
      <c r="H9" s="45"/>
      <c r="I9" s="45"/>
      <c r="J9" s="45"/>
      <c r="K9" s="45"/>
      <c r="L9" s="45"/>
      <c r="M9" s="45"/>
    </row>
    <row r="10" spans="1:13" ht="15">
      <c r="A10" s="45"/>
      <c r="B10" s="45"/>
      <c r="C10" s="45"/>
      <c r="D10" s="45"/>
      <c r="E10" s="45"/>
      <c r="F10" s="45"/>
      <c r="G10" s="45"/>
      <c r="H10" s="45"/>
      <c r="I10" s="45"/>
      <c r="J10" s="45"/>
      <c r="K10" s="45"/>
      <c r="L10" s="45"/>
      <c r="M10" s="45"/>
    </row>
    <row r="11" ht="9.75" customHeight="1"/>
    <row r="12" spans="1:8" ht="19.5" customHeight="1">
      <c r="A12" s="1272" t="s">
        <v>27</v>
      </c>
      <c r="B12" s="1559"/>
      <c r="C12" s="1761" t="s">
        <v>44</v>
      </c>
      <c r="D12" s="1900"/>
      <c r="E12" s="1762"/>
      <c r="G12" s="73" t="s">
        <v>80</v>
      </c>
      <c r="H12" s="524">
        <v>43074</v>
      </c>
    </row>
    <row r="13" spans="1:7" ht="19.5" customHeight="1">
      <c r="A13" s="1273" t="s">
        <v>29</v>
      </c>
      <c r="B13" s="1352"/>
      <c r="C13" s="1914">
        <v>2017</v>
      </c>
      <c r="D13" s="1916"/>
      <c r="E13" s="54"/>
      <c r="F13" s="484"/>
      <c r="G13" s="484"/>
    </row>
    <row r="14" spans="1:7" ht="19.5" customHeight="1" thickBot="1">
      <c r="A14" s="1272" t="s">
        <v>28</v>
      </c>
      <c r="B14" s="1559"/>
      <c r="C14" s="1983" t="s">
        <v>246</v>
      </c>
      <c r="D14" s="1983"/>
      <c r="E14" s="485"/>
      <c r="F14" s="484"/>
      <c r="G14" s="484"/>
    </row>
    <row r="15" spans="1:10" ht="67.5" customHeight="1" thickBot="1">
      <c r="A15" s="1251" t="s">
        <v>53</v>
      </c>
      <c r="B15" s="1560"/>
      <c r="C15" s="1978">
        <v>24800</v>
      </c>
      <c r="D15" s="1979"/>
      <c r="E15" s="54"/>
      <c r="F15" s="65" t="s">
        <v>81</v>
      </c>
      <c r="G15" s="486"/>
      <c r="J15" s="484"/>
    </row>
    <row r="16" spans="1:11" ht="61.5" customHeight="1" thickBot="1">
      <c r="A16" s="1251" t="s">
        <v>90</v>
      </c>
      <c r="B16" s="1569"/>
      <c r="C16" s="1775">
        <v>24800</v>
      </c>
      <c r="D16" s="1776"/>
      <c r="E16" s="487"/>
      <c r="F16" s="1984" t="s">
        <v>245</v>
      </c>
      <c r="G16" s="1985"/>
      <c r="H16" s="1985"/>
      <c r="I16" s="1985"/>
      <c r="J16" s="1986"/>
      <c r="K16" s="488" t="s">
        <v>243</v>
      </c>
    </row>
    <row r="17" spans="1:7" ht="45" customHeight="1" thickBot="1">
      <c r="A17" s="1251" t="s">
        <v>30</v>
      </c>
      <c r="B17" s="1559"/>
      <c r="C17" s="1819" t="s">
        <v>35</v>
      </c>
      <c r="D17" s="1982"/>
      <c r="E17" s="66" t="s">
        <v>36</v>
      </c>
      <c r="F17" s="67" t="s">
        <v>37</v>
      </c>
      <c r="G17" s="67"/>
    </row>
    <row r="18" spans="1:6" ht="19.5" customHeight="1" thickBot="1">
      <c r="A18" s="1898" t="s">
        <v>166</v>
      </c>
      <c r="B18" s="1899"/>
      <c r="C18" s="1980">
        <f>IF(C16&lt;=3000,(C16/300)*10,100+(C16-3000)/300)</f>
        <v>172.66666666666669</v>
      </c>
      <c r="D18" s="1981"/>
      <c r="E18" s="489"/>
      <c r="F18" s="490"/>
    </row>
    <row r="19" spans="1:6" ht="19.5" customHeight="1" thickBot="1">
      <c r="A19" s="1251" t="s">
        <v>32</v>
      </c>
      <c r="B19" s="1560"/>
      <c r="C19" s="1775">
        <f>SUM(D23+D27+D32+D35+D41+D58+D87+D117)</f>
        <v>200</v>
      </c>
      <c r="D19" s="1776"/>
      <c r="E19" s="491"/>
      <c r="F19" s="492"/>
    </row>
    <row r="20" spans="2:6" ht="19.5" customHeight="1">
      <c r="B20" s="493"/>
      <c r="C20" s="494"/>
      <c r="E20" s="495"/>
      <c r="F20" s="495"/>
    </row>
    <row r="21" spans="1:12" ht="50.25" customHeight="1">
      <c r="A21" s="1728" t="s">
        <v>34</v>
      </c>
      <c r="B21" s="1748"/>
      <c r="C21" s="1751" t="s">
        <v>86</v>
      </c>
      <c r="D21" s="1751"/>
      <c r="E21" s="1746" t="s">
        <v>38</v>
      </c>
      <c r="F21" s="1746" t="s">
        <v>67</v>
      </c>
      <c r="G21" s="1746" t="s">
        <v>46</v>
      </c>
      <c r="H21" s="1746" t="s">
        <v>39</v>
      </c>
      <c r="I21" s="1746" t="s">
        <v>93</v>
      </c>
      <c r="J21" s="1746" t="s">
        <v>96</v>
      </c>
      <c r="K21" s="1746" t="s">
        <v>95</v>
      </c>
      <c r="L21" s="1758" t="s">
        <v>40</v>
      </c>
    </row>
    <row r="22" spans="1:12" ht="21" customHeight="1">
      <c r="A22" s="1749"/>
      <c r="B22" s="1750"/>
      <c r="C22" s="440" t="s">
        <v>56</v>
      </c>
      <c r="D22" s="440" t="s">
        <v>32</v>
      </c>
      <c r="E22" s="1293"/>
      <c r="F22" s="1292"/>
      <c r="G22" s="1293"/>
      <c r="H22" s="1293"/>
      <c r="I22" s="1283"/>
      <c r="J22" s="1283"/>
      <c r="K22" s="1293"/>
      <c r="L22" s="1882"/>
    </row>
    <row r="23" spans="1:12" ht="15" customHeight="1">
      <c r="A23" s="1942" t="s">
        <v>2</v>
      </c>
      <c r="B23" s="1794" t="s">
        <v>50</v>
      </c>
      <c r="C23" s="1977">
        <f>(C18*0.3)*0.06</f>
        <v>3.108</v>
      </c>
      <c r="D23" s="1941">
        <v>8</v>
      </c>
      <c r="E23" s="171" t="s">
        <v>184</v>
      </c>
      <c r="F23" s="166" t="s">
        <v>100</v>
      </c>
      <c r="G23" s="166"/>
      <c r="H23" s="166" t="s">
        <v>101</v>
      </c>
      <c r="I23" s="183"/>
      <c r="J23" s="183">
        <v>0.5</v>
      </c>
      <c r="K23" s="166" t="s">
        <v>128</v>
      </c>
      <c r="L23" s="166" t="s">
        <v>182</v>
      </c>
    </row>
    <row r="24" spans="1:12" ht="15" customHeight="1">
      <c r="A24" s="1943"/>
      <c r="B24" s="1729"/>
      <c r="C24" s="1977"/>
      <c r="D24" s="1941"/>
      <c r="E24" s="172" t="s">
        <v>281</v>
      </c>
      <c r="F24" s="60" t="s">
        <v>100</v>
      </c>
      <c r="G24" s="60"/>
      <c r="H24" s="60" t="s">
        <v>101</v>
      </c>
      <c r="I24" s="72"/>
      <c r="J24" s="72">
        <v>0.62</v>
      </c>
      <c r="K24" s="60" t="s">
        <v>128</v>
      </c>
      <c r="L24" s="60" t="s">
        <v>182</v>
      </c>
    </row>
    <row r="25" spans="1:12" ht="15" customHeight="1">
      <c r="A25" s="1943"/>
      <c r="B25" s="1729"/>
      <c r="C25" s="1977"/>
      <c r="D25" s="1941"/>
      <c r="E25" s="345" t="s">
        <v>280</v>
      </c>
      <c r="F25" s="162" t="s">
        <v>100</v>
      </c>
      <c r="G25" s="162"/>
      <c r="H25" s="162" t="s">
        <v>101</v>
      </c>
      <c r="I25" s="143"/>
      <c r="J25" s="143">
        <v>0.56</v>
      </c>
      <c r="K25" s="162" t="s">
        <v>128</v>
      </c>
      <c r="L25" s="162" t="s">
        <v>182</v>
      </c>
    </row>
    <row r="26" spans="1:12" ht="15" customHeight="1">
      <c r="A26" s="1944"/>
      <c r="B26" s="1730"/>
      <c r="C26" s="1977"/>
      <c r="D26" s="1941"/>
      <c r="E26" s="178"/>
      <c r="F26" s="523"/>
      <c r="G26" s="523"/>
      <c r="H26" s="523"/>
      <c r="I26" s="369"/>
      <c r="J26" s="369"/>
      <c r="K26" s="523"/>
      <c r="L26" s="523"/>
    </row>
    <row r="27" spans="1:12" ht="15" customHeight="1">
      <c r="A27" s="1942" t="s">
        <v>4</v>
      </c>
      <c r="B27" s="1794" t="s">
        <v>57</v>
      </c>
      <c r="C27" s="1977">
        <f>(C18*0.3)*0.09</f>
        <v>4.662</v>
      </c>
      <c r="D27" s="1941">
        <v>10</v>
      </c>
      <c r="E27" s="171" t="s">
        <v>102</v>
      </c>
      <c r="F27" s="166" t="s">
        <v>100</v>
      </c>
      <c r="G27" s="166"/>
      <c r="H27" s="166" t="s">
        <v>101</v>
      </c>
      <c r="I27" s="183"/>
      <c r="J27" s="183">
        <v>0.35</v>
      </c>
      <c r="K27" s="166" t="s">
        <v>128</v>
      </c>
      <c r="L27" s="166" t="s">
        <v>182</v>
      </c>
    </row>
    <row r="28" spans="1:12" ht="15" customHeight="1">
      <c r="A28" s="1943"/>
      <c r="B28" s="1729"/>
      <c r="C28" s="1977"/>
      <c r="D28" s="1941"/>
      <c r="E28" s="172" t="s">
        <v>103</v>
      </c>
      <c r="F28" s="60" t="s">
        <v>106</v>
      </c>
      <c r="G28" s="60"/>
      <c r="H28" s="60" t="s">
        <v>101</v>
      </c>
      <c r="I28" s="72"/>
      <c r="J28" s="72">
        <v>0.23</v>
      </c>
      <c r="K28" s="60" t="s">
        <v>128</v>
      </c>
      <c r="L28" s="60" t="s">
        <v>182</v>
      </c>
    </row>
    <row r="29" spans="1:12" ht="15" customHeight="1">
      <c r="A29" s="1943"/>
      <c r="B29" s="1729"/>
      <c r="C29" s="1977"/>
      <c r="D29" s="1941"/>
      <c r="E29" s="177"/>
      <c r="F29" s="161"/>
      <c r="G29" s="161"/>
      <c r="H29" s="161"/>
      <c r="I29" s="146"/>
      <c r="J29" s="146"/>
      <c r="K29" s="161"/>
      <c r="L29" s="161"/>
    </row>
    <row r="30" spans="1:12" ht="15" customHeight="1">
      <c r="A30" s="1943"/>
      <c r="B30" s="1729"/>
      <c r="C30" s="1977"/>
      <c r="D30" s="1941"/>
      <c r="E30" s="725"/>
      <c r="F30" s="737"/>
      <c r="G30" s="737"/>
      <c r="H30" s="737"/>
      <c r="I30" s="733"/>
      <c r="J30" s="733"/>
      <c r="K30" s="737"/>
      <c r="L30" s="737"/>
    </row>
    <row r="31" spans="1:12" ht="15" customHeight="1">
      <c r="A31" s="1944"/>
      <c r="B31" s="1730"/>
      <c r="C31" s="1977"/>
      <c r="D31" s="1941"/>
      <c r="E31" s="860"/>
      <c r="F31" s="844"/>
      <c r="G31" s="844"/>
      <c r="H31" s="844"/>
      <c r="I31" s="861"/>
      <c r="J31" s="861"/>
      <c r="K31" s="844"/>
      <c r="L31" s="844"/>
    </row>
    <row r="32" spans="1:12" ht="15" customHeight="1">
      <c r="A32" s="1942" t="s">
        <v>5</v>
      </c>
      <c r="B32" s="1794" t="s">
        <v>58</v>
      </c>
      <c r="C32" s="1977">
        <f>(C18*0.3)*0.06</f>
        <v>3.108</v>
      </c>
      <c r="D32" s="1941">
        <v>6</v>
      </c>
      <c r="E32" s="785" t="s">
        <v>104</v>
      </c>
      <c r="F32" s="717" t="s">
        <v>100</v>
      </c>
      <c r="G32" s="717" t="s">
        <v>98</v>
      </c>
      <c r="H32" s="717" t="s">
        <v>101</v>
      </c>
      <c r="I32" s="731">
        <v>1.5</v>
      </c>
      <c r="J32" s="731">
        <v>0.67</v>
      </c>
      <c r="K32" s="717" t="s">
        <v>128</v>
      </c>
      <c r="L32" s="718" t="s">
        <v>326</v>
      </c>
    </row>
    <row r="33" spans="1:12" ht="15" customHeight="1">
      <c r="A33" s="1943"/>
      <c r="B33" s="1729"/>
      <c r="C33" s="1977"/>
      <c r="D33" s="1941"/>
      <c r="E33" s="725"/>
      <c r="F33" s="737"/>
      <c r="G33" s="737"/>
      <c r="H33" s="737"/>
      <c r="I33" s="733"/>
      <c r="J33" s="733"/>
      <c r="K33" s="737"/>
      <c r="L33" s="737"/>
    </row>
    <row r="34" spans="1:12" ht="15" customHeight="1">
      <c r="A34" s="1943"/>
      <c r="B34" s="1729"/>
      <c r="C34" s="1977"/>
      <c r="D34" s="1941"/>
      <c r="E34" s="860"/>
      <c r="F34" s="844"/>
      <c r="G34" s="844"/>
      <c r="H34" s="844"/>
      <c r="I34" s="861"/>
      <c r="J34" s="861"/>
      <c r="K34" s="844"/>
      <c r="L34" s="844"/>
    </row>
    <row r="35" spans="1:12" ht="15" customHeight="1">
      <c r="A35" s="1942" t="s">
        <v>6</v>
      </c>
      <c r="B35" s="1975" t="s">
        <v>59</v>
      </c>
      <c r="C35" s="1977">
        <f>(C18*0.3)*0.09</f>
        <v>4.662</v>
      </c>
      <c r="D35" s="1941">
        <v>10</v>
      </c>
      <c r="E35" s="785" t="s">
        <v>105</v>
      </c>
      <c r="F35" s="717" t="s">
        <v>100</v>
      </c>
      <c r="G35" s="717"/>
      <c r="H35" s="717" t="s">
        <v>101</v>
      </c>
      <c r="I35" s="731"/>
      <c r="J35" s="717">
        <v>0.11</v>
      </c>
      <c r="K35" s="717" t="s">
        <v>128</v>
      </c>
      <c r="L35" s="718" t="s">
        <v>326</v>
      </c>
    </row>
    <row r="36" spans="1:12" ht="15" customHeight="1">
      <c r="A36" s="1943"/>
      <c r="B36" s="1976"/>
      <c r="C36" s="1977"/>
      <c r="D36" s="1941"/>
      <c r="E36" s="862" t="s">
        <v>213</v>
      </c>
      <c r="F36" s="718" t="s">
        <v>100</v>
      </c>
      <c r="G36" s="718"/>
      <c r="H36" s="718" t="s">
        <v>101</v>
      </c>
      <c r="I36" s="776"/>
      <c r="J36" s="776">
        <v>0.52</v>
      </c>
      <c r="K36" s="718" t="s">
        <v>128</v>
      </c>
      <c r="L36" s="718" t="s">
        <v>326</v>
      </c>
    </row>
    <row r="37" spans="1:12" ht="15" customHeight="1">
      <c r="A37" s="1943"/>
      <c r="B37" s="1729"/>
      <c r="C37" s="1977"/>
      <c r="D37" s="1941"/>
      <c r="E37" s="862" t="s">
        <v>305</v>
      </c>
      <c r="F37" s="718" t="s">
        <v>100</v>
      </c>
      <c r="G37" s="863"/>
      <c r="H37" s="718" t="s">
        <v>101</v>
      </c>
      <c r="I37" s="864"/>
      <c r="J37" s="776">
        <v>0.44</v>
      </c>
      <c r="K37" s="714" t="s">
        <v>128</v>
      </c>
      <c r="L37" s="718" t="s">
        <v>326</v>
      </c>
    </row>
    <row r="38" spans="1:12" ht="15" customHeight="1">
      <c r="A38" s="1943"/>
      <c r="B38" s="1729"/>
      <c r="C38" s="1977"/>
      <c r="D38" s="1941"/>
      <c r="E38" s="712" t="s">
        <v>285</v>
      </c>
      <c r="F38" s="718" t="s">
        <v>100</v>
      </c>
      <c r="G38" s="865"/>
      <c r="H38" s="718" t="s">
        <v>101</v>
      </c>
      <c r="I38" s="866"/>
      <c r="J38" s="776">
        <v>0.53</v>
      </c>
      <c r="K38" s="714" t="s">
        <v>128</v>
      </c>
      <c r="L38" s="718" t="s">
        <v>182</v>
      </c>
    </row>
    <row r="39" spans="1:12" ht="15" customHeight="1">
      <c r="A39" s="1943"/>
      <c r="B39" s="1729"/>
      <c r="C39" s="1977"/>
      <c r="D39" s="1941"/>
      <c r="E39" s="712" t="s">
        <v>301</v>
      </c>
      <c r="F39" s="718" t="s">
        <v>100</v>
      </c>
      <c r="G39" s="865"/>
      <c r="H39" s="718" t="s">
        <v>101</v>
      </c>
      <c r="I39" s="866"/>
      <c r="J39" s="776">
        <v>0.53</v>
      </c>
      <c r="K39" s="714" t="s">
        <v>128</v>
      </c>
      <c r="L39" s="718" t="s">
        <v>182</v>
      </c>
    </row>
    <row r="40" spans="1:12" ht="15" customHeight="1">
      <c r="A40" s="1944"/>
      <c r="B40" s="1730"/>
      <c r="C40" s="1977"/>
      <c r="D40" s="1941"/>
      <c r="E40" s="860"/>
      <c r="F40" s="844"/>
      <c r="G40" s="844"/>
      <c r="H40" s="844"/>
      <c r="I40" s="861"/>
      <c r="J40" s="861"/>
      <c r="K40" s="844"/>
      <c r="L40" s="844"/>
    </row>
    <row r="41" spans="1:12" ht="15" customHeight="1">
      <c r="A41" s="1942" t="s">
        <v>7</v>
      </c>
      <c r="B41" s="459" t="s">
        <v>241</v>
      </c>
      <c r="C41" s="1973">
        <f>(C18*0.3)*0.7</f>
        <v>36.26</v>
      </c>
      <c r="D41" s="1951">
        <f>SUM(D43:D52)</f>
        <v>36</v>
      </c>
      <c r="E41" s="867"/>
      <c r="F41" s="868"/>
      <c r="G41" s="1954"/>
      <c r="H41" s="1954"/>
      <c r="I41" s="1954"/>
      <c r="J41" s="1954"/>
      <c r="K41" s="1954"/>
      <c r="L41" s="1955"/>
    </row>
    <row r="42" spans="1:12" ht="15" customHeight="1">
      <c r="A42" s="1943"/>
      <c r="B42" s="460"/>
      <c r="C42" s="1974"/>
      <c r="D42" s="1953"/>
      <c r="E42" s="869"/>
      <c r="F42" s="870"/>
      <c r="G42" s="870"/>
      <c r="H42" s="870"/>
      <c r="I42" s="870"/>
      <c r="J42" s="870"/>
      <c r="K42" s="870"/>
      <c r="L42" s="870"/>
    </row>
    <row r="43" spans="1:12" ht="15" customHeight="1">
      <c r="A43" s="1943"/>
      <c r="B43" s="464" t="s">
        <v>167</v>
      </c>
      <c r="C43" s="1134"/>
      <c r="D43" s="812">
        <v>12</v>
      </c>
      <c r="E43" s="871" t="s">
        <v>84</v>
      </c>
      <c r="F43" s="717" t="s">
        <v>106</v>
      </c>
      <c r="G43" s="717" t="s">
        <v>107</v>
      </c>
      <c r="H43" s="717" t="s">
        <v>101</v>
      </c>
      <c r="I43" s="717">
        <v>0.18</v>
      </c>
      <c r="J43" s="717">
        <v>0.1</v>
      </c>
      <c r="K43" s="717" t="s">
        <v>128</v>
      </c>
      <c r="L43" s="717" t="s">
        <v>228</v>
      </c>
    </row>
    <row r="44" spans="1:12" ht="15" customHeight="1">
      <c r="A44" s="1943"/>
      <c r="B44" s="437" t="s">
        <v>60</v>
      </c>
      <c r="C44" s="1133"/>
      <c r="D44" s="1951">
        <v>12</v>
      </c>
      <c r="E44" s="723"/>
      <c r="F44" s="831"/>
      <c r="G44" s="831"/>
      <c r="H44" s="831"/>
      <c r="I44" s="831"/>
      <c r="J44" s="831"/>
      <c r="K44" s="831"/>
      <c r="L44" s="831"/>
    </row>
    <row r="45" spans="1:12" s="673" customFormat="1" ht="15" customHeight="1">
      <c r="A45" s="1943"/>
      <c r="B45" s="703" t="s">
        <v>62</v>
      </c>
      <c r="C45" s="1133"/>
      <c r="D45" s="1952"/>
      <c r="E45" s="872" t="s">
        <v>109</v>
      </c>
      <c r="F45" s="718" t="s">
        <v>106</v>
      </c>
      <c r="G45" s="718" t="s">
        <v>107</v>
      </c>
      <c r="H45" s="718" t="s">
        <v>101</v>
      </c>
      <c r="I45" s="733">
        <v>0.7</v>
      </c>
      <c r="J45" s="734">
        <v>0.56</v>
      </c>
      <c r="K45" s="718" t="s">
        <v>128</v>
      </c>
      <c r="L45" s="718" t="s">
        <v>182</v>
      </c>
    </row>
    <row r="46" spans="1:12" s="673" customFormat="1" ht="15" customHeight="1">
      <c r="A46" s="1943"/>
      <c r="B46" s="703" t="s">
        <v>61</v>
      </c>
      <c r="C46" s="1133"/>
      <c r="D46" s="1952"/>
      <c r="E46" s="872" t="s">
        <v>108</v>
      </c>
      <c r="F46" s="718" t="s">
        <v>106</v>
      </c>
      <c r="G46" s="737" t="s">
        <v>107</v>
      </c>
      <c r="H46" s="851" t="s">
        <v>101</v>
      </c>
      <c r="I46" s="733">
        <v>0.6</v>
      </c>
      <c r="J46" s="734">
        <v>0.46</v>
      </c>
      <c r="K46" s="718" t="s">
        <v>128</v>
      </c>
      <c r="L46" s="718" t="s">
        <v>228</v>
      </c>
    </row>
    <row r="47" spans="1:12" s="673" customFormat="1" ht="15" customHeight="1">
      <c r="A47" s="1943"/>
      <c r="B47" s="703" t="s">
        <v>147</v>
      </c>
      <c r="C47" s="1133"/>
      <c r="D47" s="1952"/>
      <c r="E47" s="872" t="s">
        <v>140</v>
      </c>
      <c r="F47" s="718" t="s">
        <v>106</v>
      </c>
      <c r="G47" s="737" t="s">
        <v>107</v>
      </c>
      <c r="H47" s="851" t="s">
        <v>101</v>
      </c>
      <c r="I47" s="734">
        <v>0.6</v>
      </c>
      <c r="J47" s="776">
        <v>0.55</v>
      </c>
      <c r="K47" s="718" t="s">
        <v>128</v>
      </c>
      <c r="L47" s="718" t="s">
        <v>228</v>
      </c>
    </row>
    <row r="48" spans="1:12" s="673" customFormat="1" ht="15" customHeight="1">
      <c r="A48" s="1943"/>
      <c r="B48" s="703" t="s">
        <v>238</v>
      </c>
      <c r="C48" s="1133"/>
      <c r="D48" s="1952"/>
      <c r="E48" s="872" t="s">
        <v>139</v>
      </c>
      <c r="F48" s="718" t="s">
        <v>106</v>
      </c>
      <c r="G48" s="718" t="s">
        <v>107</v>
      </c>
      <c r="H48" s="718" t="s">
        <v>101</v>
      </c>
      <c r="I48" s="734">
        <v>0.6</v>
      </c>
      <c r="J48" s="776">
        <v>0.67</v>
      </c>
      <c r="K48" s="718" t="s">
        <v>128</v>
      </c>
      <c r="L48" s="718" t="s">
        <v>182</v>
      </c>
    </row>
    <row r="49" spans="1:12" ht="15" customHeight="1">
      <c r="A49" s="1943"/>
      <c r="B49" s="704"/>
      <c r="C49" s="1133"/>
      <c r="D49" s="1953"/>
      <c r="E49" s="860"/>
      <c r="F49" s="844"/>
      <c r="G49" s="844"/>
      <c r="H49" s="844"/>
      <c r="I49" s="844"/>
      <c r="J49" s="844"/>
      <c r="K49" s="844"/>
      <c r="L49" s="844"/>
    </row>
    <row r="50" spans="1:15" s="675" customFormat="1" ht="15" customHeight="1">
      <c r="A50" s="1943"/>
      <c r="B50" s="705" t="s">
        <v>63</v>
      </c>
      <c r="C50" s="1133"/>
      <c r="D50" s="772"/>
      <c r="E50" s="846" t="s">
        <v>64</v>
      </c>
      <c r="F50" s="720" t="s">
        <v>106</v>
      </c>
      <c r="G50" s="717"/>
      <c r="H50" s="717" t="s">
        <v>101</v>
      </c>
      <c r="I50" s="847"/>
      <c r="J50" s="847">
        <v>1</v>
      </c>
      <c r="K50" s="717" t="s">
        <v>128</v>
      </c>
      <c r="L50" s="717" t="s">
        <v>182</v>
      </c>
      <c r="M50" s="674"/>
      <c r="N50" s="674"/>
      <c r="O50" s="674"/>
    </row>
    <row r="51" spans="1:15" s="675" customFormat="1" ht="15" customHeight="1">
      <c r="A51" s="1943"/>
      <c r="B51" s="706"/>
      <c r="C51" s="1133"/>
      <c r="D51" s="772">
        <v>12</v>
      </c>
      <c r="E51" s="849" t="s">
        <v>65</v>
      </c>
      <c r="F51" s="716" t="s">
        <v>106</v>
      </c>
      <c r="G51" s="718"/>
      <c r="H51" s="718" t="s">
        <v>101</v>
      </c>
      <c r="I51" s="850"/>
      <c r="J51" s="850">
        <v>1</v>
      </c>
      <c r="K51" s="718" t="s">
        <v>128</v>
      </c>
      <c r="L51" s="718" t="s">
        <v>182</v>
      </c>
      <c r="M51" s="674"/>
      <c r="N51" s="674"/>
      <c r="O51" s="674"/>
    </row>
    <row r="52" spans="1:15" s="675" customFormat="1" ht="15" customHeight="1">
      <c r="A52" s="1943"/>
      <c r="B52" s="706"/>
      <c r="C52" s="1133"/>
      <c r="D52" s="772"/>
      <c r="E52" s="854" t="s">
        <v>66</v>
      </c>
      <c r="F52" s="716" t="s">
        <v>106</v>
      </c>
      <c r="G52" s="718"/>
      <c r="H52" s="851" t="s">
        <v>101</v>
      </c>
      <c r="I52" s="850"/>
      <c r="J52" s="850">
        <v>1</v>
      </c>
      <c r="K52" s="718" t="s">
        <v>128</v>
      </c>
      <c r="L52" s="718" t="s">
        <v>182</v>
      </c>
      <c r="M52" s="674"/>
      <c r="N52" s="674"/>
      <c r="O52" s="674"/>
    </row>
    <row r="53" spans="1:15" s="675" customFormat="1" ht="15" customHeight="1">
      <c r="A53" s="1943"/>
      <c r="B53" s="773"/>
      <c r="C53" s="1133"/>
      <c r="D53" s="772"/>
      <c r="E53" s="873"/>
      <c r="F53" s="716"/>
      <c r="G53" s="718"/>
      <c r="H53" s="851"/>
      <c r="I53" s="874"/>
      <c r="J53" s="850"/>
      <c r="K53" s="718"/>
      <c r="L53" s="718"/>
      <c r="M53" s="674"/>
      <c r="N53" s="674"/>
      <c r="O53" s="674"/>
    </row>
    <row r="54" spans="1:12" ht="15" customHeight="1">
      <c r="A54" s="1943"/>
      <c r="B54" s="773"/>
      <c r="C54" s="1133"/>
      <c r="D54" s="772"/>
      <c r="E54" s="841" t="s">
        <v>229</v>
      </c>
      <c r="F54" s="716" t="s">
        <v>106</v>
      </c>
      <c r="G54" s="738" t="s">
        <v>101</v>
      </c>
      <c r="H54" s="738" t="s">
        <v>101</v>
      </c>
      <c r="I54" s="842">
        <v>2.5</v>
      </c>
      <c r="J54" s="842">
        <v>4.5</v>
      </c>
      <c r="K54" s="716" t="s">
        <v>128</v>
      </c>
      <c r="L54" s="718" t="s">
        <v>182</v>
      </c>
    </row>
    <row r="55" spans="1:12" ht="15" customHeight="1">
      <c r="A55" s="1944"/>
      <c r="B55" s="707"/>
      <c r="C55" s="1135"/>
      <c r="D55" s="670"/>
      <c r="E55" s="860"/>
      <c r="F55" s="844"/>
      <c r="G55" s="844"/>
      <c r="H55" s="844"/>
      <c r="I55" s="844"/>
      <c r="J55" s="844"/>
      <c r="K55" s="844"/>
      <c r="L55" s="844"/>
    </row>
    <row r="56" spans="1:12" ht="49.5" customHeight="1">
      <c r="A56" s="1794" t="s">
        <v>34</v>
      </c>
      <c r="B56" s="1748"/>
      <c r="C56" s="1751" t="s">
        <v>86</v>
      </c>
      <c r="D56" s="1751"/>
      <c r="E56" s="1963" t="s">
        <v>38</v>
      </c>
      <c r="F56" s="1963" t="s">
        <v>67</v>
      </c>
      <c r="G56" s="1155" t="s">
        <v>46</v>
      </c>
      <c r="H56" s="1155" t="s">
        <v>39</v>
      </c>
      <c r="I56" s="1155" t="s">
        <v>93</v>
      </c>
      <c r="J56" s="1155" t="s">
        <v>96</v>
      </c>
      <c r="K56" s="1155" t="s">
        <v>95</v>
      </c>
      <c r="L56" s="1956" t="s">
        <v>40</v>
      </c>
    </row>
    <row r="57" spans="1:12" ht="21" customHeight="1">
      <c r="A57" s="1749"/>
      <c r="B57" s="1750"/>
      <c r="C57" s="440" t="s">
        <v>56</v>
      </c>
      <c r="D57" s="440" t="s">
        <v>32</v>
      </c>
      <c r="E57" s="1158"/>
      <c r="F57" s="1964"/>
      <c r="G57" s="1158"/>
      <c r="H57" s="1158"/>
      <c r="I57" s="1158"/>
      <c r="J57" s="1158"/>
      <c r="K57" s="1158"/>
      <c r="L57" s="1957"/>
    </row>
    <row r="58" spans="1:12" ht="15" customHeight="1">
      <c r="A58" s="1945" t="s">
        <v>8</v>
      </c>
      <c r="B58" s="1794" t="s">
        <v>68</v>
      </c>
      <c r="C58" s="1970">
        <f>((C18*0.7)*0.3)+(C18*0.7)*0.15</f>
        <v>54.39</v>
      </c>
      <c r="D58" s="1969">
        <v>60</v>
      </c>
      <c r="E58" s="857" t="s">
        <v>215</v>
      </c>
      <c r="F58" s="720" t="s">
        <v>106</v>
      </c>
      <c r="G58" s="717" t="s">
        <v>107</v>
      </c>
      <c r="H58" s="720" t="s">
        <v>101</v>
      </c>
      <c r="I58" s="720">
        <v>40</v>
      </c>
      <c r="J58" s="720">
        <v>52.7</v>
      </c>
      <c r="K58" s="720">
        <v>50</v>
      </c>
      <c r="L58" s="717" t="s">
        <v>182</v>
      </c>
    </row>
    <row r="59" spans="1:15" s="9" customFormat="1" ht="15" customHeight="1">
      <c r="A59" s="1946"/>
      <c r="B59" s="1729"/>
      <c r="C59" s="1970"/>
      <c r="D59" s="1969"/>
      <c r="E59" s="875" t="s">
        <v>309</v>
      </c>
      <c r="F59" s="718" t="s">
        <v>106</v>
      </c>
      <c r="G59" s="718" t="s">
        <v>107</v>
      </c>
      <c r="H59" s="718" t="s">
        <v>101</v>
      </c>
      <c r="I59" s="2065">
        <v>5</v>
      </c>
      <c r="J59" s="2065">
        <v>134.3</v>
      </c>
      <c r="K59" s="2065">
        <v>100</v>
      </c>
      <c r="L59" s="2065" t="s">
        <v>228</v>
      </c>
      <c r="M59" s="336"/>
      <c r="N59" s="269"/>
      <c r="O59" s="269"/>
    </row>
    <row r="60" spans="1:12" ht="15" customHeight="1">
      <c r="A60" s="1946"/>
      <c r="B60" s="1729"/>
      <c r="C60" s="1970"/>
      <c r="D60" s="1969"/>
      <c r="E60" s="749"/>
      <c r="F60" s="876"/>
      <c r="G60" s="718"/>
      <c r="H60" s="836"/>
      <c r="I60" s="2069"/>
      <c r="J60" s="2069"/>
      <c r="K60" s="2069"/>
      <c r="L60" s="2065"/>
    </row>
    <row r="61" spans="1:12" ht="15" customHeight="1">
      <c r="A61" s="1946"/>
      <c r="B61" s="1729"/>
      <c r="C61" s="1970"/>
      <c r="D61" s="1969"/>
      <c r="E61" s="840" t="s">
        <v>284</v>
      </c>
      <c r="F61" s="877" t="s">
        <v>106</v>
      </c>
      <c r="G61" s="718" t="s">
        <v>107</v>
      </c>
      <c r="H61" s="878" t="s">
        <v>101</v>
      </c>
      <c r="I61" s="2080">
        <v>50</v>
      </c>
      <c r="J61" s="2080">
        <v>160</v>
      </c>
      <c r="K61" s="2081">
        <v>150</v>
      </c>
      <c r="L61" s="2065" t="s">
        <v>182</v>
      </c>
    </row>
    <row r="62" spans="1:12" ht="15" customHeight="1">
      <c r="A62" s="1946"/>
      <c r="B62" s="1729"/>
      <c r="C62" s="1970"/>
      <c r="D62" s="1969"/>
      <c r="E62" s="749" t="s">
        <v>295</v>
      </c>
      <c r="F62" s="716" t="s">
        <v>106</v>
      </c>
      <c r="G62" s="718" t="s">
        <v>107</v>
      </c>
      <c r="H62" s="738" t="s">
        <v>101</v>
      </c>
      <c r="I62" s="2069">
        <v>40</v>
      </c>
      <c r="J62" s="2069">
        <v>109</v>
      </c>
      <c r="K62" s="2069">
        <v>100</v>
      </c>
      <c r="L62" s="2065" t="s">
        <v>182</v>
      </c>
    </row>
    <row r="63" spans="1:12" ht="15" customHeight="1">
      <c r="A63" s="1946"/>
      <c r="B63" s="1729"/>
      <c r="C63" s="1970"/>
      <c r="D63" s="1969"/>
      <c r="E63" s="749"/>
      <c r="F63" s="716"/>
      <c r="G63" s="718"/>
      <c r="H63" s="738"/>
      <c r="I63" s="2069"/>
      <c r="J63" s="2069"/>
      <c r="K63" s="2069"/>
      <c r="L63" s="2065"/>
    </row>
    <row r="64" spans="1:12" ht="15" customHeight="1">
      <c r="A64" s="1946"/>
      <c r="B64" s="1729"/>
      <c r="C64" s="1970"/>
      <c r="D64" s="1969"/>
      <c r="E64" s="186" t="s">
        <v>330</v>
      </c>
      <c r="F64" s="721" t="s">
        <v>106</v>
      </c>
      <c r="G64" s="718" t="s">
        <v>107</v>
      </c>
      <c r="H64" s="738" t="s">
        <v>101</v>
      </c>
      <c r="I64" s="2080">
        <v>60</v>
      </c>
      <c r="J64" s="2080">
        <v>546.7</v>
      </c>
      <c r="K64" s="2081">
        <v>500</v>
      </c>
      <c r="L64" s="2065" t="s">
        <v>228</v>
      </c>
    </row>
    <row r="65" spans="1:12" ht="15" customHeight="1">
      <c r="A65" s="1946"/>
      <c r="B65" s="1729"/>
      <c r="C65" s="1970"/>
      <c r="D65" s="1969"/>
      <c r="E65" s="749" t="s">
        <v>282</v>
      </c>
      <c r="F65" s="716" t="s">
        <v>106</v>
      </c>
      <c r="G65" s="718" t="s">
        <v>107</v>
      </c>
      <c r="H65" s="738" t="s">
        <v>101</v>
      </c>
      <c r="I65" s="2069">
        <v>30</v>
      </c>
      <c r="J65" s="2069">
        <v>56</v>
      </c>
      <c r="K65" s="2065" t="s">
        <v>128</v>
      </c>
      <c r="L65" s="2065" t="s">
        <v>182</v>
      </c>
    </row>
    <row r="66" spans="1:12" ht="15" customHeight="1">
      <c r="A66" s="1946"/>
      <c r="B66" s="1729"/>
      <c r="C66" s="1970"/>
      <c r="D66" s="1969"/>
      <c r="E66" s="749"/>
      <c r="F66" s="716"/>
      <c r="G66" s="718"/>
      <c r="H66" s="738"/>
      <c r="I66" s="716"/>
      <c r="J66" s="716"/>
      <c r="K66" s="718"/>
      <c r="L66" s="718"/>
    </row>
    <row r="67" spans="1:12" ht="15" customHeight="1">
      <c r="A67" s="1946"/>
      <c r="B67" s="1729"/>
      <c r="C67" s="1970"/>
      <c r="D67" s="1941"/>
      <c r="E67" s="749"/>
      <c r="F67" s="716"/>
      <c r="G67" s="716"/>
      <c r="H67" s="738"/>
      <c r="I67" s="716"/>
      <c r="J67" s="716"/>
      <c r="K67" s="716"/>
      <c r="L67" s="879"/>
    </row>
    <row r="68" spans="1:12" ht="15" customHeight="1">
      <c r="A68" s="1946"/>
      <c r="B68" s="1729"/>
      <c r="C68" s="1970"/>
      <c r="D68" s="1941"/>
      <c r="E68" s="749"/>
      <c r="F68" s="852"/>
      <c r="G68" s="716"/>
      <c r="H68" s="716"/>
      <c r="I68" s="716"/>
      <c r="J68" s="716"/>
      <c r="K68" s="718"/>
      <c r="L68" s="879"/>
    </row>
    <row r="69" spans="1:12" ht="15" customHeight="1">
      <c r="A69" s="1946"/>
      <c r="B69" s="1729"/>
      <c r="C69" s="1970"/>
      <c r="D69" s="1941"/>
      <c r="E69" s="749" t="s">
        <v>113</v>
      </c>
      <c r="F69" s="877" t="s">
        <v>106</v>
      </c>
      <c r="G69" s="716" t="s">
        <v>101</v>
      </c>
      <c r="H69" s="878" t="s">
        <v>101</v>
      </c>
      <c r="I69" s="738">
        <v>50</v>
      </c>
      <c r="J69" s="738">
        <v>114.88</v>
      </c>
      <c r="K69" s="716">
        <v>100</v>
      </c>
      <c r="L69" s="718" t="s">
        <v>182</v>
      </c>
    </row>
    <row r="70" spans="1:15" s="9" customFormat="1" ht="15" customHeight="1">
      <c r="A70" s="1946"/>
      <c r="B70" s="1729"/>
      <c r="C70" s="1970"/>
      <c r="D70" s="1941"/>
      <c r="E70" s="749" t="s">
        <v>185</v>
      </c>
      <c r="F70" s="877" t="s">
        <v>106</v>
      </c>
      <c r="G70" s="716" t="s">
        <v>101</v>
      </c>
      <c r="H70" s="878" t="s">
        <v>101</v>
      </c>
      <c r="I70" s="738">
        <v>50</v>
      </c>
      <c r="J70" s="738">
        <v>108.6</v>
      </c>
      <c r="K70" s="716">
        <v>100</v>
      </c>
      <c r="L70" s="718" t="s">
        <v>182</v>
      </c>
      <c r="M70" s="336"/>
      <c r="N70" s="269"/>
      <c r="O70" s="269"/>
    </row>
    <row r="71" spans="1:12" ht="15" customHeight="1">
      <c r="A71" s="1946"/>
      <c r="B71" s="1729"/>
      <c r="C71" s="1970"/>
      <c r="D71" s="1941"/>
      <c r="E71" s="749" t="s">
        <v>296</v>
      </c>
      <c r="F71" s="716" t="s">
        <v>106</v>
      </c>
      <c r="G71" s="716" t="s">
        <v>101</v>
      </c>
      <c r="H71" s="716" t="s">
        <v>101</v>
      </c>
      <c r="I71" s="716">
        <v>150</v>
      </c>
      <c r="J71" s="716">
        <v>314.9</v>
      </c>
      <c r="K71" s="716">
        <v>300</v>
      </c>
      <c r="L71" s="718" t="s">
        <v>182</v>
      </c>
    </row>
    <row r="72" spans="1:12" ht="15" customHeight="1">
      <c r="A72" s="1946"/>
      <c r="B72" s="1729"/>
      <c r="C72" s="1970"/>
      <c r="D72" s="1941"/>
      <c r="E72" s="749"/>
      <c r="F72" s="880"/>
      <c r="G72" s="716"/>
      <c r="H72" s="878"/>
      <c r="I72" s="738"/>
      <c r="J72" s="738"/>
      <c r="K72" s="716"/>
      <c r="L72" s="718"/>
    </row>
    <row r="73" spans="1:12" ht="15" customHeight="1">
      <c r="A73" s="1946"/>
      <c r="B73" s="1729"/>
      <c r="C73" s="1970"/>
      <c r="D73" s="1941"/>
      <c r="E73" s="749" t="s">
        <v>111</v>
      </c>
      <c r="F73" s="877" t="s">
        <v>106</v>
      </c>
      <c r="G73" s="718" t="s">
        <v>107</v>
      </c>
      <c r="H73" s="878" t="s">
        <v>101</v>
      </c>
      <c r="I73" s="716">
        <v>15</v>
      </c>
      <c r="J73" s="716">
        <v>128</v>
      </c>
      <c r="K73" s="716">
        <v>100</v>
      </c>
      <c r="L73" s="718" t="s">
        <v>182</v>
      </c>
    </row>
    <row r="74" spans="1:12" ht="15" customHeight="1">
      <c r="A74" s="1946"/>
      <c r="B74" s="1729"/>
      <c r="C74" s="1970"/>
      <c r="D74" s="1941"/>
      <c r="E74" s="749" t="s">
        <v>239</v>
      </c>
      <c r="F74" s="877" t="s">
        <v>106</v>
      </c>
      <c r="G74" s="718" t="s">
        <v>107</v>
      </c>
      <c r="H74" s="878" t="s">
        <v>101</v>
      </c>
      <c r="I74" s="716">
        <v>15</v>
      </c>
      <c r="J74" s="716">
        <v>13</v>
      </c>
      <c r="K74" s="734" t="s">
        <v>128</v>
      </c>
      <c r="L74" s="718" t="s">
        <v>182</v>
      </c>
    </row>
    <row r="75" spans="1:15" s="9" customFormat="1" ht="15" customHeight="1">
      <c r="A75" s="1946"/>
      <c r="B75" s="1729"/>
      <c r="C75" s="1970"/>
      <c r="D75" s="1941"/>
      <c r="E75" s="881" t="s">
        <v>292</v>
      </c>
      <c r="F75" s="721" t="s">
        <v>106</v>
      </c>
      <c r="G75" s="721" t="s">
        <v>107</v>
      </c>
      <c r="H75" s="721" t="s">
        <v>101</v>
      </c>
      <c r="I75" s="721">
        <v>15</v>
      </c>
      <c r="J75" s="721">
        <v>123</v>
      </c>
      <c r="K75" s="721">
        <v>100</v>
      </c>
      <c r="L75" s="721" t="s">
        <v>182</v>
      </c>
      <c r="M75" s="336"/>
      <c r="N75" s="269"/>
      <c r="O75" s="269"/>
    </row>
    <row r="76" spans="1:12" ht="15" customHeight="1">
      <c r="A76" s="1946"/>
      <c r="B76" s="1729"/>
      <c r="C76" s="1970"/>
      <c r="D76" s="1941"/>
      <c r="E76" s="837" t="s">
        <v>297</v>
      </c>
      <c r="F76" s="836" t="s">
        <v>106</v>
      </c>
      <c r="G76" s="721" t="s">
        <v>107</v>
      </c>
      <c r="H76" s="721" t="s">
        <v>101</v>
      </c>
      <c r="I76" s="721">
        <v>15</v>
      </c>
      <c r="J76" s="721">
        <v>230</v>
      </c>
      <c r="K76" s="721">
        <v>200</v>
      </c>
      <c r="L76" s="721" t="s">
        <v>182</v>
      </c>
    </row>
    <row r="77" spans="1:12" ht="15" customHeight="1">
      <c r="A77" s="1946"/>
      <c r="B77" s="1729"/>
      <c r="C77" s="1970"/>
      <c r="D77" s="1941"/>
      <c r="E77" s="881"/>
      <c r="F77" s="882"/>
      <c r="G77" s="721"/>
      <c r="H77" s="883"/>
      <c r="I77" s="721"/>
      <c r="J77" s="721"/>
      <c r="K77" s="721"/>
      <c r="L77" s="721"/>
    </row>
    <row r="78" spans="1:12" ht="15" customHeight="1">
      <c r="A78" s="1946"/>
      <c r="B78" s="1729"/>
      <c r="C78" s="1970"/>
      <c r="D78" s="1941"/>
      <c r="E78" s="838"/>
      <c r="F78" s="880"/>
      <c r="G78" s="716"/>
      <c r="H78" s="884"/>
      <c r="I78" s="838"/>
      <c r="J78" s="838"/>
      <c r="K78" s="838"/>
      <c r="L78" s="838"/>
    </row>
    <row r="79" spans="1:12" ht="15" customHeight="1">
      <c r="A79" s="1946"/>
      <c r="B79" s="1729"/>
      <c r="C79" s="1970"/>
      <c r="D79" s="1941"/>
      <c r="E79" s="885" t="s">
        <v>191</v>
      </c>
      <c r="F79" s="877" t="s">
        <v>106</v>
      </c>
      <c r="G79" s="718" t="s">
        <v>107</v>
      </c>
      <c r="H79" s="878" t="s">
        <v>101</v>
      </c>
      <c r="I79" s="776">
        <v>25</v>
      </c>
      <c r="J79" s="776">
        <v>130.44</v>
      </c>
      <c r="K79" s="716">
        <v>100</v>
      </c>
      <c r="L79" s="718" t="s">
        <v>182</v>
      </c>
    </row>
    <row r="80" spans="1:12" ht="15" customHeight="1">
      <c r="A80" s="1946"/>
      <c r="B80" s="1729"/>
      <c r="C80" s="1970"/>
      <c r="D80" s="1941"/>
      <c r="E80" s="840"/>
      <c r="F80" s="877"/>
      <c r="G80" s="716"/>
      <c r="H80" s="878"/>
      <c r="I80" s="776"/>
      <c r="J80" s="776"/>
      <c r="K80" s="714"/>
      <c r="L80" s="718"/>
    </row>
    <row r="81" spans="1:12" ht="15" customHeight="1">
      <c r="A81" s="1946"/>
      <c r="B81" s="1729"/>
      <c r="C81" s="1970"/>
      <c r="D81" s="1941"/>
      <c r="E81" s="749"/>
      <c r="F81" s="880"/>
      <c r="G81" s="716"/>
      <c r="H81" s="878"/>
      <c r="I81" s="716"/>
      <c r="J81" s="716"/>
      <c r="K81" s="716"/>
      <c r="L81" s="718"/>
    </row>
    <row r="82" spans="1:12" ht="15" customHeight="1">
      <c r="A82" s="1946"/>
      <c r="B82" s="1729"/>
      <c r="C82" s="1970"/>
      <c r="D82" s="1941"/>
      <c r="E82" s="749" t="s">
        <v>114</v>
      </c>
      <c r="F82" s="718" t="s">
        <v>106</v>
      </c>
      <c r="G82" s="716" t="s">
        <v>110</v>
      </c>
      <c r="H82" s="738" t="s">
        <v>101</v>
      </c>
      <c r="I82" s="738">
        <v>12.12</v>
      </c>
      <c r="J82" s="738">
        <v>109.8</v>
      </c>
      <c r="K82" s="716">
        <v>100</v>
      </c>
      <c r="L82" s="718" t="s">
        <v>326</v>
      </c>
    </row>
    <row r="83" spans="1:12" ht="15" customHeight="1">
      <c r="A83" s="1946"/>
      <c r="B83" s="1729"/>
      <c r="C83" s="1970"/>
      <c r="D83" s="1941"/>
      <c r="E83" s="749" t="s">
        <v>115</v>
      </c>
      <c r="F83" s="718" t="s">
        <v>106</v>
      </c>
      <c r="G83" s="716" t="s">
        <v>110</v>
      </c>
      <c r="H83" s="738" t="s">
        <v>101</v>
      </c>
      <c r="I83" s="738">
        <v>13.87</v>
      </c>
      <c r="J83" s="738">
        <v>113.5</v>
      </c>
      <c r="K83" s="716">
        <v>100</v>
      </c>
      <c r="L83" s="718" t="s">
        <v>326</v>
      </c>
    </row>
    <row r="84" spans="1:15" s="9" customFormat="1" ht="15" customHeight="1">
      <c r="A84" s="1946"/>
      <c r="B84" s="1729"/>
      <c r="C84" s="1970"/>
      <c r="D84" s="1941"/>
      <c r="E84" s="749" t="s">
        <v>116</v>
      </c>
      <c r="F84" s="718" t="s">
        <v>106</v>
      </c>
      <c r="G84" s="716" t="s">
        <v>110</v>
      </c>
      <c r="H84" s="738" t="s">
        <v>101</v>
      </c>
      <c r="I84" s="738">
        <v>13.54</v>
      </c>
      <c r="J84" s="738">
        <v>114.4</v>
      </c>
      <c r="K84" s="716">
        <v>100</v>
      </c>
      <c r="L84" s="718" t="s">
        <v>326</v>
      </c>
      <c r="M84" s="336"/>
      <c r="N84" s="269"/>
      <c r="O84" s="269"/>
    </row>
    <row r="85" spans="1:12" ht="15" customHeight="1">
      <c r="A85" s="1946"/>
      <c r="B85" s="1729"/>
      <c r="C85" s="1970"/>
      <c r="D85" s="1941"/>
      <c r="E85" s="749" t="s">
        <v>118</v>
      </c>
      <c r="F85" s="716" t="s">
        <v>106</v>
      </c>
      <c r="G85" s="738" t="s">
        <v>110</v>
      </c>
      <c r="H85" s="738" t="s">
        <v>101</v>
      </c>
      <c r="I85" s="842">
        <v>13.11</v>
      </c>
      <c r="J85" s="738">
        <v>112.9</v>
      </c>
      <c r="K85" s="716">
        <v>100</v>
      </c>
      <c r="L85" s="718" t="s">
        <v>182</v>
      </c>
    </row>
    <row r="86" spans="1:12" ht="15" customHeight="1">
      <c r="A86" s="1947"/>
      <c r="B86" s="1730"/>
      <c r="C86" s="1970"/>
      <c r="D86" s="1941"/>
      <c r="E86" s="1076"/>
      <c r="F86" s="895"/>
      <c r="G86" s="895"/>
      <c r="H86" s="895"/>
      <c r="I86" s="895"/>
      <c r="J86" s="895"/>
      <c r="K86" s="895"/>
      <c r="L86" s="895"/>
    </row>
    <row r="87" spans="1:12" ht="15" customHeight="1">
      <c r="A87" s="1971" t="s">
        <v>23</v>
      </c>
      <c r="B87" s="1972"/>
      <c r="C87" s="1146">
        <f>((C18*0.7)*0.3)+(C18*0.7)*0.1</f>
        <v>48.346666666666664</v>
      </c>
      <c r="D87" s="496">
        <f>SUM(D88:D110)</f>
        <v>50</v>
      </c>
      <c r="E87" s="1091"/>
      <c r="F87" s="1092"/>
      <c r="G87" s="1092"/>
      <c r="H87" s="1092"/>
      <c r="I87" s="1092"/>
      <c r="J87" s="1092"/>
      <c r="K87" s="1092"/>
      <c r="L87" s="1092"/>
    </row>
    <row r="88" spans="1:12" ht="15" customHeight="1">
      <c r="A88" s="1942" t="s">
        <v>251</v>
      </c>
      <c r="B88" s="1945" t="s">
        <v>69</v>
      </c>
      <c r="C88" s="1948"/>
      <c r="D88" s="1951">
        <v>10</v>
      </c>
      <c r="E88" s="867"/>
      <c r="F88" s="868"/>
      <c r="G88" s="1954"/>
      <c r="H88" s="1954"/>
      <c r="I88" s="1954"/>
      <c r="J88" s="1954"/>
      <c r="K88" s="1954"/>
      <c r="L88" s="1955"/>
    </row>
    <row r="89" spans="1:12" ht="15" customHeight="1">
      <c r="A89" s="1943"/>
      <c r="B89" s="1946"/>
      <c r="C89" s="1949"/>
      <c r="D89" s="1952"/>
      <c r="E89" s="886" t="s">
        <v>192</v>
      </c>
      <c r="F89" s="887" t="s">
        <v>106</v>
      </c>
      <c r="G89" s="718"/>
      <c r="H89" s="738" t="s">
        <v>101</v>
      </c>
      <c r="I89" s="853"/>
      <c r="J89" s="853">
        <v>56.8</v>
      </c>
      <c r="K89" s="887">
        <v>50</v>
      </c>
      <c r="L89" s="718" t="s">
        <v>228</v>
      </c>
    </row>
    <row r="90" spans="1:12" ht="15" customHeight="1">
      <c r="A90" s="1943"/>
      <c r="B90" s="1946"/>
      <c r="C90" s="1949"/>
      <c r="D90" s="1952"/>
      <c r="E90" s="840"/>
      <c r="F90" s="887"/>
      <c r="G90" s="718"/>
      <c r="H90" s="733"/>
      <c r="I90" s="888"/>
      <c r="J90" s="853"/>
      <c r="K90" s="887"/>
      <c r="L90" s="718"/>
    </row>
    <row r="91" spans="1:12" ht="15" customHeight="1">
      <c r="A91" s="1943"/>
      <c r="B91" s="1946"/>
      <c r="C91" s="1949"/>
      <c r="D91" s="1952"/>
      <c r="E91" s="838" t="s">
        <v>121</v>
      </c>
      <c r="F91" s="887" t="s">
        <v>100</v>
      </c>
      <c r="G91" s="718"/>
      <c r="H91" s="716" t="s">
        <v>101</v>
      </c>
      <c r="I91" s="738"/>
      <c r="J91" s="738">
        <v>114.71</v>
      </c>
      <c r="K91" s="887">
        <v>100</v>
      </c>
      <c r="L91" s="718" t="s">
        <v>183</v>
      </c>
    </row>
    <row r="92" spans="1:12" ht="15" customHeight="1">
      <c r="A92" s="1943"/>
      <c r="B92" s="1946"/>
      <c r="C92" s="1949"/>
      <c r="D92" s="1952"/>
      <c r="E92" s="712"/>
      <c r="F92" s="714"/>
      <c r="G92" s="718"/>
      <c r="H92" s="714"/>
      <c r="I92" s="888"/>
      <c r="J92" s="776"/>
      <c r="K92" s="714"/>
      <c r="L92" s="714"/>
    </row>
    <row r="93" spans="1:12" ht="15" customHeight="1">
      <c r="A93" s="1944"/>
      <c r="B93" s="1947"/>
      <c r="C93" s="1950"/>
      <c r="D93" s="1953"/>
      <c r="E93" s="1086"/>
      <c r="F93" s="1032"/>
      <c r="G93" s="1032"/>
      <c r="H93" s="1032"/>
      <c r="I93" s="1087"/>
      <c r="J93" s="1087"/>
      <c r="K93" s="1032"/>
      <c r="L93" s="842"/>
    </row>
    <row r="94" spans="1:12" ht="15" customHeight="1">
      <c r="A94" s="1942" t="s">
        <v>11</v>
      </c>
      <c r="B94" s="1945" t="s">
        <v>70</v>
      </c>
      <c r="C94" s="1948"/>
      <c r="D94" s="1951">
        <v>10</v>
      </c>
      <c r="E94" s="723"/>
      <c r="F94" s="831"/>
      <c r="G94" s="831"/>
      <c r="H94" s="831"/>
      <c r="I94" s="730"/>
      <c r="J94" s="730"/>
      <c r="K94" s="831"/>
      <c r="L94" s="831"/>
    </row>
    <row r="95" spans="1:12" ht="15" customHeight="1">
      <c r="A95" s="1943"/>
      <c r="B95" s="1946"/>
      <c r="C95" s="1949"/>
      <c r="D95" s="1952"/>
      <c r="E95" s="1088" t="s">
        <v>122</v>
      </c>
      <c r="F95" s="879" t="s">
        <v>106</v>
      </c>
      <c r="G95" s="889"/>
      <c r="H95" s="984" t="s">
        <v>123</v>
      </c>
      <c r="I95" s="985"/>
      <c r="J95" s="985">
        <v>2.1</v>
      </c>
      <c r="K95" s="984">
        <v>2</v>
      </c>
      <c r="L95" s="984" t="s">
        <v>183</v>
      </c>
    </row>
    <row r="96" spans="1:12" ht="15" customHeight="1">
      <c r="A96" s="1943"/>
      <c r="B96" s="1946"/>
      <c r="C96" s="1949"/>
      <c r="D96" s="1952"/>
      <c r="E96" s="891" t="s">
        <v>193</v>
      </c>
      <c r="F96" s="718" t="s">
        <v>106</v>
      </c>
      <c r="G96" s="889"/>
      <c r="H96" s="716" t="s">
        <v>123</v>
      </c>
      <c r="I96" s="892"/>
      <c r="J96" s="776">
        <v>5.87</v>
      </c>
      <c r="K96" s="714">
        <v>5</v>
      </c>
      <c r="L96" s="893" t="s">
        <v>183</v>
      </c>
    </row>
    <row r="97" spans="1:12" ht="15" customHeight="1">
      <c r="A97" s="1944"/>
      <c r="B97" s="1947"/>
      <c r="C97" s="1950"/>
      <c r="D97" s="1953"/>
      <c r="E97" s="1076"/>
      <c r="F97" s="895"/>
      <c r="G97" s="895"/>
      <c r="H97" s="895"/>
      <c r="I97" s="1077"/>
      <c r="J97" s="1077"/>
      <c r="K97" s="895"/>
      <c r="L97" s="895"/>
    </row>
    <row r="98" spans="1:12" ht="17.25" customHeight="1">
      <c r="A98" s="1942" t="s">
        <v>12</v>
      </c>
      <c r="B98" s="1945" t="s">
        <v>71</v>
      </c>
      <c r="C98" s="1948"/>
      <c r="D98" s="1951">
        <v>10</v>
      </c>
      <c r="E98" s="723"/>
      <c r="F98" s="831"/>
      <c r="G98" s="831"/>
      <c r="H98" s="831"/>
      <c r="I98" s="730"/>
      <c r="J98" s="730"/>
      <c r="K98" s="831"/>
      <c r="L98" s="831"/>
    </row>
    <row r="99" spans="1:12" ht="15" customHeight="1">
      <c r="A99" s="1943"/>
      <c r="B99" s="1946"/>
      <c r="C99" s="1949"/>
      <c r="D99" s="1952"/>
      <c r="E99" s="1079"/>
      <c r="F99" s="1080"/>
      <c r="G99" s="1080"/>
      <c r="H99" s="1080"/>
      <c r="I99" s="1081"/>
      <c r="J99" s="1081"/>
      <c r="K99" s="1082"/>
      <c r="L99" s="1083"/>
    </row>
    <row r="100" spans="1:12" ht="15" customHeight="1">
      <c r="A100" s="1943"/>
      <c r="B100" s="1946"/>
      <c r="C100" s="1949"/>
      <c r="D100" s="1952"/>
      <c r="E100" s="838" t="s">
        <v>278</v>
      </c>
      <c r="F100" s="887" t="s">
        <v>106</v>
      </c>
      <c r="G100" s="813"/>
      <c r="H100" s="737" t="s">
        <v>99</v>
      </c>
      <c r="I100" s="788"/>
      <c r="J100" s="898">
        <v>10</v>
      </c>
      <c r="K100" s="737" t="s">
        <v>128</v>
      </c>
      <c r="L100" s="899" t="s">
        <v>182</v>
      </c>
    </row>
    <row r="101" spans="1:12" ht="15" customHeight="1">
      <c r="A101" s="1943"/>
      <c r="B101" s="1946"/>
      <c r="C101" s="1949"/>
      <c r="D101" s="1952"/>
      <c r="E101" s="725"/>
      <c r="F101" s="737"/>
      <c r="G101" s="737"/>
      <c r="H101" s="737"/>
      <c r="I101" s="733"/>
      <c r="J101" s="733"/>
      <c r="K101" s="737"/>
      <c r="L101" s="737"/>
    </row>
    <row r="102" spans="1:12" ht="15" customHeight="1">
      <c r="A102" s="1943"/>
      <c r="B102" s="1947"/>
      <c r="C102" s="1950"/>
      <c r="D102" s="1953"/>
      <c r="E102" s="1076"/>
      <c r="F102" s="895"/>
      <c r="G102" s="895"/>
      <c r="H102" s="895"/>
      <c r="I102" s="1077"/>
      <c r="J102" s="1077"/>
      <c r="K102" s="895"/>
      <c r="L102" s="895"/>
    </row>
    <row r="103" spans="1:12" ht="15" customHeight="1">
      <c r="A103" s="1943"/>
      <c r="B103" s="1794" t="s">
        <v>72</v>
      </c>
      <c r="C103" s="1938"/>
      <c r="D103" s="1941">
        <v>10</v>
      </c>
      <c r="E103" s="723"/>
      <c r="F103" s="831"/>
      <c r="G103" s="831"/>
      <c r="H103" s="831"/>
      <c r="I103" s="730"/>
      <c r="J103" s="730"/>
      <c r="K103" s="831"/>
      <c r="L103" s="831"/>
    </row>
    <row r="104" spans="1:12" ht="15" customHeight="1">
      <c r="A104" s="1943"/>
      <c r="B104" s="1729"/>
      <c r="C104" s="1938"/>
      <c r="D104" s="1941"/>
      <c r="E104" s="957" t="s">
        <v>124</v>
      </c>
      <c r="F104" s="926" t="s">
        <v>106</v>
      </c>
      <c r="G104" s="1084" t="s">
        <v>187</v>
      </c>
      <c r="H104" s="1084" t="s">
        <v>99</v>
      </c>
      <c r="I104" s="1085">
        <v>10</v>
      </c>
      <c r="J104" s="1085">
        <v>10</v>
      </c>
      <c r="K104" s="897" t="s">
        <v>128</v>
      </c>
      <c r="L104" s="879" t="s">
        <v>326</v>
      </c>
    </row>
    <row r="105" spans="1:12" ht="15" customHeight="1">
      <c r="A105" s="1943"/>
      <c r="B105" s="1729"/>
      <c r="C105" s="1938"/>
      <c r="D105" s="1941"/>
      <c r="E105" s="725"/>
      <c r="F105" s="737"/>
      <c r="G105" s="737"/>
      <c r="H105" s="737"/>
      <c r="I105" s="733"/>
      <c r="J105" s="733"/>
      <c r="K105" s="737"/>
      <c r="L105" s="737"/>
    </row>
    <row r="106" spans="1:12" ht="15" customHeight="1">
      <c r="A106" s="1944"/>
      <c r="B106" s="1730"/>
      <c r="C106" s="1938"/>
      <c r="D106" s="1941"/>
      <c r="E106" s="1076"/>
      <c r="F106" s="895"/>
      <c r="G106" s="895"/>
      <c r="H106" s="895"/>
      <c r="I106" s="1077"/>
      <c r="J106" s="1077"/>
      <c r="K106" s="895"/>
      <c r="L106" s="895"/>
    </row>
    <row r="107" spans="1:12" ht="15" customHeight="1">
      <c r="A107" s="1960" t="s">
        <v>14</v>
      </c>
      <c r="B107" s="1965" t="s">
        <v>224</v>
      </c>
      <c r="C107" s="1968"/>
      <c r="D107" s="1941">
        <v>10</v>
      </c>
      <c r="E107" s="723"/>
      <c r="F107" s="831"/>
      <c r="G107" s="831"/>
      <c r="H107" s="831"/>
      <c r="I107" s="730"/>
      <c r="J107" s="730"/>
      <c r="K107" s="831"/>
      <c r="L107" s="831"/>
    </row>
    <row r="108" spans="1:12" ht="15" customHeight="1">
      <c r="A108" s="1961"/>
      <c r="B108" s="1966"/>
      <c r="C108" s="1968"/>
      <c r="D108" s="1941"/>
      <c r="E108" s="1089" t="s">
        <v>125</v>
      </c>
      <c r="F108" s="1090" t="s">
        <v>106</v>
      </c>
      <c r="G108" s="879"/>
      <c r="H108" s="1090" t="s">
        <v>101</v>
      </c>
      <c r="I108" s="1090"/>
      <c r="J108" s="1090">
        <v>7.25</v>
      </c>
      <c r="K108" s="960" t="s">
        <v>128</v>
      </c>
      <c r="L108" s="960" t="s">
        <v>183</v>
      </c>
    </row>
    <row r="109" spans="1:12" ht="15" customHeight="1">
      <c r="A109" s="1961"/>
      <c r="B109" s="1966"/>
      <c r="C109" s="1968"/>
      <c r="D109" s="1941"/>
      <c r="E109" s="840"/>
      <c r="F109" s="842"/>
      <c r="G109" s="775"/>
      <c r="H109" s="842"/>
      <c r="I109" s="842"/>
      <c r="J109" s="842"/>
      <c r="K109" s="897"/>
      <c r="L109" s="904"/>
    </row>
    <row r="110" spans="1:12" ht="15" customHeight="1">
      <c r="A110" s="1961"/>
      <c r="B110" s="1967"/>
      <c r="C110" s="1968"/>
      <c r="D110" s="1941"/>
      <c r="E110" s="1076"/>
      <c r="F110" s="895"/>
      <c r="G110" s="895"/>
      <c r="H110" s="895"/>
      <c r="I110" s="1077"/>
      <c r="J110" s="1077"/>
      <c r="K110" s="895"/>
      <c r="L110" s="895"/>
    </row>
    <row r="111" spans="1:12" ht="15" customHeight="1">
      <c r="A111" s="1960" t="s">
        <v>15</v>
      </c>
      <c r="B111" s="1965" t="s">
        <v>73</v>
      </c>
      <c r="C111" s="1968"/>
      <c r="D111" s="1941"/>
      <c r="E111" s="723"/>
      <c r="F111" s="831"/>
      <c r="G111" s="831"/>
      <c r="H111" s="831"/>
      <c r="I111" s="730"/>
      <c r="J111" s="730"/>
      <c r="K111" s="831"/>
      <c r="L111" s="831"/>
    </row>
    <row r="112" spans="1:12" ht="15" customHeight="1">
      <c r="A112" s="1961"/>
      <c r="B112" s="1966"/>
      <c r="C112" s="1968"/>
      <c r="D112" s="1941"/>
      <c r="E112" s="1078"/>
      <c r="F112" s="984"/>
      <c r="G112" s="984"/>
      <c r="H112" s="984"/>
      <c r="I112" s="985"/>
      <c r="J112" s="985"/>
      <c r="K112" s="984"/>
      <c r="L112" s="984"/>
    </row>
    <row r="113" spans="1:12" ht="15" customHeight="1">
      <c r="A113" s="1961"/>
      <c r="B113" s="1966"/>
      <c r="C113" s="1968"/>
      <c r="D113" s="1941"/>
      <c r="E113" s="746"/>
      <c r="F113" s="716"/>
      <c r="G113" s="716"/>
      <c r="H113" s="716"/>
      <c r="I113" s="738"/>
      <c r="J113" s="738"/>
      <c r="K113" s="716"/>
      <c r="L113" s="716"/>
    </row>
    <row r="114" spans="1:12" ht="15" customHeight="1">
      <c r="A114" s="1962"/>
      <c r="B114" s="1967"/>
      <c r="C114" s="1968"/>
      <c r="D114" s="1941"/>
      <c r="E114" s="746"/>
      <c r="F114" s="716"/>
      <c r="G114" s="716"/>
      <c r="H114" s="716"/>
      <c r="I114" s="738"/>
      <c r="J114" s="738"/>
      <c r="K114" s="716"/>
      <c r="L114" s="716"/>
    </row>
    <row r="115" spans="1:12" ht="50.25" customHeight="1">
      <c r="A115" s="1794" t="s">
        <v>34</v>
      </c>
      <c r="B115" s="1786"/>
      <c r="C115" s="1751" t="s">
        <v>86</v>
      </c>
      <c r="D115" s="1751"/>
      <c r="E115" s="905"/>
      <c r="F115" s="906"/>
      <c r="G115" s="906"/>
      <c r="H115" s="906"/>
      <c r="I115" s="907"/>
      <c r="J115" s="907"/>
      <c r="K115" s="906"/>
      <c r="L115" s="906"/>
    </row>
    <row r="116" spans="1:12" ht="41.25" customHeight="1">
      <c r="A116" s="1787"/>
      <c r="B116" s="1788"/>
      <c r="C116" s="440" t="s">
        <v>56</v>
      </c>
      <c r="D116" s="440" t="s">
        <v>32</v>
      </c>
      <c r="E116" s="1963" t="s">
        <v>38</v>
      </c>
      <c r="F116" s="1963" t="s">
        <v>67</v>
      </c>
      <c r="G116" s="1155" t="s">
        <v>46</v>
      </c>
      <c r="H116" s="1155" t="s">
        <v>39</v>
      </c>
      <c r="I116" s="1155" t="s">
        <v>93</v>
      </c>
      <c r="J116" s="1155" t="s">
        <v>96</v>
      </c>
      <c r="K116" s="1155" t="s">
        <v>95</v>
      </c>
      <c r="L116" s="1956" t="s">
        <v>40</v>
      </c>
    </row>
    <row r="117" spans="1:12" ht="15" customHeight="1">
      <c r="A117" s="1958" t="s">
        <v>244</v>
      </c>
      <c r="B117" s="1959"/>
      <c r="C117" s="1147">
        <f>((C18*0.7)*0.1)+(C18*0.7)*0.05</f>
        <v>18.130000000000003</v>
      </c>
      <c r="D117" s="496">
        <f>SUM(D118:D138)</f>
        <v>20</v>
      </c>
      <c r="E117" s="1158"/>
      <c r="F117" s="1964"/>
      <c r="G117" s="1158"/>
      <c r="H117" s="1158"/>
      <c r="I117" s="1156"/>
      <c r="J117" s="1156"/>
      <c r="K117" s="1158"/>
      <c r="L117" s="1957"/>
    </row>
    <row r="118" spans="1:12" s="676" customFormat="1" ht="15" customHeight="1">
      <c r="A118" s="1942" t="s">
        <v>17</v>
      </c>
      <c r="B118" s="1945" t="s">
        <v>74</v>
      </c>
      <c r="C118" s="1948"/>
      <c r="D118" s="1951">
        <v>10</v>
      </c>
      <c r="E118" s="867"/>
      <c r="F118" s="868"/>
      <c r="G118" s="1954"/>
      <c r="H118" s="1954"/>
      <c r="I118" s="1954"/>
      <c r="J118" s="1954"/>
      <c r="K118" s="1954"/>
      <c r="L118" s="1955"/>
    </row>
    <row r="119" spans="1:12" ht="15" customHeight="1">
      <c r="A119" s="1943"/>
      <c r="B119" s="1946"/>
      <c r="C119" s="1949"/>
      <c r="D119" s="1952"/>
      <c r="E119" s="711" t="s">
        <v>127</v>
      </c>
      <c r="F119" s="720" t="s">
        <v>106</v>
      </c>
      <c r="G119" s="831" t="s">
        <v>187</v>
      </c>
      <c r="H119" s="831" t="s">
        <v>126</v>
      </c>
      <c r="I119" s="890">
        <v>1</v>
      </c>
      <c r="J119" s="890">
        <v>1</v>
      </c>
      <c r="K119" s="720">
        <v>100</v>
      </c>
      <c r="L119" s="718" t="s">
        <v>326</v>
      </c>
    </row>
    <row r="120" spans="1:12" ht="15" customHeight="1">
      <c r="A120" s="1943"/>
      <c r="B120" s="1946"/>
      <c r="C120" s="1949"/>
      <c r="D120" s="1952"/>
      <c r="E120" s="712" t="s">
        <v>263</v>
      </c>
      <c r="F120" s="716" t="s">
        <v>106</v>
      </c>
      <c r="G120" s="737" t="s">
        <v>187</v>
      </c>
      <c r="H120" s="737" t="s">
        <v>126</v>
      </c>
      <c r="I120" s="738">
        <v>1</v>
      </c>
      <c r="J120" s="738">
        <v>1</v>
      </c>
      <c r="K120" s="716">
        <v>100</v>
      </c>
      <c r="L120" s="718" t="s">
        <v>326</v>
      </c>
    </row>
    <row r="121" spans="1:12" ht="15" customHeight="1">
      <c r="A121" s="1943"/>
      <c r="B121" s="1946"/>
      <c r="C121" s="1949"/>
      <c r="D121" s="1952"/>
      <c r="E121" s="713" t="s">
        <v>264</v>
      </c>
      <c r="F121" s="716" t="s">
        <v>106</v>
      </c>
      <c r="G121" s="737" t="s">
        <v>187</v>
      </c>
      <c r="H121" s="737" t="s">
        <v>126</v>
      </c>
      <c r="I121" s="738">
        <v>1</v>
      </c>
      <c r="J121" s="738">
        <v>1</v>
      </c>
      <c r="K121" s="716">
        <v>100</v>
      </c>
      <c r="L121" s="718" t="s">
        <v>326</v>
      </c>
    </row>
    <row r="122" spans="1:12" ht="15" customHeight="1">
      <c r="A122" s="1943"/>
      <c r="B122" s="1946"/>
      <c r="C122" s="1949"/>
      <c r="D122" s="1952"/>
      <c r="E122" s="712" t="s">
        <v>265</v>
      </c>
      <c r="F122" s="716" t="s">
        <v>106</v>
      </c>
      <c r="G122" s="737" t="s">
        <v>187</v>
      </c>
      <c r="H122" s="737" t="s">
        <v>126</v>
      </c>
      <c r="I122" s="738">
        <v>1</v>
      </c>
      <c r="J122" s="738">
        <v>1</v>
      </c>
      <c r="K122" s="716">
        <v>100</v>
      </c>
      <c r="L122" s="718" t="s">
        <v>326</v>
      </c>
    </row>
    <row r="123" spans="1:12" ht="15" customHeight="1">
      <c r="A123" s="1943"/>
      <c r="B123" s="1946"/>
      <c r="C123" s="1949"/>
      <c r="D123" s="1952"/>
      <c r="E123" s="712" t="s">
        <v>266</v>
      </c>
      <c r="F123" s="737" t="s">
        <v>106</v>
      </c>
      <c r="G123" s="737" t="s">
        <v>187</v>
      </c>
      <c r="H123" s="737" t="s">
        <v>126</v>
      </c>
      <c r="I123" s="733">
        <v>1</v>
      </c>
      <c r="J123" s="733">
        <v>1</v>
      </c>
      <c r="K123" s="716">
        <v>100</v>
      </c>
      <c r="L123" s="718" t="s">
        <v>326</v>
      </c>
    </row>
    <row r="124" spans="1:12" ht="15" customHeight="1">
      <c r="A124" s="1943"/>
      <c r="B124" s="1946"/>
      <c r="C124" s="1949"/>
      <c r="D124" s="1952"/>
      <c r="E124" s="712" t="s">
        <v>267</v>
      </c>
      <c r="F124" s="737" t="s">
        <v>106</v>
      </c>
      <c r="G124" s="737" t="s">
        <v>187</v>
      </c>
      <c r="H124" s="737" t="s">
        <v>126</v>
      </c>
      <c r="I124" s="733">
        <v>1</v>
      </c>
      <c r="J124" s="733">
        <v>1</v>
      </c>
      <c r="K124" s="716">
        <v>100</v>
      </c>
      <c r="L124" s="718" t="s">
        <v>326</v>
      </c>
    </row>
    <row r="125" spans="1:12" ht="15" customHeight="1">
      <c r="A125" s="1943"/>
      <c r="B125" s="1946"/>
      <c r="C125" s="1949"/>
      <c r="D125" s="1952"/>
      <c r="E125" s="712" t="s">
        <v>268</v>
      </c>
      <c r="F125" s="737" t="s">
        <v>106</v>
      </c>
      <c r="G125" s="737" t="s">
        <v>187</v>
      </c>
      <c r="H125" s="737" t="s">
        <v>126</v>
      </c>
      <c r="I125" s="733">
        <v>1</v>
      </c>
      <c r="J125" s="733">
        <v>1</v>
      </c>
      <c r="K125" s="716" t="s">
        <v>128</v>
      </c>
      <c r="L125" s="718" t="s">
        <v>326</v>
      </c>
    </row>
    <row r="126" spans="1:12" ht="15" customHeight="1">
      <c r="A126" s="1943"/>
      <c r="B126" s="1946"/>
      <c r="C126" s="1949"/>
      <c r="D126" s="1952"/>
      <c r="E126" s="712" t="s">
        <v>269</v>
      </c>
      <c r="F126" s="737" t="s">
        <v>106</v>
      </c>
      <c r="G126" s="737" t="s">
        <v>187</v>
      </c>
      <c r="H126" s="737" t="s">
        <v>126</v>
      </c>
      <c r="I126" s="733">
        <v>1</v>
      </c>
      <c r="J126" s="733">
        <v>1</v>
      </c>
      <c r="K126" s="716" t="s">
        <v>128</v>
      </c>
      <c r="L126" s="718" t="s">
        <v>326</v>
      </c>
    </row>
    <row r="127" spans="1:12" ht="15" customHeight="1">
      <c r="A127" s="1943"/>
      <c r="B127" s="1946"/>
      <c r="C127" s="1949"/>
      <c r="D127" s="1952"/>
      <c r="E127" s="712" t="s">
        <v>270</v>
      </c>
      <c r="F127" s="737" t="s">
        <v>106</v>
      </c>
      <c r="G127" s="737" t="s">
        <v>187</v>
      </c>
      <c r="H127" s="737" t="s">
        <v>126</v>
      </c>
      <c r="I127" s="733">
        <v>1</v>
      </c>
      <c r="J127" s="733">
        <v>1</v>
      </c>
      <c r="K127" s="716" t="s">
        <v>128</v>
      </c>
      <c r="L127" s="718" t="s">
        <v>326</v>
      </c>
    </row>
    <row r="128" spans="1:12" ht="15" customHeight="1">
      <c r="A128" s="1943"/>
      <c r="B128" s="1946"/>
      <c r="C128" s="1949"/>
      <c r="D128" s="1952"/>
      <c r="E128" s="712" t="s">
        <v>271</v>
      </c>
      <c r="F128" s="737" t="s">
        <v>106</v>
      </c>
      <c r="G128" s="737" t="s">
        <v>187</v>
      </c>
      <c r="H128" s="737" t="s">
        <v>126</v>
      </c>
      <c r="I128" s="733">
        <v>1</v>
      </c>
      <c r="J128" s="733">
        <v>1</v>
      </c>
      <c r="K128" s="716" t="s">
        <v>128</v>
      </c>
      <c r="L128" s="718" t="s">
        <v>326</v>
      </c>
    </row>
    <row r="129" spans="1:12" ht="15" customHeight="1">
      <c r="A129" s="1943"/>
      <c r="B129" s="1946"/>
      <c r="C129" s="1949"/>
      <c r="D129" s="1952"/>
      <c r="E129" s="712" t="s">
        <v>272</v>
      </c>
      <c r="F129" s="737" t="s">
        <v>106</v>
      </c>
      <c r="G129" s="737" t="s">
        <v>187</v>
      </c>
      <c r="H129" s="737" t="s">
        <v>126</v>
      </c>
      <c r="I129" s="733">
        <v>1</v>
      </c>
      <c r="J129" s="733">
        <v>1</v>
      </c>
      <c r="K129" s="716" t="s">
        <v>128</v>
      </c>
      <c r="L129" s="718" t="s">
        <v>326</v>
      </c>
    </row>
    <row r="130" spans="1:12" ht="15" customHeight="1">
      <c r="A130" s="1943"/>
      <c r="B130" s="1946"/>
      <c r="C130" s="1949"/>
      <c r="D130" s="1952"/>
      <c r="E130" s="712" t="s">
        <v>273</v>
      </c>
      <c r="F130" s="737" t="s">
        <v>106</v>
      </c>
      <c r="G130" s="737" t="s">
        <v>187</v>
      </c>
      <c r="H130" s="737" t="s">
        <v>126</v>
      </c>
      <c r="I130" s="733">
        <v>1</v>
      </c>
      <c r="J130" s="733">
        <v>1</v>
      </c>
      <c r="K130" s="716" t="s">
        <v>128</v>
      </c>
      <c r="L130" s="718" t="s">
        <v>326</v>
      </c>
    </row>
    <row r="131" spans="1:12" ht="15" customHeight="1">
      <c r="A131" s="1944"/>
      <c r="B131" s="1947"/>
      <c r="C131" s="1950"/>
      <c r="D131" s="1953"/>
      <c r="E131" s="894"/>
      <c r="F131" s="896"/>
      <c r="G131" s="896"/>
      <c r="H131" s="896"/>
      <c r="I131" s="897"/>
      <c r="J131" s="897"/>
      <c r="K131" s="896"/>
      <c r="L131" s="896"/>
    </row>
    <row r="132" spans="1:12" ht="15" customHeight="1">
      <c r="A132" s="1942" t="s">
        <v>19</v>
      </c>
      <c r="B132" s="1794" t="s">
        <v>75</v>
      </c>
      <c r="C132" s="1938"/>
      <c r="D132" s="1941">
        <v>10</v>
      </c>
      <c r="E132" s="723"/>
      <c r="F132" s="831"/>
      <c r="G132" s="831"/>
      <c r="H132" s="831"/>
      <c r="I132" s="730"/>
      <c r="J132" s="730"/>
      <c r="K132" s="831"/>
      <c r="L132" s="831"/>
    </row>
    <row r="133" spans="1:12" ht="15" customHeight="1">
      <c r="A133" s="1943"/>
      <c r="B133" s="1729"/>
      <c r="C133" s="1938"/>
      <c r="D133" s="1941"/>
      <c r="E133" s="1039" t="s">
        <v>131</v>
      </c>
      <c r="F133" s="984" t="s">
        <v>106</v>
      </c>
      <c r="G133" s="984"/>
      <c r="H133" s="984" t="s">
        <v>129</v>
      </c>
      <c r="I133" s="985"/>
      <c r="J133" s="985">
        <v>10</v>
      </c>
      <c r="K133" s="984">
        <v>100</v>
      </c>
      <c r="L133" s="879" t="s">
        <v>326</v>
      </c>
    </row>
    <row r="134" spans="1:12" ht="15" customHeight="1">
      <c r="A134" s="1943"/>
      <c r="B134" s="1729"/>
      <c r="C134" s="1938"/>
      <c r="D134" s="1941"/>
      <c r="E134" s="712" t="s">
        <v>132</v>
      </c>
      <c r="F134" s="716" t="s">
        <v>106</v>
      </c>
      <c r="G134" s="716"/>
      <c r="H134" s="716" t="s">
        <v>129</v>
      </c>
      <c r="I134" s="738"/>
      <c r="J134" s="738">
        <v>5</v>
      </c>
      <c r="K134" s="716">
        <v>50</v>
      </c>
      <c r="L134" s="718" t="s">
        <v>326</v>
      </c>
    </row>
    <row r="135" spans="1:12" ht="15" customHeight="1">
      <c r="A135" s="1943"/>
      <c r="B135" s="1729"/>
      <c r="C135" s="1938"/>
      <c r="D135" s="1941"/>
      <c r="E135" s="712"/>
      <c r="F135" s="716"/>
      <c r="G135" s="716"/>
      <c r="H135" s="716"/>
      <c r="I135" s="738"/>
      <c r="J135" s="738"/>
      <c r="K135" s="716"/>
      <c r="L135" s="718"/>
    </row>
    <row r="136" spans="1:12" ht="15" customHeight="1">
      <c r="A136" s="1943"/>
      <c r="B136" s="1729"/>
      <c r="C136" s="1938"/>
      <c r="D136" s="1941"/>
      <c r="E136" s="712" t="s">
        <v>133</v>
      </c>
      <c r="F136" s="716" t="s">
        <v>106</v>
      </c>
      <c r="G136" s="716"/>
      <c r="H136" s="716" t="s">
        <v>220</v>
      </c>
      <c r="I136" s="738"/>
      <c r="J136" s="738">
        <v>5</v>
      </c>
      <c r="K136" s="716">
        <v>10</v>
      </c>
      <c r="L136" s="718" t="s">
        <v>326</v>
      </c>
    </row>
    <row r="137" spans="1:12" ht="15" customHeight="1">
      <c r="A137" s="1943"/>
      <c r="B137" s="1729"/>
      <c r="C137" s="1938"/>
      <c r="D137" s="1941"/>
      <c r="E137" s="725"/>
      <c r="F137" s="737"/>
      <c r="G137" s="737"/>
      <c r="H137" s="737"/>
      <c r="I137" s="733"/>
      <c r="J137" s="733"/>
      <c r="K137" s="737"/>
      <c r="L137" s="737"/>
    </row>
    <row r="138" spans="1:12" ht="15" customHeight="1">
      <c r="A138" s="1944"/>
      <c r="B138" s="1730"/>
      <c r="C138" s="1938"/>
      <c r="D138" s="1941"/>
      <c r="E138" s="178"/>
      <c r="F138" s="523"/>
      <c r="G138" s="523"/>
      <c r="H138" s="523"/>
      <c r="I138" s="369"/>
      <c r="J138" s="369"/>
      <c r="K138" s="523"/>
      <c r="L138" s="523"/>
    </row>
    <row r="139" ht="16.5" customHeight="1"/>
    <row r="140" spans="2:4" ht="34.5" customHeight="1">
      <c r="B140" s="630" t="s">
        <v>79</v>
      </c>
      <c r="C140" s="604">
        <f>C18</f>
        <v>172.66666666666669</v>
      </c>
      <c r="D140" s="36"/>
    </row>
    <row r="141" spans="2:5" ht="16.5" customHeight="1">
      <c r="B141" s="75"/>
      <c r="C141" s="631"/>
      <c r="D141" s="484"/>
      <c r="E141" s="535"/>
    </row>
    <row r="142" spans="2:4" ht="16.5" customHeight="1">
      <c r="B142" s="75"/>
      <c r="C142" s="631"/>
      <c r="D142" s="36"/>
    </row>
    <row r="143" spans="2:4" ht="16.5" customHeight="1">
      <c r="B143" s="265"/>
      <c r="C143" s="633"/>
      <c r="D143" s="534"/>
    </row>
    <row r="144" spans="2:12" ht="16.5" customHeight="1">
      <c r="B144" s="632" t="s">
        <v>205</v>
      </c>
      <c r="C144" s="604">
        <f>C19</f>
        <v>200</v>
      </c>
      <c r="D144" s="59"/>
      <c r="E144" s="303"/>
      <c r="F144" s="303"/>
      <c r="G144" s="480"/>
      <c r="H144" s="480"/>
      <c r="I144" s="480"/>
      <c r="J144" s="480"/>
      <c r="K144" s="480"/>
      <c r="L144" s="480"/>
    </row>
    <row r="145" spans="2:12" ht="16.5" customHeight="1">
      <c r="B145" s="36"/>
      <c r="C145" s="36"/>
      <c r="D145" s="59"/>
      <c r="E145" s="59"/>
      <c r="F145" s="59"/>
      <c r="G145" s="480"/>
      <c r="H145" s="480"/>
      <c r="I145" s="480"/>
      <c r="J145" s="480"/>
      <c r="K145" s="480"/>
      <c r="L145" s="480"/>
    </row>
    <row r="146" spans="2:12" ht="16.5" customHeight="1">
      <c r="B146" s="46" t="s">
        <v>173</v>
      </c>
      <c r="C146" s="129" t="s">
        <v>175</v>
      </c>
      <c r="D146" s="59"/>
      <c r="E146" s="59"/>
      <c r="F146" s="59"/>
      <c r="G146" s="480"/>
      <c r="H146" s="480"/>
      <c r="I146" s="480"/>
      <c r="J146" s="480"/>
      <c r="K146" s="480"/>
      <c r="L146" s="480"/>
    </row>
    <row r="147" spans="2:12" ht="16.5" customHeight="1">
      <c r="B147" s="46"/>
      <c r="C147" s="129" t="s">
        <v>321</v>
      </c>
      <c r="D147" s="36"/>
      <c r="E147" s="59"/>
      <c r="F147" s="59"/>
      <c r="G147" s="480"/>
      <c r="H147" s="480"/>
      <c r="I147" s="480"/>
      <c r="J147" s="480"/>
      <c r="K147" s="480"/>
      <c r="L147" s="480"/>
    </row>
    <row r="148" spans="2:12" ht="16.5" customHeight="1">
      <c r="B148" s="75"/>
      <c r="C148" s="129" t="s">
        <v>242</v>
      </c>
      <c r="D148" s="43"/>
      <c r="E148" s="36"/>
      <c r="F148" s="36"/>
      <c r="G148" s="480"/>
      <c r="H148" s="480"/>
      <c r="I148" s="480"/>
      <c r="J148" s="480"/>
      <c r="K148" s="480"/>
      <c r="L148" s="480"/>
    </row>
    <row r="149" spans="2:15" ht="16.5" customHeight="1">
      <c r="B149" s="126"/>
      <c r="C149" s="1067"/>
      <c r="D149" s="1068"/>
      <c r="E149" s="43"/>
      <c r="F149" s="43"/>
      <c r="G149" s="480"/>
      <c r="H149" s="480"/>
      <c r="I149" s="480"/>
      <c r="J149" s="480"/>
      <c r="K149" s="480"/>
      <c r="L149" s="480"/>
      <c r="M149" s="1068"/>
      <c r="N149" s="1068"/>
      <c r="O149" s="1068"/>
    </row>
    <row r="150" spans="2:15" ht="29.25" customHeight="1">
      <c r="B150" s="1070"/>
      <c r="C150" s="1064"/>
      <c r="D150" s="1064"/>
      <c r="E150" s="1068"/>
      <c r="F150" s="1068"/>
      <c r="G150" s="1068"/>
      <c r="H150" s="1068"/>
      <c r="I150" s="1068"/>
      <c r="J150" s="1068"/>
      <c r="K150" s="1068"/>
      <c r="L150" s="1068"/>
      <c r="M150" s="182"/>
      <c r="N150" s="182"/>
      <c r="O150" s="182"/>
    </row>
    <row r="151" spans="2:15" ht="16.5" customHeight="1">
      <c r="B151" s="36"/>
      <c r="C151" s="500"/>
      <c r="D151" s="1064"/>
      <c r="E151" s="1064"/>
      <c r="F151" s="1064"/>
      <c r="G151" s="1064"/>
      <c r="H151" s="1064"/>
      <c r="I151" s="1064"/>
      <c r="J151" s="1064"/>
      <c r="K151" s="1064"/>
      <c r="L151" s="1064"/>
      <c r="M151" s="182"/>
      <c r="N151" s="182"/>
      <c r="O151" s="182"/>
    </row>
    <row r="152" spans="2:15" ht="16.5" customHeight="1">
      <c r="B152" s="36"/>
      <c r="C152" s="500"/>
      <c r="D152" s="1064"/>
      <c r="E152" s="1064"/>
      <c r="F152" s="1064"/>
      <c r="G152" s="1064"/>
      <c r="H152" s="1064"/>
      <c r="I152" s="1064"/>
      <c r="J152" s="1064"/>
      <c r="K152" s="1064"/>
      <c r="L152" s="1064"/>
      <c r="M152" s="182"/>
      <c r="N152" s="182"/>
      <c r="O152" s="182"/>
    </row>
    <row r="153" spans="2:15" ht="15.75" customHeight="1">
      <c r="B153" s="36"/>
      <c r="C153" s="500"/>
      <c r="D153" s="1065"/>
      <c r="E153" s="1064"/>
      <c r="F153" s="1064"/>
      <c r="G153" s="1064"/>
      <c r="H153" s="1064"/>
      <c r="I153" s="363"/>
      <c r="J153" s="347"/>
      <c r="K153" s="347"/>
      <c r="L153" s="182"/>
      <c r="M153" s="502"/>
      <c r="N153" s="503"/>
      <c r="O153" s="182"/>
    </row>
    <row r="154" spans="2:12" ht="16.5" customHeight="1">
      <c r="B154" s="36"/>
      <c r="C154" s="1063"/>
      <c r="D154" s="382"/>
      <c r="E154" s="1065"/>
      <c r="F154" s="1065"/>
      <c r="G154" s="1065"/>
      <c r="H154" s="1065"/>
      <c r="I154" s="1065"/>
      <c r="J154" s="1065"/>
      <c r="K154" s="501"/>
      <c r="L154" s="502"/>
    </row>
    <row r="155" spans="2:12" ht="16.5" customHeight="1">
      <c r="B155" s="36"/>
      <c r="C155" s="129"/>
      <c r="D155" s="1071"/>
      <c r="E155" s="382"/>
      <c r="F155" s="382"/>
      <c r="G155" s="382"/>
      <c r="H155" s="382"/>
      <c r="I155" s="382"/>
      <c r="J155" s="382"/>
      <c r="K155" s="382"/>
      <c r="L155" s="382"/>
    </row>
    <row r="156" spans="2:12" ht="11.25" customHeight="1">
      <c r="B156" s="480"/>
      <c r="C156" s="480"/>
      <c r="D156" s="480"/>
      <c r="E156" s="1071"/>
      <c r="F156" s="1071"/>
      <c r="G156" s="1071"/>
      <c r="H156" s="1071"/>
      <c r="I156" s="1071"/>
      <c r="J156" s="1071"/>
      <c r="K156" s="1071"/>
      <c r="L156" s="1071"/>
    </row>
    <row r="157" spans="2:12" ht="11.25" customHeight="1">
      <c r="B157" s="480"/>
      <c r="C157" s="480"/>
      <c r="D157" s="480"/>
      <c r="E157" s="480"/>
      <c r="F157" s="480"/>
      <c r="G157" s="480"/>
      <c r="H157" s="480"/>
      <c r="I157" s="480"/>
      <c r="J157" s="480"/>
      <c r="K157" s="480"/>
      <c r="L157" s="480"/>
    </row>
    <row r="158" spans="2:12" ht="11.25" customHeight="1">
      <c r="B158" s="480"/>
      <c r="C158" s="480"/>
      <c r="D158" s="480"/>
      <c r="E158" s="480"/>
      <c r="F158" s="480"/>
      <c r="G158" s="480"/>
      <c r="H158" s="480"/>
      <c r="I158" s="480"/>
      <c r="J158" s="480"/>
      <c r="K158" s="480"/>
      <c r="L158" s="480"/>
    </row>
    <row r="159" spans="2:12" ht="11.25" customHeight="1">
      <c r="B159" s="480"/>
      <c r="C159" s="480"/>
      <c r="D159" s="480"/>
      <c r="E159" s="480"/>
      <c r="F159" s="480"/>
      <c r="G159" s="480"/>
      <c r="H159" s="480"/>
      <c r="I159" s="480"/>
      <c r="J159" s="480"/>
      <c r="K159" s="480"/>
      <c r="L159" s="480"/>
    </row>
    <row r="160" spans="2:12" ht="11.25" customHeight="1">
      <c r="B160" s="480"/>
      <c r="C160" s="480"/>
      <c r="D160" s="480"/>
      <c r="E160" s="480"/>
      <c r="F160" s="480"/>
      <c r="G160" s="480"/>
      <c r="H160" s="480"/>
      <c r="I160" s="480"/>
      <c r="J160" s="480"/>
      <c r="K160" s="480"/>
      <c r="L160" s="480"/>
    </row>
    <row r="161" spans="2:12" ht="11.25" customHeight="1">
      <c r="B161" s="480"/>
      <c r="C161" s="480"/>
      <c r="D161" s="480"/>
      <c r="E161" s="480"/>
      <c r="F161" s="480"/>
      <c r="G161" s="480"/>
      <c r="H161" s="480"/>
      <c r="I161" s="480"/>
      <c r="J161" s="480"/>
      <c r="K161" s="480"/>
      <c r="L161" s="480"/>
    </row>
    <row r="162" spans="2:12" ht="11.25" customHeight="1">
      <c r="B162" s="480"/>
      <c r="C162" s="480"/>
      <c r="D162" s="480"/>
      <c r="E162" s="480"/>
      <c r="F162" s="480"/>
      <c r="G162" s="480"/>
      <c r="H162" s="480"/>
      <c r="I162" s="480"/>
      <c r="J162" s="480"/>
      <c r="K162" s="480"/>
      <c r="L162" s="480"/>
    </row>
    <row r="163" spans="2:12" ht="11.25" customHeight="1">
      <c r="B163" s="480"/>
      <c r="C163" s="480"/>
      <c r="D163" s="480"/>
      <c r="E163" s="480"/>
      <c r="F163" s="480"/>
      <c r="G163" s="480"/>
      <c r="H163" s="480"/>
      <c r="I163" s="480"/>
      <c r="J163" s="480"/>
      <c r="K163" s="480"/>
      <c r="L163" s="480"/>
    </row>
    <row r="164" spans="2:12" ht="11.25" customHeight="1">
      <c r="B164" s="480"/>
      <c r="C164" s="480"/>
      <c r="D164" s="480"/>
      <c r="E164" s="480"/>
      <c r="F164" s="480"/>
      <c r="G164" s="480"/>
      <c r="H164" s="480"/>
      <c r="I164" s="480"/>
      <c r="J164" s="480"/>
      <c r="K164" s="480"/>
      <c r="L164" s="480"/>
    </row>
    <row r="165" spans="2:12" ht="11.25" customHeight="1">
      <c r="B165" s="480"/>
      <c r="C165" s="481"/>
      <c r="D165" s="481"/>
      <c r="E165" s="480"/>
      <c r="F165" s="480"/>
      <c r="G165" s="480"/>
      <c r="H165" s="480"/>
      <c r="I165" s="480"/>
      <c r="J165" s="480"/>
      <c r="K165" s="480"/>
      <c r="L165" s="480"/>
    </row>
    <row r="166" spans="2:12" ht="11.25" customHeight="1">
      <c r="B166" s="481"/>
      <c r="C166" s="481"/>
      <c r="D166" s="481"/>
      <c r="E166" s="481"/>
      <c r="F166" s="481"/>
      <c r="G166" s="481"/>
      <c r="H166" s="481"/>
      <c r="I166" s="481"/>
      <c r="J166" s="481"/>
      <c r="K166" s="481"/>
      <c r="L166" s="481"/>
    </row>
    <row r="167" spans="2:12" ht="11.25" customHeight="1">
      <c r="B167" s="481"/>
      <c r="C167" s="481"/>
      <c r="D167" s="481"/>
      <c r="E167" s="481"/>
      <c r="F167" s="481"/>
      <c r="G167" s="481"/>
      <c r="H167" s="481"/>
      <c r="I167" s="481"/>
      <c r="J167" s="481"/>
      <c r="K167" s="481"/>
      <c r="L167" s="481"/>
    </row>
    <row r="168" spans="2:12" ht="11.25" customHeight="1">
      <c r="B168" s="481"/>
      <c r="C168" s="481"/>
      <c r="D168" s="481"/>
      <c r="E168" s="481"/>
      <c r="F168" s="481"/>
      <c r="G168" s="481"/>
      <c r="H168" s="481"/>
      <c r="I168" s="481"/>
      <c r="J168" s="481"/>
      <c r="K168" s="481"/>
      <c r="L168" s="481"/>
    </row>
    <row r="169" spans="2:12" ht="15">
      <c r="B169" s="481"/>
      <c r="E169" s="481"/>
      <c r="F169" s="481"/>
      <c r="G169" s="481"/>
      <c r="H169" s="481"/>
      <c r="I169" s="481"/>
      <c r="J169" s="481"/>
      <c r="K169" s="481"/>
      <c r="L169" s="481"/>
    </row>
  </sheetData>
  <sheetProtection/>
  <protectedRanges>
    <protectedRange sqref="C12:D13 C15:D16 E15 C19 E18:F19 D85:D86 E105:L107 D111 E110:L115 E97:L98 E131:L132 E25:L26 E29:L31 E33:L34 E40:L41 E94:L94 D88:D107 E101:L103 D117:D138 F123:J124 F125:K130 D58 E86:L87 D54 D71:D74 D76:D83 D60:D69 D23:D49 E137:L138" name="Range1"/>
    <protectedRange password="CDC0" sqref="G15" name="Range1_2"/>
    <protectedRange sqref="C17:D17" name="Range1_1_2_1"/>
    <protectedRange password="CDC0" sqref="H23:H24" name="Range1_7_1_2_1"/>
    <protectedRange password="CDC0" sqref="G23:G24" name="Range1_6_2_1"/>
    <protectedRange password="CDC0" sqref="K23:L24" name="Range1_6_5_1"/>
    <protectedRange password="CDC0" sqref="E24:F24" name="Range1_6_8"/>
    <protectedRange password="CDC0" sqref="I23:J24" name="Range1_6_4"/>
    <protectedRange password="CDC0" sqref="K59 K43" name="Range1_15"/>
    <protectedRange password="CDC0" sqref="F45:F48 F95:F96 F69:F70 F73:G74 F61 F79:G79 G58 F80 F82:F84 G60:G63 F59:H59 F43:H43 G65:G66" name="Range1_11_2"/>
    <protectedRange password="CDC0" sqref="I59 I43" name="Range1_10_2_1"/>
    <protectedRange password="CDC0" sqref="L59 L43" name="Range1_6_10"/>
    <protectedRange password="CDC0" sqref="G45:H45" name="Range1_1_4"/>
    <protectedRange password="CDC0" sqref="G48:H48" name="Range1_1_5"/>
    <protectedRange password="CDC0" sqref="E45:E46" name="Range1_1_1"/>
    <protectedRange password="CDC0" sqref="K45:K47" name="Range1_11_2_2_1_1"/>
    <protectedRange sqref="F81 F68 F72 F78" name="Range1_4"/>
    <protectedRange password="CDC0" sqref="H68" name="Range1_12_13_1_1_1"/>
    <protectedRange password="CDC0" sqref="I68:J68 G78 G68 G72 G80:G81" name="Range1_12_8_1_1"/>
    <protectedRange password="CDC0" sqref="L68" name="Range1_6_2"/>
    <protectedRange password="CDC0" sqref="E61 E79:E80" name="Range1_3"/>
    <protectedRange password="CDC0" sqref="E81 E68:E70 E72:E74" name="Range1_12_1_4"/>
    <protectedRange password="CDC0" sqref="J79 J80:K80 J61:K61" name="Range1_3_3"/>
    <protectedRange password="CDC0" sqref="L81 L69:L74" name="Range1_6_5_3"/>
    <protectedRange password="CDC0" sqref="L61 L79:L80 L54 L85" name="Range1_7_3"/>
    <protectedRange password="CDC0" sqref="K69:K70 K79 H69:H70 H73:K73 H81:K81 H61 H79:H80 H74:J74 K54 H72 H82:H84 K82:K85" name="Range1_12_1_4_3"/>
    <protectedRange password="CDC0" sqref="I69:J70 I72:J72" name="Range1_12_1_1_3_1"/>
    <protectedRange password="CDC0" sqref="I61 I79:I80" name="Range1_3_2_2"/>
    <protectedRange password="CDC0" sqref="G82:G84" name="Range1_12_1_5_1_1"/>
    <protectedRange sqref="L96 I96" name="Range1_4_1"/>
    <protectedRange password="CDC0" sqref="H95:J95 L95 H96" name="Range1_3_1_1_1"/>
    <protectedRange password="CDC0" sqref="K95" name="Range1_5_2_1_1"/>
    <protectedRange password="CDC0" sqref="G95:G96" name="Range1_11_1_1"/>
    <protectedRange sqref="E96" name="Range1_1_1_4"/>
    <protectedRange password="CDC0" sqref="E95" name="Range1_3_1_1"/>
    <protectedRange password="CDC0" sqref="J96:K96" name="Range1_1"/>
    <protectedRange password="CDC0" sqref="L93" name="Range1_3_1"/>
    <protectedRange password="CDC0" sqref="L89" name="Range1_12_1_4_2"/>
    <protectedRange password="CDC0" sqref="H90" name="Range1_5_1_1"/>
    <protectedRange password="CDC0" sqref="L90:L91" name="Range1_6_5"/>
    <protectedRange password="CDC0" sqref="G89:G92" name="Range1_6_2_1_1"/>
    <protectedRange password="CDC0" sqref="F92 H92" name="Range1_2_1"/>
    <protectedRange password="CDC0" sqref="J92:L92" name="Range1_2_2"/>
    <protectedRange password="CDC0" sqref="E92 E90" name="Range1_3_2"/>
    <protectedRange password="CDC0" sqref="K100" name="Range1_5_2"/>
    <protectedRange password="CDC0" sqref="E104:G104" name="Range1_19_1"/>
    <protectedRange password="CDC0" sqref="H104:J104 H99" name="Range1_4_1_1"/>
    <protectedRange password="CDC0" sqref="E109" name="Range1_5"/>
    <protectedRange password="CDC0" sqref="G108:G109" name="Range1_6"/>
    <protectedRange password="CDC0" sqref="J109 F109 H109" name="Range1_4_2"/>
    <protectedRange sqref="K109" name="Range1_10_1_1"/>
    <protectedRange password="CDC0" sqref="K108" name="Range1_8_1_1"/>
    <protectedRange password="CDC0" sqref="L108:L109" name="Range1_7_1_1"/>
    <protectedRange password="CDC0" sqref="F119:K122 K123:K124" name="Range1_16"/>
    <protectedRange password="CDC0" sqref="E133:E136" name="Range1_9"/>
    <protectedRange password="CDC0" sqref="F133:K136" name="Range1_18_1"/>
    <protectedRange password="CDC0" sqref="L135" name="Range1_6_7_7_1"/>
    <protectedRange password="CDC0" sqref="F28" name="Range1_7_1_2"/>
    <protectedRange password="CDC0" sqref="G27:G28" name="Range1_6_2_1_2"/>
    <protectedRange password="CDC0" sqref="L27:L28 L38:L39" name="Range1_6_5_1_1"/>
    <protectedRange password="CDC0" sqref="F32" name="Range1_8_1_1_1"/>
    <protectedRange password="CDC0" sqref="E32 G32 I32:K32" name="Range1_9_1"/>
    <protectedRange password="CDC0" sqref="I36" name="Range1_8"/>
    <protectedRange password="CDC0" sqref="G35:G36" name="Range1_6_1"/>
    <protectedRange password="CDC0" sqref="H35:I35 H36 K35:K36" name="Range1_10"/>
    <protectedRange password="CDC0" sqref="L58 L60" name="Range1_7_2"/>
    <protectedRange password="CDC0" sqref="H58:K58 E58:F58 H60:K60 E60:F60" name="Range1_12_1"/>
    <protectedRange password="CDC0" sqref="G99" name="Range1_11"/>
    <protectedRange password="CDC0" sqref="E99" name="Range1_16_1_1"/>
    <protectedRange password="CDC0" sqref="I82:I84" name="Range1_12_1_4_3_1"/>
    <protectedRange password="CDC0" sqref="K50" name="Range1_15_1"/>
    <protectedRange password="CDC0" sqref="F50:F53" name="Range1_12_13_1_1"/>
    <protectedRange password="CDC0" sqref="H50" name="Range1_12_8_1_1_1"/>
    <protectedRange password="CDC0" sqref="H51" name="Range1_1_4_1"/>
    <protectedRange password="CDC0" sqref="L50:L53" name="Range1_6_5_2"/>
    <protectedRange password="CDC0" sqref="G50:G53" name="Range1_6_3_1"/>
    <protectedRange password="CDC0" sqref="E120:E130" name="Range1_20_3_2"/>
    <protectedRange password="CDC0" sqref="L62:L63 L65:L67" name="Range1_6_21_1_1"/>
    <protectedRange password="CDC0" sqref="E67:K67 E62:F63 H62:K63 H65:J66 E65:F66" name="Range1_12_1_13_1_1"/>
    <protectedRange password="CDC0" sqref="G37 I37 K37:K38" name="Range1_7"/>
    <protectedRange password="CDC0" sqref="H37" name="Range1_10_1"/>
    <protectedRange password="CDC0" sqref="K39" name="Range1_13_1"/>
    <protectedRange password="CDC0" sqref="H38:H39" name="Range1_10_4_1"/>
    <protectedRange password="CDC0" sqref="E71:K71 G69:G70" name="Range1_12_1_1"/>
    <protectedRange password="CDC0" sqref="F76" name="Range1_12_1_6"/>
    <protectedRange sqref="K74" name="Range1_10_1_1_5"/>
    <protectedRange password="CDC0" sqref="F54:H54 F85:H85" name="Range1_12_1_17"/>
    <protectedRange password="CDC0" sqref="I54 I85" name="Range1_12_1_2_2"/>
    <protectedRange password="CDC0" sqref="J47:J48" name="Range1_13"/>
    <protectedRange password="CDC0" sqref="J45:J46" name="Range1_1_3"/>
    <protectedRange password="CDC0" sqref="E35" name="Range1_10_1_2_2"/>
    <protectedRange password="CDC0" sqref="E36:E37" name="Range1_8_1_4"/>
    <protectedRange password="CDC0" sqref="E38:E39" name="Range1_21_1"/>
    <protectedRange password="CDC0" sqref="F36:F37" name="Range1_8_2_1_1_1_3"/>
    <protectedRange password="CDC0" sqref="F38:F39" name="Range1_8_2_2_1_1_3"/>
    <protectedRange password="CDC0" sqref="J35" name="Range1_10_1_1_1_2"/>
    <protectedRange password="CDC0" sqref="J36:J37" name="Range1_8_2_1_3"/>
    <protectedRange password="CDC0" sqref="J38:J39" name="Range1_13_2_3"/>
    <protectedRange password="CDC0" sqref="E54 E82:E85" name="Range1_12_1_16"/>
    <protectedRange password="CDC0" sqref="J54 J82:J85" name="Range1_12_1_19"/>
    <protectedRange password="CDC0" sqref="G100" name="Range1_12"/>
    <protectedRange password="CDC0" sqref="L35:L37 L32" name="Range1_6_7_1_4_8_1_1_3"/>
    <protectedRange password="CDC0" sqref="L82:L84" name="Range1_6_7_1_4_8_1_1_3_1"/>
    <protectedRange password="CDC0" sqref="L104" name="Range1_6_7_1_4_8_1_1_3_2"/>
    <protectedRange password="CDC0" sqref="L119:L130" name="Range1_6_7_1_4_8_1_1_3_3"/>
    <protectedRange password="CDC0" sqref="L133:L134" name="Range1_6_7_1_4_8_1_1_3_4"/>
    <protectedRange password="CDC0" sqref="L136" name="Range1_6_7_1_4_8_1_1_3_5"/>
    <protectedRange password="CDC0" sqref="J64:K64 E64" name="Range1_1_2_2_1"/>
    <protectedRange password="CDC0" sqref="L64" name="Range1_7_5"/>
    <protectedRange password="CDC0" sqref="G64" name="Range1_1_5_1_1"/>
    <protectedRange password="CDC0" sqref="H64" name="Range1_12_1_1_1_2"/>
    <protectedRange password="CDC0" sqref="I64" name="Range1_3_2_1"/>
  </protectedRanges>
  <mergeCells count="112">
    <mergeCell ref="A5:M6"/>
    <mergeCell ref="A7:M8"/>
    <mergeCell ref="A12:B12"/>
    <mergeCell ref="C12:E12"/>
    <mergeCell ref="A13:B13"/>
    <mergeCell ref="C13:D13"/>
    <mergeCell ref="K1:L1"/>
    <mergeCell ref="C17:D17"/>
    <mergeCell ref="K21:K22"/>
    <mergeCell ref="K3:L3"/>
    <mergeCell ref="K4:L4"/>
    <mergeCell ref="C14:D14"/>
    <mergeCell ref="J21:J22"/>
    <mergeCell ref="C16:D16"/>
    <mergeCell ref="F16:J16"/>
    <mergeCell ref="E21:E22"/>
    <mergeCell ref="L21:L22"/>
    <mergeCell ref="G21:G22"/>
    <mergeCell ref="H21:H22"/>
    <mergeCell ref="I21:I22"/>
    <mergeCell ref="L56:L57"/>
    <mergeCell ref="C56:D56"/>
    <mergeCell ref="J56:J57"/>
    <mergeCell ref="G56:G57"/>
    <mergeCell ref="F21:F22"/>
    <mergeCell ref="C21:D21"/>
    <mergeCell ref="C23:C26"/>
    <mergeCell ref="C19:D19"/>
    <mergeCell ref="D23:D26"/>
    <mergeCell ref="C15:D15"/>
    <mergeCell ref="D32:D34"/>
    <mergeCell ref="A27:A31"/>
    <mergeCell ref="B27:B31"/>
    <mergeCell ref="C27:C31"/>
    <mergeCell ref="A23:A26"/>
    <mergeCell ref="C18:D18"/>
    <mergeCell ref="A21:B22"/>
    <mergeCell ref="B23:B26"/>
    <mergeCell ref="A19:B19"/>
    <mergeCell ref="A14:B14"/>
    <mergeCell ref="A16:B16"/>
    <mergeCell ref="A18:B18"/>
    <mergeCell ref="A15:B15"/>
    <mergeCell ref="A17:B17"/>
    <mergeCell ref="D41:D42"/>
    <mergeCell ref="D27:D31"/>
    <mergeCell ref="A35:A40"/>
    <mergeCell ref="B35:B40"/>
    <mergeCell ref="C35:C40"/>
    <mergeCell ref="D35:D40"/>
    <mergeCell ref="A41:A55"/>
    <mergeCell ref="A32:A34"/>
    <mergeCell ref="B32:B34"/>
    <mergeCell ref="C32:C34"/>
    <mergeCell ref="G41:L41"/>
    <mergeCell ref="C41:C42"/>
    <mergeCell ref="D44:D49"/>
    <mergeCell ref="B94:B97"/>
    <mergeCell ref="C94:C97"/>
    <mergeCell ref="D94:D97"/>
    <mergeCell ref="G88:L88"/>
    <mergeCell ref="F56:F57"/>
    <mergeCell ref="E56:E57"/>
    <mergeCell ref="H56:H57"/>
    <mergeCell ref="K56:K57"/>
    <mergeCell ref="A94:A97"/>
    <mergeCell ref="B58:B86"/>
    <mergeCell ref="C58:C86"/>
    <mergeCell ref="A87:B87"/>
    <mergeCell ref="A58:A86"/>
    <mergeCell ref="B88:B93"/>
    <mergeCell ref="C88:C93"/>
    <mergeCell ref="B103:B106"/>
    <mergeCell ref="D88:D93"/>
    <mergeCell ref="A88:A93"/>
    <mergeCell ref="D58:D86"/>
    <mergeCell ref="I56:I57"/>
    <mergeCell ref="A56:B57"/>
    <mergeCell ref="A115:B116"/>
    <mergeCell ref="C115:D115"/>
    <mergeCell ref="A98:A106"/>
    <mergeCell ref="A107:A110"/>
    <mergeCell ref="B107:B110"/>
    <mergeCell ref="C107:C110"/>
    <mergeCell ref="D107:D110"/>
    <mergeCell ref="B98:B102"/>
    <mergeCell ref="C98:C102"/>
    <mergeCell ref="D98:D102"/>
    <mergeCell ref="A117:B117"/>
    <mergeCell ref="K116:K117"/>
    <mergeCell ref="A111:A114"/>
    <mergeCell ref="C103:C106"/>
    <mergeCell ref="D103:D106"/>
    <mergeCell ref="F116:F117"/>
    <mergeCell ref="E116:E117"/>
    <mergeCell ref="B111:B114"/>
    <mergeCell ref="C111:C114"/>
    <mergeCell ref="D111:D114"/>
    <mergeCell ref="G118:L118"/>
    <mergeCell ref="G116:G117"/>
    <mergeCell ref="H116:H117"/>
    <mergeCell ref="I116:I117"/>
    <mergeCell ref="J116:J117"/>
    <mergeCell ref="L116:L117"/>
    <mergeCell ref="D132:D138"/>
    <mergeCell ref="A118:A131"/>
    <mergeCell ref="B118:B131"/>
    <mergeCell ref="C118:C131"/>
    <mergeCell ref="D118:D131"/>
    <mergeCell ref="A132:A138"/>
    <mergeCell ref="B132:B138"/>
    <mergeCell ref="C132:C138"/>
  </mergeCells>
  <hyperlinks>
    <hyperlink ref="K16" r:id="rId1" display="Sampling levels and frequencies"/>
  </hyperlinks>
  <printOptions/>
  <pageMargins left="0.5905511811023623" right="0.5905511811023623" top="0.7874015748031497" bottom="0.7874015748031497" header="0.31496062992125984" footer="0.31496062992125984"/>
  <pageSetup horizontalDpi="600" verticalDpi="600" orientation="landscape" paperSize="9" scale="38" r:id="rId3"/>
  <rowBreaks count="2" manualBreakCount="2">
    <brk id="55" max="11" man="1"/>
    <brk id="114"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MINAPK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olga</dc:creator>
  <cp:keywords/>
  <dc:description/>
  <cp:lastModifiedBy>555</cp:lastModifiedBy>
  <cp:lastPrinted>2018-02-12T13:15:52Z</cp:lastPrinted>
  <dcterms:created xsi:type="dcterms:W3CDTF">2007-12-25T07:13:08Z</dcterms:created>
  <dcterms:modified xsi:type="dcterms:W3CDTF">2018-02-12T13:16:05Z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