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95" tabRatio="794" activeTab="9"/>
  </bookViews>
  <sheets>
    <sheet name="ЯЛОВИЧИНА" sheetId="1" r:id="rId1"/>
    <sheet name="СВИНИНА" sheetId="2" r:id="rId2"/>
    <sheet name="М'ЯСО ПТИЦІ" sheetId="3" r:id="rId3"/>
    <sheet name="М'ЯСО ГУСЕЙ" sheetId="4" r:id="rId4"/>
    <sheet name="М'ЯСО ІНДИКІВ" sheetId="5" r:id="rId5"/>
    <sheet name="АКВАКУЛЬТУРА-РИБА" sheetId="6" r:id="rId6"/>
    <sheet name="МОЛОКО КОРОВ'ЯЧЕ" sheetId="7" r:id="rId7"/>
    <sheet name="ЯЙЦЯ КУРЯЧІ" sheetId="8" r:id="rId8"/>
    <sheet name="КРОЛІ" sheetId="9" r:id="rId9"/>
    <sheet name="МЕД" sheetId="10" r:id="rId10"/>
  </sheets>
  <definedNames>
    <definedName name="_xlnm.Print_Area" localSheetId="5">'АКВАКУЛЬТУРА-РИБА'!$A$1:$L$138</definedName>
    <definedName name="_xlnm.Print_Area" localSheetId="8">'КРОЛІ'!$A$1:$L$175</definedName>
    <definedName name="_xlnm.Print_Area" localSheetId="9">'МЕД'!$A$1:$L$135</definedName>
    <definedName name="_xlnm.Print_Area" localSheetId="6">'МОЛОКО КОРОВ''ЯЧЕ'!$A$1:$M$155</definedName>
    <definedName name="_xlnm.Print_Area" localSheetId="3">'М''ЯСО ГУСЕЙ'!$A$1:$N$194</definedName>
    <definedName name="_xlnm.Print_Area" localSheetId="4">'М''ЯСО ІНДИКІВ'!$A$1:$N$186</definedName>
    <definedName name="_xlnm.Print_Area" localSheetId="2">'М''ЯСО ПТИЦІ'!$A$1:$N$193</definedName>
    <definedName name="_xlnm.Print_Area" localSheetId="1">'СВИНИНА'!$A$1:$L$229</definedName>
    <definedName name="_xlnm.Print_Area" localSheetId="7">'ЯЙЦЯ КУРЯЧІ'!$A$1:$M$117</definedName>
    <definedName name="_xlnm.Print_Area" localSheetId="0">'ЯЛОВИЧИНА'!$A$1:$N$227</definedName>
  </definedNames>
  <calcPr fullCalcOnLoad="1"/>
</workbook>
</file>

<file path=xl/sharedStrings.xml><?xml version="1.0" encoding="utf-8"?>
<sst xmlns="http://schemas.openxmlformats.org/spreadsheetml/2006/main" count="5281" uniqueCount="354">
  <si>
    <t>Всього</t>
  </si>
  <si>
    <t>B3a + B3b + B3c</t>
  </si>
  <si>
    <t>A1</t>
  </si>
  <si>
    <t>A2</t>
  </si>
  <si>
    <t>A3</t>
  </si>
  <si>
    <t>A4</t>
  </si>
  <si>
    <t>A5</t>
  </si>
  <si>
    <t>A6</t>
  </si>
  <si>
    <t>B1</t>
  </si>
  <si>
    <t>B2a + B2b + B2c + B2d + B2e</t>
  </si>
  <si>
    <t>B2a</t>
  </si>
  <si>
    <t>B2b</t>
  </si>
  <si>
    <t>B2c</t>
  </si>
  <si>
    <t>B2d</t>
  </si>
  <si>
    <t>B2e</t>
  </si>
  <si>
    <t>B2f</t>
  </si>
  <si>
    <t xml:space="preserve">B3a + B3b + B3c + B3d </t>
  </si>
  <si>
    <t>B3a</t>
  </si>
  <si>
    <t>B3b</t>
  </si>
  <si>
    <t>B3c</t>
  </si>
  <si>
    <t>B3d</t>
  </si>
  <si>
    <t>B3e</t>
  </si>
  <si>
    <t xml:space="preserve">B3a + B3c + B3d </t>
  </si>
  <si>
    <t>B2a + B2b + B2c + B2e</t>
  </si>
  <si>
    <t>For official use</t>
  </si>
  <si>
    <t xml:space="preserve">Sum of B3a + B3c + B3d + B3e </t>
  </si>
  <si>
    <t xml:space="preserve">  </t>
  </si>
  <si>
    <t>Країна</t>
  </si>
  <si>
    <t>Живі тварини/продукт</t>
  </si>
  <si>
    <t>Рік впровадження Плану</t>
  </si>
  <si>
    <t>КІЛЬКІСТЬ ЗРАЗКІВ</t>
  </si>
  <si>
    <t>Мінімум</t>
  </si>
  <si>
    <t>ПЛАН</t>
  </si>
  <si>
    <t>ДАТА</t>
  </si>
  <si>
    <t>Групи речовин, які будуть перевірені</t>
  </si>
  <si>
    <t>ЗГІДНО З ВИМОГАМИ ЄС</t>
  </si>
  <si>
    <t>ЗГІДНО З ККА</t>
  </si>
  <si>
    <t>ДРУГЕ</t>
  </si>
  <si>
    <t>СПОЛУКИ, ЩО АНАЛІЗУЮТЬСЯ</t>
  </si>
  <si>
    <t>ПІДТВЕРДЖУЮЧИ МЕТОДИ</t>
  </si>
  <si>
    <t>ЛАБОРАТОРІЇ</t>
  </si>
  <si>
    <t xml:space="preserve">КІЛЬКІСТЬ ЗРАЗКІВ  </t>
  </si>
  <si>
    <t>Дані щодо експорту в ЄС в метричних тоннах (за минулий рік)</t>
  </si>
  <si>
    <t>ЗАБІЙНІ ПУНКТИ</t>
  </si>
  <si>
    <t>Україна</t>
  </si>
  <si>
    <t>ФЕРМИ</t>
  </si>
  <si>
    <t>СКРИНІНГОВІ МЕТОДИ</t>
  </si>
  <si>
    <t>ДАНІ ЗАГАЛЬНОДЕРЖАВНОГО ВИРОБНИЦТВА - кількість тварин (забитих за минулий рік)</t>
  </si>
  <si>
    <r>
      <t>ДАНІ ВИРОБНИЦТВА для розрахунку КІЛЬКОСТІ ЗРАЗКІВ. (</t>
    </r>
    <r>
      <rPr>
        <b/>
        <u val="single"/>
        <sz val="12"/>
        <rFont val="Arial"/>
        <family val="2"/>
      </rPr>
      <t>Кількість тварин</t>
    </r>
    <r>
      <rPr>
        <b/>
        <sz val="12"/>
        <rFont val="Arial"/>
        <family val="2"/>
      </rPr>
      <t xml:space="preserve"> (забитих за минулий рік) </t>
    </r>
  </si>
  <si>
    <r>
      <t>ОБ</t>
    </r>
    <r>
      <rPr>
        <b/>
        <sz val="12"/>
        <rFont val="Viner Hand ITC"/>
        <family val="4"/>
      </rPr>
      <t>’</t>
    </r>
    <r>
      <rPr>
        <b/>
        <sz val="12"/>
        <rFont val="Arial"/>
        <family val="2"/>
      </rPr>
      <t>ЄКТ АНАЛІЗУ</t>
    </r>
  </si>
  <si>
    <t>СТІЛЬБЕНИ</t>
  </si>
  <si>
    <t>ТІРЕОСТАТИКИ</t>
  </si>
  <si>
    <t>План</t>
  </si>
  <si>
    <t>ДАНІ ЗАГАЛЬНОДЕРЖАВНОГО ВИРОБНИЦТВА - в ТОННАХ (за минулий рік)</t>
  </si>
  <si>
    <t>МІНІМУМ (якщо виробництво становить &lt; 5000 T)</t>
  </si>
  <si>
    <t>РІВЕНЬ МЕЖИ [μg/Kg]</t>
  </si>
  <si>
    <t>МІН</t>
  </si>
  <si>
    <t>СИНТЕТИЧНІ СТЕРОЇДИ</t>
  </si>
  <si>
    <t>ЛАКТОНИ РЕЗОРЦИЛОВОЇ КИСЛОТИ</t>
  </si>
  <si>
    <t>БЕТА - АГОНІСТИ</t>
  </si>
  <si>
    <t>НІТРОФУРАНИ</t>
  </si>
  <si>
    <t>Метаболіти фуралтадону</t>
  </si>
  <si>
    <t>Метеболіти фуразалідону</t>
  </si>
  <si>
    <t>НІТРОІМІДАЗОЛИ</t>
  </si>
  <si>
    <t>Ронідазол</t>
  </si>
  <si>
    <t>Диметрідазол</t>
  </si>
  <si>
    <t>Метронідазол</t>
  </si>
  <si>
    <t>ОБ’ЄКТ АНАЛІЗУ</t>
  </si>
  <si>
    <t>АНТИБАКТЕРІАЛЬНІ СУБСТАНЦІЇ</t>
  </si>
  <si>
    <t>АНТГЕЛЬМІНТИКИ</t>
  </si>
  <si>
    <t>КОКЦИДІОСТАТИКИ</t>
  </si>
  <si>
    <t>КАРБАМАТИ</t>
  </si>
  <si>
    <t>ПІРЕТРОЇДИ</t>
  </si>
  <si>
    <t>ІНШІ ФАРМАКОЛОГІЧНІ СУБСТАНЦІЇ</t>
  </si>
  <si>
    <t>ХЛОРОРГАНІЧНІ ПЕСТИЦИДИ з РСВS</t>
  </si>
  <si>
    <t>ХІМІЧНІ ЕЛЕМЕНТИ</t>
  </si>
  <si>
    <t>МІКОТОКСИНИ</t>
  </si>
  <si>
    <t>B3f</t>
  </si>
  <si>
    <t>РАДІОНУКЛІДИ, Бк/кг</t>
  </si>
  <si>
    <t>Загальна мінімальна кількість розрахованих зразків</t>
  </si>
  <si>
    <t>Дата</t>
  </si>
  <si>
    <t>Дані шодо експорту в ЄС в метричних тоннах (за минулий рік)</t>
  </si>
  <si>
    <t>МІНІМАЛЬНА кількість 300</t>
  </si>
  <si>
    <t>Кількість тестів</t>
  </si>
  <si>
    <t>Хлорамфенікол</t>
  </si>
  <si>
    <t>Інші A6 субстанції</t>
  </si>
  <si>
    <t>Кількість зразків</t>
  </si>
  <si>
    <t>ФОСФОРОРГАНІЧНІ ПЕСТИЦИДИ</t>
  </si>
  <si>
    <t>Зразки:</t>
  </si>
  <si>
    <t>Дослідження:</t>
  </si>
  <si>
    <r>
      <t xml:space="preserve">ДАНІ ВИРОБНИЦТВА - в </t>
    </r>
    <r>
      <rPr>
        <b/>
        <u val="single"/>
        <sz val="12"/>
        <rFont val="Arial"/>
        <family val="2"/>
      </rPr>
      <t>ТОННАХ</t>
    </r>
    <r>
      <rPr>
        <b/>
        <sz val="12"/>
        <rFont val="Arial"/>
        <family val="2"/>
      </rPr>
      <t xml:space="preserve"> для розрахунку кількості зразків (за минулий рік)</t>
    </r>
  </si>
  <si>
    <t>Mінімум</t>
  </si>
  <si>
    <t>СЕДАТИВНІ</t>
  </si>
  <si>
    <t>МЕЖА ДЕТЕКТУВАННЯ СКРИНІНГОВОГО МЕТОДУ (μg/Kg)</t>
  </si>
  <si>
    <t>МЕЖА ДЕТЕКТУВАННЯ ПІДТВЕРДЖУЮЧОГО МЕТОДУ(μg/Kg)</t>
  </si>
  <si>
    <t>РІВЕНЬ МЕЖИ (μg/Kg)</t>
  </si>
  <si>
    <t>МЕЖА ДЕТЕКТУВАННЯ ПІДТВЕРДЖУЮЧОГО МЕТОДУ (μg/Kg)</t>
  </si>
  <si>
    <t>Сеча</t>
  </si>
  <si>
    <t>ELISA</t>
  </si>
  <si>
    <t>GC-MS</t>
  </si>
  <si>
    <t>Печінка</t>
  </si>
  <si>
    <t>LC-MS/MS</t>
  </si>
  <si>
    <t>19-Нор-Тестостерон</t>
  </si>
  <si>
    <t>17-бета-естрадіол</t>
  </si>
  <si>
    <t>Зеранол</t>
  </si>
  <si>
    <t>Кленбутерол</t>
  </si>
  <si>
    <t xml:space="preserve">М'язи </t>
  </si>
  <si>
    <t xml:space="preserve">ELISA </t>
  </si>
  <si>
    <t>AMOZ</t>
  </si>
  <si>
    <t>AOZ</t>
  </si>
  <si>
    <t>HPLC</t>
  </si>
  <si>
    <t>Енрофлоксацин</t>
  </si>
  <si>
    <t>Тетрациклін</t>
  </si>
  <si>
    <t>Хлортетрациклін</t>
  </si>
  <si>
    <t>Сульфатіазол</t>
  </si>
  <si>
    <t>Сульфаметоксазол</t>
  </si>
  <si>
    <t>Сульфаніламід</t>
  </si>
  <si>
    <t>Альбендазол</t>
  </si>
  <si>
    <t>Івермектин</t>
  </si>
  <si>
    <t>Саліноміцин</t>
  </si>
  <si>
    <t>LC/MS/MS</t>
  </si>
  <si>
    <t>Дельтаметрин</t>
  </si>
  <si>
    <t>Фенілбутазон</t>
  </si>
  <si>
    <t>GC-МS</t>
  </si>
  <si>
    <t>Позитивний результат</t>
  </si>
  <si>
    <t>ААS-EL</t>
  </si>
  <si>
    <t>Нирки</t>
  </si>
  <si>
    <t>Свинець</t>
  </si>
  <si>
    <t>Кадмій</t>
  </si>
  <si>
    <t>Ртуть</t>
  </si>
  <si>
    <t>Афлотоксин В1</t>
  </si>
  <si>
    <t>спектрометричний</t>
  </si>
  <si>
    <t>0,6-0,7</t>
  </si>
  <si>
    <t>Цезій -137</t>
  </si>
  <si>
    <t>Стронцій -90</t>
  </si>
  <si>
    <t>AHD</t>
  </si>
  <si>
    <t>SEM</t>
  </si>
  <si>
    <t>Cаліноміцин</t>
  </si>
  <si>
    <t>Наразин</t>
  </si>
  <si>
    <t>ВСЬОГО</t>
  </si>
  <si>
    <t>Свинина</t>
  </si>
  <si>
    <r>
      <t>КІЛЬКІСТЬ ЗРАЗКІВ</t>
    </r>
    <r>
      <rPr>
        <sz val="12"/>
        <rFont val="Arial"/>
        <family val="2"/>
      </rPr>
      <t xml:space="preserve">  </t>
    </r>
  </si>
  <si>
    <t>РІВЕНЬ МЕЖИ (μg/Kg</t>
  </si>
  <si>
    <t>Метаболіти нітрофуразону</t>
  </si>
  <si>
    <t>Аквакультури (риба)</t>
  </si>
  <si>
    <t>СТРЕРОЇДИ</t>
  </si>
  <si>
    <t>Алдрін</t>
  </si>
  <si>
    <t>ASS-EL</t>
  </si>
  <si>
    <t>Гистамін</t>
  </si>
  <si>
    <t>ФАРБИ, у т. ч. Малахітовий зелений + Лейкомалахітовий зелений</t>
  </si>
  <si>
    <t>Малахітовий зелений</t>
  </si>
  <si>
    <t>Лейкомалахітовий зелений</t>
  </si>
  <si>
    <t>Молоко</t>
  </si>
  <si>
    <t>LC/MS-MS</t>
  </si>
  <si>
    <t>Гексахлорбензол</t>
  </si>
  <si>
    <t>Афлотоксин M1</t>
  </si>
  <si>
    <t>Яйця</t>
  </si>
  <si>
    <t>МІНІМАЛЬНА кількість 200</t>
  </si>
  <si>
    <t>ХЛОРАМФЕНІКОЛ</t>
  </si>
  <si>
    <t>Інші фармакологічно активні речовини</t>
  </si>
  <si>
    <t>Зразків:</t>
  </si>
  <si>
    <t>Досліджень:</t>
  </si>
  <si>
    <r>
      <t>Коров</t>
    </r>
    <r>
      <rPr>
        <b/>
        <sz val="12"/>
        <color indexed="10"/>
        <rFont val="Viner Hand ITC"/>
        <family val="4"/>
      </rPr>
      <t>’</t>
    </r>
    <r>
      <rPr>
        <b/>
        <sz val="12"/>
        <color indexed="10"/>
        <rFont val="Arial"/>
        <family val="2"/>
      </rPr>
      <t>яче молоко</t>
    </r>
  </si>
  <si>
    <t>Мед</t>
  </si>
  <si>
    <r>
      <t>Примітка:</t>
    </r>
    <r>
      <rPr>
        <i/>
        <sz val="12"/>
        <rFont val="Arial"/>
        <family val="2"/>
      </rPr>
      <t xml:space="preserve"> </t>
    </r>
  </si>
  <si>
    <t>МЕД</t>
  </si>
  <si>
    <t>ДНДІЛДіВСЕ – Державний науково-дослідний інститут лабораторної діагностики та ветеринарно-санітарної експертизи</t>
  </si>
  <si>
    <t>ЯЛОВИЧИНА</t>
  </si>
  <si>
    <t>Додаток 1</t>
  </si>
  <si>
    <t>Додаток 2</t>
  </si>
  <si>
    <r>
      <t>Примітка:</t>
    </r>
    <r>
      <rPr>
        <sz val="12"/>
        <rFont val="Arial"/>
        <family val="2"/>
      </rPr>
      <t xml:space="preserve"> </t>
    </r>
  </si>
  <si>
    <t>See Instruction sheet, note 4.  If a split system is in place for exports to the EU, actual export data may be entered in this cell.  If there is no split system, and poultry from all farms are eligible for export to the EU, national production data must be entered in this cell.  NB:  If production is &lt; 5000 tonnes per annum, the sample rate is one sample per 200 tonnes.  If &gt; 5000 tonnes per annum, the minimum number of samples is 100 for each substance group</t>
  </si>
  <si>
    <t xml:space="preserve"> LC-MS/MS</t>
  </si>
  <si>
    <t>ДНДІЛДіВСЕ</t>
  </si>
  <si>
    <t xml:space="preserve">ДНДІЛДіВСЕ </t>
  </si>
  <si>
    <t>Диетилстільбестрол (DES)</t>
  </si>
  <si>
    <t>Окситетрациклін</t>
  </si>
  <si>
    <t>Ністатин</t>
  </si>
  <si>
    <t>GC-ECD</t>
  </si>
  <si>
    <t>Тилозин</t>
  </si>
  <si>
    <t>Фенбендазол</t>
  </si>
  <si>
    <t>Диклазурил</t>
  </si>
  <si>
    <t>Циперметрин</t>
  </si>
  <si>
    <t>Левомізол</t>
  </si>
  <si>
    <t>Монензин</t>
  </si>
  <si>
    <t>Нікарбазин</t>
  </si>
  <si>
    <t>Доксициклін</t>
  </si>
  <si>
    <t>Амітраз</t>
  </si>
  <si>
    <t>М'язи</t>
  </si>
  <si>
    <t>В2b</t>
  </si>
  <si>
    <t>Яйця курячі</t>
  </si>
  <si>
    <t>ACCORDING TO EU REQUIREMENTS</t>
  </si>
  <si>
    <t>Всього зразків:</t>
  </si>
  <si>
    <t>Всього досліджень:</t>
  </si>
  <si>
    <t>Стрептоміцин</t>
  </si>
  <si>
    <t>ХЛОРПРОМАЗИН</t>
  </si>
  <si>
    <t>Хлорпромазин</t>
  </si>
  <si>
    <t>Ацепромазин</t>
  </si>
  <si>
    <t>Ксілазін гідрохлорид</t>
  </si>
  <si>
    <t>Циматерол</t>
  </si>
  <si>
    <t>Сальбутамол</t>
  </si>
  <si>
    <t>Флуніксин</t>
  </si>
  <si>
    <t>Бензилпеніцилин</t>
  </si>
  <si>
    <t>Левамизол</t>
  </si>
  <si>
    <t>Афлатоксин В1</t>
  </si>
  <si>
    <t>Левамізол</t>
  </si>
  <si>
    <t xml:space="preserve">Нирки </t>
  </si>
  <si>
    <t>AAS</t>
  </si>
  <si>
    <t>Метиленовий синій</t>
  </si>
  <si>
    <t>Кристал-віолет</t>
  </si>
  <si>
    <t>Еритроміцин</t>
  </si>
  <si>
    <t>НЕСТЕРОЇДНІ ПРОТИЗАПАЛЬНІ РЕЧОВИНИ</t>
  </si>
  <si>
    <t>Метилтестостерон</t>
  </si>
  <si>
    <t xml:space="preserve">Сеча </t>
  </si>
  <si>
    <t xml:space="preserve">Печінка </t>
  </si>
  <si>
    <t xml:space="preserve"> ДНДІЛДіВСЕ</t>
  </si>
  <si>
    <t>Дапсон</t>
  </si>
  <si>
    <t>Колхіцин</t>
  </si>
  <si>
    <t>Авермектин</t>
  </si>
  <si>
    <t>Ампіцилін</t>
  </si>
  <si>
    <t>Додаток 4</t>
  </si>
  <si>
    <t>Додаток 6</t>
  </si>
  <si>
    <t>Додаток 7</t>
  </si>
  <si>
    <t>Додаток 8</t>
  </si>
  <si>
    <t>Додаток 9</t>
  </si>
  <si>
    <t>Метаболіти нітрофурантіону</t>
  </si>
  <si>
    <t>Норфлоксацин</t>
  </si>
  <si>
    <t>м'ясо гусей, у тому числі печінка</t>
  </si>
  <si>
    <t>ХЛОРАМФЕНІКОЛ+НІТРОФУРАНИ+НІТРОІМІДАЗОЛИ</t>
  </si>
  <si>
    <t>* – Рівень межи визначення (MRPL)</t>
  </si>
  <si>
    <t>Sampling levels and frequencies</t>
  </si>
  <si>
    <t>B3a + B3c</t>
  </si>
  <si>
    <t>КРОЛІ</t>
  </si>
  <si>
    <t>0.1</t>
  </si>
  <si>
    <t xml:space="preserve">  ДНДІЛДіВСЕ</t>
  </si>
  <si>
    <t>Додаток 3</t>
  </si>
  <si>
    <t>Додаток 5</t>
  </si>
  <si>
    <t>B2а</t>
  </si>
  <si>
    <t xml:space="preserve">                      </t>
  </si>
  <si>
    <t>Дані щодо експорту в ЄС в метричних тоннах                      (за минулий рік)</t>
  </si>
  <si>
    <t>Дані щодо експорту в ЄС в метричних тоннах                                         (за минулий рік)</t>
  </si>
  <si>
    <t>М'ясо курей</t>
  </si>
  <si>
    <t>Дані шодо експорту в ЄС в метричних тоннах                                                                                      (за минулий рік)</t>
  </si>
  <si>
    <t>Дігідрострептоміцин</t>
  </si>
  <si>
    <t>Додаток 10</t>
  </si>
  <si>
    <t>м'ясо індиків</t>
  </si>
  <si>
    <t>Дані щодо експорту в ЄС в метричних тоннах             (за 2015 рік)</t>
  </si>
  <si>
    <t xml:space="preserve">Дані щодо експорту в ЄС в метричних тоннах          </t>
  </si>
  <si>
    <t>Діазінон</t>
  </si>
  <si>
    <t>Малатіон</t>
  </si>
  <si>
    <t>Паратіон-метил</t>
  </si>
  <si>
    <t>Карбофуран</t>
  </si>
  <si>
    <t>Гексестрол</t>
  </si>
  <si>
    <t>Діенестрол</t>
  </si>
  <si>
    <t>Гентаміцин</t>
  </si>
  <si>
    <t>Колістин</t>
  </si>
  <si>
    <t xml:space="preserve">Колістин </t>
  </si>
  <si>
    <t xml:space="preserve">Рактопамін </t>
  </si>
  <si>
    <t xml:space="preserve">17-бетатренболон </t>
  </si>
  <si>
    <t>17-бетаболденол</t>
  </si>
  <si>
    <t>17 бета болденол</t>
  </si>
  <si>
    <t>Ципрофлоксацин</t>
  </si>
  <si>
    <t xml:space="preserve">до наказу Державної служби України з питань </t>
  </si>
  <si>
    <t xml:space="preserve">безпечності харчових продуктів та захисту </t>
  </si>
  <si>
    <t>Лінкоміцин</t>
  </si>
  <si>
    <t>Клоксацилін</t>
  </si>
  <si>
    <t>Флюмеквін</t>
  </si>
  <si>
    <t>Канаміцин</t>
  </si>
  <si>
    <t>Апраміцин</t>
  </si>
  <si>
    <t xml:space="preserve">Дигідрострептоміцин </t>
  </si>
  <si>
    <t>Зілпатерол</t>
  </si>
  <si>
    <t>Спектиноміцин</t>
  </si>
  <si>
    <t>сеча</t>
  </si>
  <si>
    <t>печінка</t>
  </si>
  <si>
    <t>циматерол</t>
  </si>
  <si>
    <t>Пропилтиурацил</t>
  </si>
  <si>
    <t>Метилтиурацил</t>
  </si>
  <si>
    <t>75</t>
  </si>
  <si>
    <t>Флорфенікол</t>
  </si>
  <si>
    <t xml:space="preserve">Яйця </t>
  </si>
  <si>
    <t>РДЛДПСС –  уповноважені регіональні (обласні) державні лабораторії Держпродспоживслужби</t>
  </si>
  <si>
    <t>MINIMUM #</t>
  </si>
  <si>
    <t xml:space="preserve"> РДЛДПСС, ДНДІЛДіВСЕ</t>
  </si>
  <si>
    <t xml:space="preserve">Флорфенікол </t>
  </si>
  <si>
    <t>РДЛДПСС,  ДНДІЛДіВСЕ</t>
  </si>
  <si>
    <t xml:space="preserve">Циматерол </t>
  </si>
  <si>
    <t>Неоміцин</t>
  </si>
  <si>
    <t>Бромбутерол</t>
  </si>
  <si>
    <t>Кленпентерол</t>
  </si>
  <si>
    <t>Ізоксупрін</t>
  </si>
  <si>
    <t>Мабутерол</t>
  </si>
  <si>
    <t>Мапенетерол</t>
  </si>
  <si>
    <t>Рітодрін</t>
  </si>
  <si>
    <t>Тербуталін</t>
  </si>
  <si>
    <t>тербуталін</t>
  </si>
  <si>
    <t>Іпронідазол</t>
  </si>
  <si>
    <t>Тернідазол</t>
  </si>
  <si>
    <t>Сульфадіметоксин</t>
  </si>
  <si>
    <t>Сульфагуанідин</t>
  </si>
  <si>
    <t>Сульфадіазин</t>
  </si>
  <si>
    <t>Сульфамеразин</t>
  </si>
  <si>
    <t>Сульфаметазин (Сульфадімедін)</t>
  </si>
  <si>
    <t>Сульфаметоксипірідазин</t>
  </si>
  <si>
    <t>Тріметопрім</t>
  </si>
  <si>
    <t>Мадураміцин</t>
  </si>
  <si>
    <t>Декоквінат</t>
  </si>
  <si>
    <t>Робенідин</t>
  </si>
  <si>
    <t>толтразуріл</t>
  </si>
  <si>
    <t>Амоксицилін</t>
  </si>
  <si>
    <t>Кумафос</t>
  </si>
  <si>
    <t xml:space="preserve"> державного моніторингу залишків ветеринарних препаратів та забруднювачів в молоці на 2019  рік</t>
  </si>
  <si>
    <t>державного моніторингу залишків ветеринарних препаратів та забруднювачів в курячих яйцях на 2019 рік</t>
  </si>
  <si>
    <t>державного моніторингу залишків ветеринарних препаратів та забруднювачів у м’ясі кролів на 2019  рік</t>
  </si>
  <si>
    <t>державного моніторингу залишків ветеринарних препаратів та забруднювачів у яловичині на 2019  рік</t>
  </si>
  <si>
    <t>державного моніторингу залишків кількості ветеринарних препаратів та забруднювачів у свинині на 2019 рік</t>
  </si>
  <si>
    <t>державного моніторингу залишків ветеринарних препаратів та забруднювачів у м'ясі курей на 2019  рік</t>
  </si>
  <si>
    <t>державного моніторингу залишківі ветеринарних препаратів та забруднювачів у м'ясі гусей, у тому числі печінці на 2019 рік</t>
  </si>
  <si>
    <t>державного моніторингу залишків ветеринарних препаратів та забруднювачів у м'ясі індиків на 2019  рік</t>
  </si>
  <si>
    <t>державного моніторингу залишків ветеринарних препаратів та забруднювачів в аквакультурах (риба) на 2019  рік</t>
  </si>
  <si>
    <t>державного моніторингу залишків ветеринарних препаратів та забруднювачів в меді на 2019 рік</t>
  </si>
  <si>
    <t>Біфентрин</t>
  </si>
  <si>
    <t xml:space="preserve">Лямбда – Цигалотрин </t>
  </si>
  <si>
    <t xml:space="preserve">Гексахлорбензол </t>
  </si>
  <si>
    <t>ДДТ та його метаболіти (4,4-ДДТ,  4,4-ДДД, 4,4-ДДЕ)</t>
  </si>
  <si>
    <t>Сума ПХБ 28, ПХБ 52, ПХБ 101, ПХБ 138, ПХБ 153, ПХБ 180</t>
  </si>
  <si>
    <t>Амоксициклін</t>
  </si>
  <si>
    <t>ДДТ та його метаболіти (4,4-ДДТ,  4,4-ДДД, 4,4-ДДЕ, 2,4-ДДЕ,  2,4-ДДД , 2,4-ДДТ )</t>
  </si>
  <si>
    <t>Гідроксідіметрідазол (HMMNI)</t>
  </si>
  <si>
    <t>Іпронідазол - ОН (PZOH)</t>
  </si>
  <si>
    <t>Метронідазол-ОН (VNZOH)</t>
  </si>
  <si>
    <t xml:space="preserve">Тіамулін </t>
  </si>
  <si>
    <t>Толтразуріл</t>
  </si>
  <si>
    <t>споживачів від 07.12.2018 № 1006</t>
  </si>
  <si>
    <t>споживачів від  07.12.2018  № 1006</t>
  </si>
  <si>
    <t>споживачів від 07.12.2018  № 1006</t>
  </si>
  <si>
    <t>Тіамулін</t>
  </si>
  <si>
    <t>Цефтіофур</t>
  </si>
  <si>
    <t>Фіпроніл</t>
  </si>
  <si>
    <t>Цефквіном</t>
  </si>
  <si>
    <t>Цефалексин</t>
  </si>
  <si>
    <t xml:space="preserve"> План</t>
  </si>
  <si>
    <t xml:space="preserve">План </t>
  </si>
  <si>
    <t xml:space="preserve"> α-ГХЦГ</t>
  </si>
  <si>
    <r>
      <rPr>
        <sz val="12"/>
        <rFont val="Calibri"/>
        <family val="2"/>
      </rPr>
      <t>β</t>
    </r>
    <r>
      <rPr>
        <sz val="12"/>
        <rFont val="Arial"/>
        <family val="2"/>
      </rPr>
      <t xml:space="preserve">-ГХЦГ </t>
    </r>
  </si>
  <si>
    <t>γ-ГХЦГ</t>
  </si>
  <si>
    <r>
      <rPr>
        <sz val="10"/>
        <rFont val="Arial"/>
        <family val="2"/>
      </rPr>
      <t xml:space="preserve">See Instruction sheet, note 4.  If a </t>
    </r>
    <r>
      <rPr>
        <b/>
        <sz val="10"/>
        <rFont val="Arial"/>
        <family val="2"/>
      </rPr>
      <t>split system</t>
    </r>
    <r>
      <rPr>
        <sz val="10"/>
        <rFont val="Arial"/>
        <family val="2"/>
      </rPr>
      <t xml:space="preserve"> is in place for exports to the EU, </t>
    </r>
    <r>
      <rPr>
        <b/>
        <sz val="10"/>
        <rFont val="Arial"/>
        <family val="2"/>
      </rPr>
      <t>actual export data</t>
    </r>
    <r>
      <rPr>
        <sz val="10"/>
        <rFont val="Arial"/>
        <family val="2"/>
      </rPr>
      <t xml:space="preserve"> may be entered in this cell.  If there is no split system, and </t>
    </r>
    <r>
      <rPr>
        <b/>
        <sz val="10"/>
        <rFont val="Arial"/>
        <family val="2"/>
      </rPr>
      <t>farmed FINFISH from ALL FARMS are eligible for export to the EU,</t>
    </r>
    <r>
      <rPr>
        <sz val="10"/>
        <rFont val="Arial"/>
        <family val="2"/>
      </rPr>
      <t xml:space="preserve"> </t>
    </r>
    <r>
      <rPr>
        <b/>
        <sz val="10"/>
        <rFont val="Arial"/>
        <family val="2"/>
      </rPr>
      <t>national</t>
    </r>
    <r>
      <rPr>
        <sz val="10"/>
        <rFont val="Arial"/>
        <family val="2"/>
      </rPr>
      <t xml:space="preserve"> </t>
    </r>
    <r>
      <rPr>
        <b/>
        <sz val="10"/>
        <rFont val="Arial"/>
        <family val="2"/>
      </rPr>
      <t>production data</t>
    </r>
    <r>
      <rPr>
        <sz val="10"/>
        <rFont val="Arial"/>
        <family val="2"/>
      </rPr>
      <t xml:space="preserve"> must be entered in this cell.  For a more detailed description of the options see hyperlink-</t>
    </r>
  </si>
  <si>
    <t xml:space="preserve">Гептахлор </t>
  </si>
  <si>
    <t>α-ГХЦГ</t>
  </si>
  <si>
    <r>
      <rPr>
        <sz val="12"/>
        <rFont val="Calibri"/>
        <family val="2"/>
      </rPr>
      <t xml:space="preserve"> β</t>
    </r>
    <r>
      <rPr>
        <sz val="12"/>
        <rFont val="Arial"/>
        <family val="2"/>
      </rPr>
      <t xml:space="preserve">-ГХЦГ </t>
    </r>
  </si>
  <si>
    <r>
      <rPr>
        <sz val="12"/>
        <rFont val="Calibri"/>
        <family val="2"/>
      </rPr>
      <t>β</t>
    </r>
    <r>
      <rPr>
        <sz val="12"/>
        <rFont val="Arial"/>
        <family val="2"/>
      </rPr>
      <t xml:space="preserve">-ГХЦГ  </t>
    </r>
  </si>
  <si>
    <t>РДЛДПСС, ДНДІЛДіВСЕ</t>
  </si>
  <si>
    <t>Гептахлор (сума гептахлору, ендо-епоксиду та екзо-епоксиду)</t>
  </si>
  <si>
    <r>
      <t xml:space="preserve">See Instruction sheet, note 4.  If a </t>
    </r>
    <r>
      <rPr>
        <b/>
        <sz val="11"/>
        <rFont val="Arial"/>
        <family val="2"/>
      </rPr>
      <t>split system</t>
    </r>
    <r>
      <rPr>
        <sz val="11"/>
        <rFont val="Arial"/>
        <family val="2"/>
      </rPr>
      <t xml:space="preserve"> is in place for exports to the EU, </t>
    </r>
    <r>
      <rPr>
        <b/>
        <sz val="11"/>
        <rFont val="Arial"/>
        <family val="2"/>
      </rPr>
      <t>actual export data</t>
    </r>
    <r>
      <rPr>
        <sz val="11"/>
        <rFont val="Arial"/>
        <family val="2"/>
      </rPr>
      <t xml:space="preserve"> may be entered in this cell.  If there is no split system, and EGG /EGG products from </t>
    </r>
    <r>
      <rPr>
        <b/>
        <sz val="11"/>
        <rFont val="Arial"/>
        <family val="2"/>
      </rPr>
      <t>all hens from ALL egg laying FARMS are eligible for export to the EU,</t>
    </r>
    <r>
      <rPr>
        <sz val="11"/>
        <rFont val="Arial"/>
        <family val="2"/>
      </rPr>
      <t xml:space="preserve"> </t>
    </r>
    <r>
      <rPr>
        <b/>
        <sz val="11"/>
        <rFont val="Arial"/>
        <family val="2"/>
      </rPr>
      <t>national</t>
    </r>
    <r>
      <rPr>
        <sz val="11"/>
        <rFont val="Arial"/>
        <family val="2"/>
      </rPr>
      <t xml:space="preserve"> </t>
    </r>
    <r>
      <rPr>
        <b/>
        <sz val="11"/>
        <rFont val="Arial"/>
        <family val="2"/>
      </rPr>
      <t>production data</t>
    </r>
    <r>
      <rPr>
        <sz val="11"/>
        <rFont val="Arial"/>
        <family val="2"/>
      </rPr>
      <t xml:space="preserve"> must be entered in this cell.  For a more detailed description of the options see hyperlink </t>
    </r>
  </si>
  <si>
    <r>
      <t xml:space="preserve">See Instruction sheet, note 4.  If a </t>
    </r>
    <r>
      <rPr>
        <b/>
        <sz val="12"/>
        <rFont val="Arial"/>
        <family val="2"/>
      </rPr>
      <t>split system</t>
    </r>
    <r>
      <rPr>
        <sz val="12"/>
        <rFont val="Arial"/>
        <family val="2"/>
      </rPr>
      <t xml:space="preserve"> is in place for exports to the EU, </t>
    </r>
    <r>
      <rPr>
        <b/>
        <sz val="12"/>
        <rFont val="Arial"/>
        <family val="2"/>
      </rPr>
      <t>actual export data</t>
    </r>
    <r>
      <rPr>
        <sz val="12"/>
        <rFont val="Arial"/>
        <family val="2"/>
      </rPr>
      <t xml:space="preserve"> may be entered in this cell.  If there is no split system, and </t>
    </r>
    <r>
      <rPr>
        <b/>
        <sz val="12"/>
        <rFont val="Arial"/>
        <family val="2"/>
      </rPr>
      <t>rabbit meat from ALL FARMS</t>
    </r>
    <r>
      <rPr>
        <sz val="12"/>
        <rFont val="Arial"/>
        <family val="2"/>
      </rPr>
      <t xml:space="preserve"> </t>
    </r>
    <r>
      <rPr>
        <b/>
        <sz val="12"/>
        <rFont val="Arial"/>
        <family val="2"/>
      </rPr>
      <t>is eligible for export to the EU,</t>
    </r>
    <r>
      <rPr>
        <sz val="12"/>
        <rFont val="Arial"/>
        <family val="2"/>
      </rPr>
      <t xml:space="preserve"> </t>
    </r>
    <r>
      <rPr>
        <b/>
        <sz val="12"/>
        <rFont val="Arial"/>
        <family val="2"/>
      </rPr>
      <t>national</t>
    </r>
    <r>
      <rPr>
        <sz val="12"/>
        <rFont val="Arial"/>
        <family val="2"/>
      </rPr>
      <t xml:space="preserve"> </t>
    </r>
    <r>
      <rPr>
        <b/>
        <sz val="12"/>
        <rFont val="Arial"/>
        <family val="2"/>
      </rPr>
      <t>production data</t>
    </r>
    <r>
      <rPr>
        <sz val="12"/>
        <rFont val="Arial"/>
        <family val="2"/>
      </rPr>
      <t xml:space="preserve"> must be entered in this cell.  NB:  Sample rate is 10 pr 300 tonnes (dead weight) for first 3000 tonnes and 1 sample per additional 300 tonnes.                           For a more detailed description of the options see hyperlink</t>
    </r>
  </si>
</sst>
</file>

<file path=xl/styles.xml><?xml version="1.0" encoding="utf-8"?>
<styleSheet xmlns="http://schemas.openxmlformats.org/spreadsheetml/2006/main">
  <numFmts count="4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_-&quot;IR£&quot;* #,##0.00_-;\-&quot;IR£&quot;* #,##0.00_-;_-&quot;IR£&quot;* &quot;-&quot;??_-;_-@_-"/>
    <numFmt numFmtId="189" formatCode="_-&quot;IR£&quot;* #,##0_-;\-&quot;IR£&quot;* #,##0_-;_-&quot;IR£&quot;* &quot;-&quot;_-;_-@_-"/>
    <numFmt numFmtId="190" formatCode="_-* #,##0.00_-;\-* #,##0.00_-;_-* &quot;-&quot;??_-;_-@_-"/>
    <numFmt numFmtId="191" formatCode="_-* #,##0_-;\-* #,##0_-;_-* &quot;-&quot;_-;_-@_-"/>
    <numFmt numFmtId="192" formatCode="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FC19]d\ mmmm\ yyyy\ &quot;г.&quot;"/>
  </numFmts>
  <fonts count="71">
    <font>
      <sz val="10"/>
      <name val="Arial Cyr"/>
      <family val="0"/>
    </font>
    <font>
      <u val="single"/>
      <sz val="10"/>
      <color indexed="12"/>
      <name val="Arial"/>
      <family val="2"/>
    </font>
    <font>
      <sz val="10"/>
      <name val="Arial"/>
      <family val="2"/>
    </font>
    <font>
      <u val="single"/>
      <sz val="10"/>
      <color indexed="36"/>
      <name val="Arial"/>
      <family val="2"/>
    </font>
    <font>
      <b/>
      <sz val="12"/>
      <name val="Arial"/>
      <family val="2"/>
    </font>
    <font>
      <sz val="12"/>
      <name val="Arial"/>
      <family val="2"/>
    </font>
    <font>
      <b/>
      <u val="single"/>
      <sz val="12"/>
      <name val="Arial"/>
      <family val="2"/>
    </font>
    <font>
      <b/>
      <sz val="12"/>
      <name val="Viner Hand ITC"/>
      <family val="4"/>
    </font>
    <font>
      <sz val="8"/>
      <name val="Arial Cyr"/>
      <family val="0"/>
    </font>
    <font>
      <sz val="12"/>
      <name val="Arial Cyr"/>
      <family val="0"/>
    </font>
    <font>
      <b/>
      <sz val="12"/>
      <name val="Arial Cyr"/>
      <family val="0"/>
    </font>
    <font>
      <b/>
      <sz val="12"/>
      <color indexed="10"/>
      <name val="Arial"/>
      <family val="2"/>
    </font>
    <font>
      <b/>
      <i/>
      <sz val="12"/>
      <name val="Arial"/>
      <family val="2"/>
    </font>
    <font>
      <i/>
      <sz val="12"/>
      <color indexed="10"/>
      <name val="Arial"/>
      <family val="2"/>
    </font>
    <font>
      <sz val="12"/>
      <color indexed="10"/>
      <name val="Arial"/>
      <family val="2"/>
    </font>
    <font>
      <i/>
      <sz val="12"/>
      <name val="Arial"/>
      <family val="2"/>
    </font>
    <font>
      <b/>
      <sz val="12"/>
      <color indexed="10"/>
      <name val="Viner Hand ITC"/>
      <family val="4"/>
    </font>
    <font>
      <b/>
      <sz val="14"/>
      <name val="Arial Cyr"/>
      <family val="0"/>
    </font>
    <font>
      <b/>
      <sz val="14"/>
      <name val="Arial"/>
      <family val="2"/>
    </font>
    <font>
      <sz val="12"/>
      <color indexed="53"/>
      <name val="Arial"/>
      <family val="2"/>
    </font>
    <font>
      <sz val="12"/>
      <name val="Times New Roman"/>
      <family val="1"/>
    </font>
    <font>
      <sz val="12"/>
      <color indexed="12"/>
      <name val="Arial"/>
      <family val="2"/>
    </font>
    <font>
      <sz val="12"/>
      <color indexed="12"/>
      <name val="Arial Cyr"/>
      <family val="0"/>
    </font>
    <font>
      <sz val="14"/>
      <name val="Arial Cyr"/>
      <family val="0"/>
    </font>
    <font>
      <sz val="14"/>
      <name val="Arial"/>
      <family val="2"/>
    </font>
    <font>
      <u val="single"/>
      <sz val="12"/>
      <color indexed="12"/>
      <name val="Arial"/>
      <family val="2"/>
    </font>
    <font>
      <b/>
      <sz val="10"/>
      <name val="Arial Cyr"/>
      <family val="0"/>
    </font>
    <font>
      <b/>
      <sz val="18"/>
      <name val="Arial"/>
      <family val="2"/>
    </font>
    <font>
      <sz val="18"/>
      <name val="Arial Cyr"/>
      <family val="0"/>
    </font>
    <font>
      <sz val="18"/>
      <name val="Arial"/>
      <family val="2"/>
    </font>
    <font>
      <sz val="12"/>
      <name val="Calibri"/>
      <family val="2"/>
    </font>
    <font>
      <sz val="12.5"/>
      <name val="Times New Roman"/>
      <family val="1"/>
    </font>
    <font>
      <sz val="8"/>
      <name val="Arial"/>
      <family val="2"/>
    </font>
    <font>
      <sz val="12"/>
      <color indexed="9"/>
      <name val="Arial"/>
      <family val="2"/>
    </font>
    <font>
      <b/>
      <sz val="10"/>
      <name val="Arial"/>
      <family val="2"/>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indexed="51"/>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color indexed="63"/>
      </right>
      <top style="thin"/>
      <bottom style="thin"/>
    </border>
    <border>
      <left style="thin"/>
      <right style="thin"/>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hair"/>
    </border>
    <border>
      <left style="thin"/>
      <right style="thin"/>
      <top style="thin"/>
      <bottom>
        <color indexed="63"/>
      </bottom>
    </border>
    <border>
      <left style="thin"/>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style="thin"/>
      <right>
        <color indexed="63"/>
      </right>
      <top style="thin"/>
      <bottom style="hair"/>
    </border>
    <border>
      <left style="medium"/>
      <right style="medium"/>
      <top>
        <color indexed="63"/>
      </top>
      <bottom style="thin"/>
    </border>
    <border>
      <left>
        <color indexed="63"/>
      </left>
      <right>
        <color indexed="63"/>
      </right>
      <top>
        <color indexed="63"/>
      </top>
      <bottom style="hair"/>
    </border>
    <border>
      <left>
        <color indexed="63"/>
      </left>
      <right>
        <color indexed="63"/>
      </right>
      <top style="hair"/>
      <bottom style="thin"/>
    </border>
    <border>
      <left style="medium"/>
      <right style="medium"/>
      <top style="medium"/>
      <bottom style="medium"/>
    </border>
    <border>
      <left>
        <color indexed="63"/>
      </left>
      <right style="thin"/>
      <top style="hair"/>
      <bottom style="hair"/>
    </border>
    <border>
      <left>
        <color indexed="63"/>
      </left>
      <right style="thin"/>
      <top>
        <color indexed="63"/>
      </top>
      <bottom style="thin"/>
    </border>
    <border>
      <left>
        <color indexed="63"/>
      </left>
      <right style="thin"/>
      <top style="thin"/>
      <bottom style="hair"/>
    </border>
    <border>
      <left>
        <color indexed="63"/>
      </left>
      <right style="medium"/>
      <top>
        <color indexed="63"/>
      </top>
      <bottom style="medium"/>
    </border>
    <border>
      <left>
        <color indexed="63"/>
      </left>
      <right style="thin"/>
      <top style="hair"/>
      <bottom>
        <color indexed="63"/>
      </bottom>
    </border>
    <border>
      <left style="medium"/>
      <right style="thin"/>
      <top style="thin"/>
      <bottom style="thin"/>
    </border>
    <border>
      <left style="thin"/>
      <right style="hair"/>
      <top style="thin"/>
      <bottom>
        <color indexed="63"/>
      </bottom>
    </border>
    <border>
      <left style="thin"/>
      <right style="hair"/>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color indexed="63"/>
      </right>
      <top style="thin"/>
      <bottom style="hair"/>
    </border>
    <border>
      <left style="thin"/>
      <right>
        <color indexed="63"/>
      </right>
      <top style="medium"/>
      <bottom style="medium"/>
    </border>
    <border>
      <left>
        <color indexed="63"/>
      </left>
      <right style="hair"/>
      <top style="medium"/>
      <bottom style="mediu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style="hair"/>
    </border>
    <border>
      <left>
        <color indexed="63"/>
      </left>
      <right style="medium"/>
      <top style="thin"/>
      <bottom style="thin"/>
    </border>
    <border>
      <left style="thin"/>
      <right>
        <color indexed="63"/>
      </right>
      <top style="hair"/>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1" borderId="0" applyNumberFormat="0" applyBorder="0" applyAlignment="0" applyProtection="0"/>
  </cellStyleXfs>
  <cellXfs count="2206">
    <xf numFmtId="0" fontId="0" fillId="0" borderId="0" xfId="0" applyAlignment="1">
      <alignment/>
    </xf>
    <xf numFmtId="0" fontId="4" fillId="0" borderId="10" xfId="0" applyFont="1" applyBorder="1" applyAlignment="1">
      <alignment horizontal="center" vertical="center"/>
    </xf>
    <xf numFmtId="0" fontId="4" fillId="0" borderId="11" xfId="0" applyFont="1" applyBorder="1" applyAlignment="1" applyProtection="1">
      <alignment horizontal="left" vertical="center" wrapText="1"/>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5" fillId="0" borderId="0" xfId="56" applyFont="1" applyBorder="1" applyAlignment="1">
      <alignment horizontal="left" vertical="center" wrapText="1"/>
      <protection/>
    </xf>
    <xf numFmtId="0" fontId="5" fillId="0" borderId="0" xfId="56" applyFont="1" applyBorder="1" applyAlignment="1">
      <alignment horizontal="left" wrapText="1"/>
      <protection/>
    </xf>
    <xf numFmtId="0" fontId="9" fillId="0" borderId="0" xfId="0" applyFont="1" applyAlignment="1">
      <alignment/>
    </xf>
    <xf numFmtId="0" fontId="9" fillId="0" borderId="0" xfId="0" applyFont="1" applyAlignment="1">
      <alignment horizontal="left"/>
    </xf>
    <xf numFmtId="0" fontId="5" fillId="0" borderId="0" xfId="57" applyFont="1">
      <alignment/>
      <protection/>
    </xf>
    <xf numFmtId="0" fontId="5" fillId="0" borderId="0" xfId="57" applyFont="1">
      <alignment/>
      <protection/>
    </xf>
    <xf numFmtId="0" fontId="5" fillId="0" borderId="0" xfId="57" applyFont="1" applyAlignment="1">
      <alignment horizontal="center"/>
      <protection/>
    </xf>
    <xf numFmtId="0" fontId="10" fillId="0" borderId="0" xfId="0" applyFont="1" applyFill="1" applyBorder="1" applyAlignment="1" applyProtection="1">
      <alignment vertical="center"/>
      <protection locked="0"/>
    </xf>
    <xf numFmtId="0" fontId="5" fillId="0" borderId="0" xfId="57" applyFont="1" applyBorder="1">
      <alignment/>
      <protection/>
    </xf>
    <xf numFmtId="0" fontId="11" fillId="0" borderId="0" xfId="57" applyFont="1" applyBorder="1" applyAlignment="1">
      <alignment horizontal="center" vertical="center"/>
      <protection/>
    </xf>
    <xf numFmtId="0" fontId="5" fillId="0" borderId="0" xfId="57" applyFont="1" applyBorder="1" applyAlignment="1" applyProtection="1">
      <alignment horizontal="center"/>
      <protection locked="0"/>
    </xf>
    <xf numFmtId="0" fontId="4" fillId="0" borderId="11" xfId="0" applyFont="1" applyBorder="1" applyAlignment="1" applyProtection="1">
      <alignment horizontal="left" vertical="center" wrapText="1"/>
      <protection/>
    </xf>
    <xf numFmtId="0" fontId="4" fillId="32" borderId="11" xfId="57" applyFont="1" applyFill="1" applyBorder="1" applyAlignment="1" applyProtection="1">
      <alignment horizontal="center" vertical="center"/>
      <protection locked="0"/>
    </xf>
    <xf numFmtId="0" fontId="4" fillId="0" borderId="0" xfId="57" applyFont="1" applyFill="1" applyBorder="1" applyAlignment="1" applyProtection="1">
      <alignment horizontal="center" vertical="center" wrapText="1"/>
      <protection/>
    </xf>
    <xf numFmtId="1" fontId="5" fillId="0" borderId="0" xfId="57" applyNumberFormat="1" applyFont="1">
      <alignment/>
      <protection/>
    </xf>
    <xf numFmtId="0" fontId="5" fillId="0" borderId="14" xfId="57" applyFont="1" applyBorder="1" applyAlignment="1" applyProtection="1">
      <alignment horizontal="center"/>
      <protection locked="0"/>
    </xf>
    <xf numFmtId="0" fontId="5" fillId="0" borderId="15" xfId="57" applyFont="1" applyBorder="1" applyAlignment="1" applyProtection="1">
      <alignment horizontal="center" wrapText="1"/>
      <protection locked="0"/>
    </xf>
    <xf numFmtId="0" fontId="5" fillId="0" borderId="16" xfId="57" applyFont="1" applyBorder="1" applyAlignment="1" applyProtection="1">
      <alignment horizontal="center"/>
      <protection locked="0"/>
    </xf>
    <xf numFmtId="0" fontId="5" fillId="0" borderId="17" xfId="57" applyFont="1" applyBorder="1" applyAlignment="1" applyProtection="1">
      <alignment horizontal="center" wrapText="1"/>
      <protection locked="0"/>
    </xf>
    <xf numFmtId="0" fontId="5" fillId="0" borderId="0" xfId="57" applyFont="1" applyAlignment="1">
      <alignment horizontal="left" vertical="center" wrapText="1"/>
      <protection/>
    </xf>
    <xf numFmtId="1" fontId="5" fillId="0" borderId="0" xfId="57" applyNumberFormat="1" applyFont="1" applyAlignment="1">
      <alignment horizontal="center" wrapText="1"/>
      <protection/>
    </xf>
    <xf numFmtId="0" fontId="5" fillId="0" borderId="0" xfId="57" applyFont="1" applyAlignment="1">
      <alignment wrapText="1"/>
      <protection/>
    </xf>
    <xf numFmtId="1" fontId="4" fillId="32" borderId="18" xfId="57" applyNumberFormat="1" applyFont="1" applyFill="1" applyBorder="1" applyAlignment="1" applyProtection="1">
      <alignment horizontal="center" vertical="center"/>
      <protection locked="0"/>
    </xf>
    <xf numFmtId="1" fontId="4" fillId="32" borderId="10" xfId="57" applyNumberFormat="1" applyFont="1" applyFill="1" applyBorder="1" applyAlignment="1" applyProtection="1">
      <alignment horizontal="center" vertical="center"/>
      <protection locked="0"/>
    </xf>
    <xf numFmtId="0" fontId="5" fillId="0" borderId="19" xfId="57" applyFont="1" applyBorder="1" applyAlignment="1">
      <alignment vertical="center"/>
      <protection/>
    </xf>
    <xf numFmtId="0" fontId="5" fillId="0" borderId="20" xfId="57" applyFont="1" applyBorder="1" applyAlignment="1">
      <alignment vertical="center"/>
      <protection/>
    </xf>
    <xf numFmtId="1" fontId="5" fillId="0" borderId="0" xfId="57" applyNumberFormat="1" applyFont="1" applyAlignment="1">
      <alignment horizontal="center"/>
      <protection/>
    </xf>
    <xf numFmtId="0" fontId="5" fillId="0" borderId="0" xfId="0" applyFont="1" applyAlignment="1">
      <alignment/>
    </xf>
    <xf numFmtId="0" fontId="5" fillId="0" borderId="0" xfId="53" applyFont="1" applyAlignment="1">
      <alignment vertical="center"/>
      <protection/>
    </xf>
    <xf numFmtId="0" fontId="5" fillId="0" borderId="0" xfId="53" applyFont="1">
      <alignment/>
      <protection/>
    </xf>
    <xf numFmtId="0" fontId="5" fillId="0" borderId="0" xfId="53" applyFont="1" applyBorder="1" applyAlignment="1">
      <alignment vertical="center"/>
      <protection/>
    </xf>
    <xf numFmtId="0" fontId="4" fillId="0" borderId="21" xfId="53" applyFont="1" applyBorder="1" applyAlignment="1">
      <alignment vertical="center" wrapText="1"/>
      <protection/>
    </xf>
    <xf numFmtId="1" fontId="5" fillId="0" borderId="10" xfId="53" applyNumberFormat="1" applyFont="1" applyBorder="1" applyAlignment="1">
      <alignment horizontal="center" vertical="center" wrapText="1"/>
      <protection/>
    </xf>
    <xf numFmtId="0" fontId="5"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12" fillId="0" borderId="0" xfId="0" applyFont="1" applyAlignment="1">
      <alignment/>
    </xf>
    <xf numFmtId="0" fontId="5" fillId="0" borderId="10" xfId="57" applyFont="1" applyBorder="1" applyAlignment="1">
      <alignment horizontal="center"/>
      <protection/>
    </xf>
    <xf numFmtId="0" fontId="5" fillId="0" borderId="22" xfId="0" applyFont="1" applyFill="1" applyBorder="1" applyAlignment="1" applyProtection="1">
      <alignment horizontal="center" vertical="center"/>
      <protection locked="0"/>
    </xf>
    <xf numFmtId="1" fontId="5" fillId="0" borderId="22" xfId="0" applyNumberFormat="1" applyFont="1" applyFill="1" applyBorder="1" applyAlignment="1" applyProtection="1">
      <alignment vertical="center" wrapText="1"/>
      <protection locked="0"/>
    </xf>
    <xf numFmtId="1" fontId="5" fillId="0" borderId="19" xfId="0" applyNumberFormat="1" applyFont="1" applyFill="1" applyBorder="1" applyAlignment="1" applyProtection="1">
      <alignment vertical="center" wrapText="1"/>
      <protection locked="0"/>
    </xf>
    <xf numFmtId="0" fontId="5" fillId="0" borderId="0" xfId="53" applyFont="1" applyBorder="1">
      <alignment/>
      <protection/>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0" fontId="4" fillId="0" borderId="0" xfId="0" applyFont="1" applyBorder="1" applyAlignment="1">
      <alignment horizontal="left"/>
    </xf>
    <xf numFmtId="1" fontId="5" fillId="0" borderId="0" xfId="58" applyNumberFormat="1" applyFont="1" applyAlignment="1">
      <alignment horizontal="center"/>
      <protection/>
    </xf>
    <xf numFmtId="1" fontId="4" fillId="0" borderId="0" xfId="58" applyNumberFormat="1" applyFont="1" applyBorder="1" applyAlignment="1">
      <alignment horizontal="center"/>
      <protection/>
    </xf>
    <xf numFmtId="1" fontId="5" fillId="0" borderId="0" xfId="58" applyNumberFormat="1" applyFont="1">
      <alignment/>
      <protection/>
    </xf>
    <xf numFmtId="0" fontId="5" fillId="0" borderId="0" xfId="58" applyFont="1">
      <alignment/>
      <protection/>
    </xf>
    <xf numFmtId="0" fontId="5" fillId="0" borderId="19" xfId="0" applyFont="1" applyFill="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9" fillId="0" borderId="0" xfId="0" applyFont="1" applyAlignment="1">
      <alignment horizontal="center"/>
    </xf>
    <xf numFmtId="0" fontId="10" fillId="0" borderId="0" xfId="0" applyFont="1" applyAlignment="1">
      <alignment/>
    </xf>
    <xf numFmtId="0" fontId="5" fillId="0" borderId="0" xfId="0" applyFont="1" applyAlignment="1">
      <alignment horizontal="center" vertical="center"/>
    </xf>
    <xf numFmtId="0" fontId="5" fillId="0" borderId="11" xfId="0" applyFont="1" applyBorder="1" applyAlignment="1" applyProtection="1">
      <alignment horizontal="left" vertical="center" wrapText="1"/>
      <protection/>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21" xfId="0" applyFont="1" applyBorder="1" applyAlignment="1">
      <alignment vertical="center" wrapText="1"/>
    </xf>
    <xf numFmtId="0" fontId="4" fillId="0" borderId="20" xfId="0" applyFont="1" applyBorder="1" applyAlignment="1">
      <alignment vertical="center"/>
    </xf>
    <xf numFmtId="0" fontId="5" fillId="0" borderId="25" xfId="0" applyFont="1" applyBorder="1" applyAlignment="1" applyProtection="1">
      <alignment horizontal="center" vertical="center"/>
      <protection locked="0"/>
    </xf>
    <xf numFmtId="0" fontId="5" fillId="0" borderId="22" xfId="0" applyFont="1" applyFill="1" applyBorder="1" applyAlignment="1" applyProtection="1">
      <alignment horizontal="center"/>
      <protection locked="0"/>
    </xf>
    <xf numFmtId="0" fontId="5" fillId="0" borderId="19" xfId="0"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1" fontId="5" fillId="0" borderId="10" xfId="53" applyNumberFormat="1" applyFont="1" applyFill="1" applyBorder="1" applyAlignment="1">
      <alignment horizontal="center" vertical="center" wrapText="1"/>
      <protection/>
    </xf>
    <xf numFmtId="0" fontId="15" fillId="0" borderId="0" xfId="0" applyFont="1" applyAlignment="1">
      <alignment/>
    </xf>
    <xf numFmtId="0" fontId="5" fillId="0" borderId="0" xfId="58" applyFont="1">
      <alignment/>
      <protection/>
    </xf>
    <xf numFmtId="0" fontId="4" fillId="0" borderId="21" xfId="0" applyFont="1" applyBorder="1" applyAlignment="1">
      <alignment horizontal="left" vertical="center" wrapText="1"/>
    </xf>
    <xf numFmtId="0" fontId="4" fillId="0" borderId="26" xfId="0" applyFont="1" applyBorder="1" applyAlignment="1" applyProtection="1">
      <alignment horizontal="left" vertical="center"/>
      <protection/>
    </xf>
    <xf numFmtId="0" fontId="4" fillId="0" borderId="0" xfId="58" applyFont="1">
      <alignment/>
      <protection/>
    </xf>
    <xf numFmtId="0" fontId="5" fillId="0" borderId="0" xfId="58" applyFont="1" applyAlignment="1">
      <alignment horizontal="center"/>
      <protection/>
    </xf>
    <xf numFmtId="0" fontId="5" fillId="0" borderId="27" xfId="58" applyFont="1" applyBorder="1">
      <alignment/>
      <protection/>
    </xf>
    <xf numFmtId="0" fontId="5" fillId="0" borderId="28" xfId="58" applyFont="1" applyBorder="1">
      <alignment/>
      <protection/>
    </xf>
    <xf numFmtId="0" fontId="5" fillId="0" borderId="29" xfId="58" applyFont="1" applyBorder="1">
      <alignment/>
      <protection/>
    </xf>
    <xf numFmtId="0" fontId="5" fillId="0" borderId="30" xfId="58" applyFont="1" applyBorder="1">
      <alignment/>
      <protection/>
    </xf>
    <xf numFmtId="1" fontId="5" fillId="0" borderId="0" xfId="58" applyNumberFormat="1" applyFont="1" applyBorder="1" applyAlignment="1">
      <alignment horizontal="center"/>
      <protection/>
    </xf>
    <xf numFmtId="0" fontId="5" fillId="0" borderId="31" xfId="58" applyFont="1" applyBorder="1">
      <alignment/>
      <protection/>
    </xf>
    <xf numFmtId="0" fontId="5" fillId="0" borderId="0" xfId="58" applyFont="1" applyBorder="1" applyAlignment="1" applyProtection="1">
      <alignment horizontal="center"/>
      <protection locked="0"/>
    </xf>
    <xf numFmtId="0" fontId="5" fillId="0" borderId="0" xfId="58" applyFont="1" applyBorder="1">
      <alignment/>
      <protection/>
    </xf>
    <xf numFmtId="0" fontId="11" fillId="0" borderId="0" xfId="58" applyFont="1" applyBorder="1" applyAlignment="1">
      <alignment horizontal="center" vertical="center"/>
      <protection/>
    </xf>
    <xf numFmtId="1" fontId="5" fillId="0" borderId="32" xfId="58" applyNumberFormat="1" applyFont="1" applyBorder="1" applyAlignment="1">
      <alignment horizontal="center"/>
      <protection/>
    </xf>
    <xf numFmtId="0" fontId="4" fillId="32" borderId="11" xfId="58" applyFont="1" applyFill="1" applyBorder="1" applyAlignment="1" applyProtection="1">
      <alignment horizontal="center" vertical="center"/>
      <protection locked="0"/>
    </xf>
    <xf numFmtId="0" fontId="5" fillId="0" borderId="33" xfId="58" applyFont="1" applyBorder="1" applyAlignment="1" applyProtection="1">
      <alignment horizontal="center"/>
      <protection locked="0"/>
    </xf>
    <xf numFmtId="0" fontId="5" fillId="0" borderId="14" xfId="58" applyFont="1" applyBorder="1" applyAlignment="1" applyProtection="1">
      <alignment horizontal="center"/>
      <protection locked="0"/>
    </xf>
    <xf numFmtId="0" fontId="5" fillId="0" borderId="15" xfId="58" applyFont="1" applyBorder="1" applyAlignment="1" applyProtection="1">
      <alignment horizontal="center" wrapText="1"/>
      <protection locked="0"/>
    </xf>
    <xf numFmtId="1" fontId="5" fillId="0" borderId="0" xfId="58" applyNumberFormat="1" applyFont="1">
      <alignment/>
      <protection/>
    </xf>
    <xf numFmtId="0" fontId="5" fillId="0" borderId="16" xfId="58" applyFont="1" applyBorder="1" applyAlignment="1" applyProtection="1">
      <alignment horizontal="center"/>
      <protection locked="0"/>
    </xf>
    <xf numFmtId="0" fontId="5" fillId="0" borderId="17" xfId="58" applyFont="1" applyBorder="1" applyAlignment="1" applyProtection="1">
      <alignment horizontal="center" wrapText="1"/>
      <protection locked="0"/>
    </xf>
    <xf numFmtId="0" fontId="5" fillId="0" borderId="0" xfId="58" applyFont="1" applyAlignment="1">
      <alignment horizontal="left" vertical="center" wrapText="1"/>
      <protection/>
    </xf>
    <xf numFmtId="1" fontId="5" fillId="0" borderId="0" xfId="58" applyNumberFormat="1" applyFont="1" applyAlignment="1">
      <alignment horizontal="center" wrapText="1"/>
      <protection/>
    </xf>
    <xf numFmtId="0" fontId="5" fillId="0" borderId="0" xfId="58" applyFont="1" applyAlignment="1">
      <alignment wrapText="1"/>
      <protection/>
    </xf>
    <xf numFmtId="0" fontId="4" fillId="0" borderId="0" xfId="0" applyFont="1" applyBorder="1" applyAlignment="1">
      <alignment/>
    </xf>
    <xf numFmtId="1" fontId="5" fillId="0" borderId="0" xfId="58" applyNumberFormat="1" applyFont="1" applyBorder="1" applyAlignment="1">
      <alignment horizontal="left"/>
      <protection/>
    </xf>
    <xf numFmtId="1" fontId="5" fillId="0" borderId="0" xfId="58" applyNumberFormat="1" applyFont="1" applyBorder="1">
      <alignment/>
      <protection/>
    </xf>
    <xf numFmtId="0" fontId="5" fillId="0" borderId="0" xfId="58" applyFont="1" applyProtection="1">
      <alignment/>
      <protection/>
    </xf>
    <xf numFmtId="0" fontId="5" fillId="0" borderId="0" xfId="56" applyFont="1">
      <alignment/>
      <protection/>
    </xf>
    <xf numFmtId="0" fontId="5" fillId="0" borderId="0" xfId="56" applyFont="1" applyAlignment="1">
      <alignment horizontal="center"/>
      <protection/>
    </xf>
    <xf numFmtId="0" fontId="5" fillId="0" borderId="0" xfId="56" applyFont="1" applyBorder="1" applyAlignment="1" applyProtection="1">
      <alignment horizontal="center"/>
      <protection locked="0"/>
    </xf>
    <xf numFmtId="0" fontId="5" fillId="0" borderId="0" xfId="56" applyFont="1" applyBorder="1">
      <alignment/>
      <protection/>
    </xf>
    <xf numFmtId="0" fontId="11" fillId="0" borderId="25" xfId="56" applyFont="1" applyBorder="1" applyAlignment="1">
      <alignment horizontal="center" vertical="center"/>
      <protection/>
    </xf>
    <xf numFmtId="0" fontId="5" fillId="0" borderId="0" xfId="56" applyFont="1" applyFill="1">
      <alignment/>
      <protection/>
    </xf>
    <xf numFmtId="0" fontId="4" fillId="0" borderId="0" xfId="56" applyFont="1" applyBorder="1" applyAlignment="1">
      <alignment horizontal="left" vertical="center"/>
      <protection/>
    </xf>
    <xf numFmtId="0" fontId="5" fillId="0" borderId="0" xfId="56" applyFont="1" applyBorder="1" applyAlignment="1">
      <alignment horizontal="left"/>
      <protection/>
    </xf>
    <xf numFmtId="0" fontId="11" fillId="0" borderId="0" xfId="56" applyFont="1" applyBorder="1" applyAlignment="1">
      <alignment horizontal="center" vertical="center"/>
      <protection/>
    </xf>
    <xf numFmtId="1" fontId="5" fillId="0" borderId="0" xfId="56" applyNumberFormat="1" applyFont="1" applyBorder="1">
      <alignment/>
      <protection/>
    </xf>
    <xf numFmtId="0" fontId="5" fillId="0" borderId="14" xfId="56" applyFont="1" applyBorder="1" applyAlignment="1" applyProtection="1">
      <alignment horizontal="center"/>
      <protection locked="0"/>
    </xf>
    <xf numFmtId="0" fontId="5" fillId="0" borderId="15" xfId="56" applyFont="1" applyBorder="1" applyAlignment="1" applyProtection="1">
      <alignment horizontal="center" wrapText="1"/>
      <protection locked="0"/>
    </xf>
    <xf numFmtId="0" fontId="5" fillId="0" borderId="16" xfId="56" applyFont="1" applyBorder="1" applyAlignment="1" applyProtection="1">
      <alignment horizontal="center"/>
      <protection locked="0"/>
    </xf>
    <xf numFmtId="0" fontId="5" fillId="0" borderId="17" xfId="56" applyFont="1" applyBorder="1" applyAlignment="1" applyProtection="1">
      <alignment horizontal="center" wrapText="1"/>
      <protection locked="0"/>
    </xf>
    <xf numFmtId="0" fontId="5" fillId="0" borderId="0" xfId="56" applyFont="1" applyAlignment="1">
      <alignment horizontal="left" vertical="center" wrapText="1"/>
      <protection/>
    </xf>
    <xf numFmtId="1" fontId="5" fillId="0" borderId="0" xfId="56" applyNumberFormat="1" applyFont="1">
      <alignment/>
      <protection/>
    </xf>
    <xf numFmtId="0" fontId="5" fillId="0" borderId="0" xfId="56" applyFont="1" applyAlignment="1">
      <alignment wrapText="1"/>
      <protection/>
    </xf>
    <xf numFmtId="1" fontId="5" fillId="0" borderId="0" xfId="56" applyNumberFormat="1" applyFont="1" applyAlignment="1">
      <alignment horizontal="center"/>
      <protection/>
    </xf>
    <xf numFmtId="0" fontId="5" fillId="0" borderId="0" xfId="56" applyFont="1">
      <alignment/>
      <protection/>
    </xf>
    <xf numFmtId="0" fontId="4" fillId="0" borderId="0" xfId="0" applyFont="1" applyAlignment="1">
      <alignment/>
    </xf>
    <xf numFmtId="0" fontId="4" fillId="0" borderId="0" xfId="57" applyFont="1" applyAlignment="1">
      <alignment/>
      <protection/>
    </xf>
    <xf numFmtId="0" fontId="4" fillId="0" borderId="0" xfId="54" applyFont="1" applyAlignment="1" applyProtection="1">
      <alignment vertical="center"/>
      <protection/>
    </xf>
    <xf numFmtId="0" fontId="15" fillId="0" borderId="0" xfId="0" applyFont="1" applyAlignment="1">
      <alignment horizontal="left"/>
    </xf>
    <xf numFmtId="0" fontId="5" fillId="0" borderId="34" xfId="0" applyFont="1" applyBorder="1" applyAlignment="1" applyProtection="1">
      <alignment horizontal="center" vertical="center" wrapText="1"/>
      <protection locked="0"/>
    </xf>
    <xf numFmtId="0" fontId="5" fillId="0" borderId="0" xfId="0" applyFont="1" applyAlignment="1">
      <alignment/>
    </xf>
    <xf numFmtId="0" fontId="5" fillId="0" borderId="35" xfId="58" applyFont="1" applyBorder="1" applyAlignment="1">
      <alignment horizontal="left"/>
      <protection/>
    </xf>
    <xf numFmtId="1" fontId="4" fillId="0" borderId="10" xfId="53" applyNumberFormat="1" applyFont="1" applyFill="1" applyBorder="1" applyAlignment="1">
      <alignment horizontal="center" vertical="center" wrapText="1"/>
      <protection/>
    </xf>
    <xf numFmtId="1" fontId="4" fillId="32" borderId="18" xfId="54" applyNumberFormat="1" applyFont="1" applyFill="1" applyBorder="1" applyAlignment="1">
      <alignment horizontal="center" vertical="center"/>
      <protection/>
    </xf>
    <xf numFmtId="0" fontId="5" fillId="0" borderId="22" xfId="0" applyFont="1" applyFill="1" applyBorder="1" applyAlignment="1" applyProtection="1">
      <alignment horizontal="center"/>
      <protection locked="0"/>
    </xf>
    <xf numFmtId="0" fontId="4" fillId="0" borderId="21" xfId="0" applyFont="1" applyBorder="1" applyAlignment="1">
      <alignment vertical="center" wrapText="1"/>
    </xf>
    <xf numFmtId="0" fontId="4" fillId="0" borderId="26"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19" xfId="57" applyFont="1" applyBorder="1" applyAlignment="1">
      <alignment vertical="center"/>
      <protection/>
    </xf>
    <xf numFmtId="0" fontId="5" fillId="0" borderId="19" xfId="0" applyFont="1" applyFill="1" applyBorder="1" applyAlignment="1" applyProtection="1">
      <alignment horizontal="center" vertical="center"/>
      <protection locked="0"/>
    </xf>
    <xf numFmtId="0" fontId="4" fillId="0" borderId="0" xfId="0" applyFont="1" applyAlignment="1">
      <alignment/>
    </xf>
    <xf numFmtId="0" fontId="4" fillId="0" borderId="0" xfId="0" applyFont="1" applyAlignment="1">
      <alignment horizontal="right"/>
    </xf>
    <xf numFmtId="0" fontId="5" fillId="0" borderId="19" xfId="0" applyFont="1" applyFill="1" applyBorder="1" applyAlignment="1" applyProtection="1">
      <alignment horizontal="center"/>
      <protection locked="0"/>
    </xf>
    <xf numFmtId="0" fontId="5" fillId="0" borderId="22" xfId="0" applyFont="1" applyFill="1" applyBorder="1" applyAlignment="1">
      <alignment horizontal="center" wrapText="1"/>
    </xf>
    <xf numFmtId="0" fontId="5" fillId="0" borderId="19" xfId="0" applyFont="1" applyFill="1" applyBorder="1" applyAlignment="1">
      <alignment horizontal="center" wrapText="1"/>
    </xf>
    <xf numFmtId="0" fontId="5" fillId="0" borderId="0" xfId="54" applyFont="1" applyAlignment="1">
      <alignment vertical="center"/>
      <protection/>
    </xf>
    <xf numFmtId="0" fontId="5" fillId="0" borderId="0" xfId="54" applyFont="1" applyBorder="1" applyAlignment="1">
      <alignment vertical="center"/>
      <protection/>
    </xf>
    <xf numFmtId="0" fontId="11" fillId="0" borderId="0" xfId="54" applyFont="1" applyBorder="1" applyAlignment="1">
      <alignment horizontal="center" vertical="center"/>
      <protection/>
    </xf>
    <xf numFmtId="0" fontId="5" fillId="0" borderId="0" xfId="54" applyFont="1" applyFill="1" applyBorder="1" applyAlignment="1">
      <alignment vertical="center"/>
      <protection/>
    </xf>
    <xf numFmtId="0" fontId="5" fillId="0" borderId="0" xfId="54" applyFont="1" applyFill="1" applyAlignment="1">
      <alignment vertical="center"/>
      <protection/>
    </xf>
    <xf numFmtId="0" fontId="5" fillId="0" borderId="0" xfId="54" applyFont="1" applyBorder="1" applyAlignment="1" applyProtection="1">
      <alignment horizontal="center" vertical="center"/>
      <protection locked="0"/>
    </xf>
    <xf numFmtId="0" fontId="4" fillId="32" borderId="11" xfId="54" applyFont="1" applyFill="1" applyBorder="1" applyAlignment="1" applyProtection="1">
      <alignment horizontal="center" vertical="center"/>
      <protection locked="0"/>
    </xf>
    <xf numFmtId="0" fontId="5" fillId="0" borderId="33" xfId="54" applyFont="1" applyBorder="1" applyAlignment="1" applyProtection="1">
      <alignment horizontal="center" vertical="center"/>
      <protection locked="0"/>
    </xf>
    <xf numFmtId="0" fontId="5" fillId="0" borderId="14" xfId="54" applyFont="1" applyBorder="1" applyAlignment="1" applyProtection="1">
      <alignment horizontal="center" vertical="center"/>
      <protection locked="0"/>
    </xf>
    <xf numFmtId="0" fontId="5" fillId="0" borderId="15" xfId="54" applyFont="1" applyBorder="1" applyAlignment="1" applyProtection="1">
      <alignment horizontal="center" vertical="center" wrapText="1"/>
      <protection locked="0"/>
    </xf>
    <xf numFmtId="0" fontId="5" fillId="0" borderId="16" xfId="54" applyFont="1" applyBorder="1" applyAlignment="1" applyProtection="1">
      <alignment horizontal="center" vertical="center"/>
      <protection locked="0"/>
    </xf>
    <xf numFmtId="0" fontId="5" fillId="0" borderId="17" xfId="54" applyFont="1" applyBorder="1" applyAlignment="1" applyProtection="1">
      <alignment horizontal="center" vertical="center" wrapText="1"/>
      <protection locked="0"/>
    </xf>
    <xf numFmtId="0" fontId="5" fillId="0" borderId="19" xfId="0" applyFont="1" applyFill="1" applyBorder="1" applyAlignment="1" applyProtection="1">
      <alignment horizontal="center"/>
      <protection locked="0"/>
    </xf>
    <xf numFmtId="0" fontId="5" fillId="0" borderId="19"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22" xfId="0" applyFont="1" applyFill="1" applyBorder="1" applyAlignment="1" applyProtection="1">
      <alignment horizontal="center" vertical="center" wrapText="1"/>
      <protection locked="0"/>
    </xf>
    <xf numFmtId="0" fontId="5" fillId="0" borderId="36" xfId="57" applyFont="1" applyFill="1" applyBorder="1" applyAlignment="1" applyProtection="1">
      <alignment horizontal="center" vertical="center" wrapText="1"/>
      <protection locked="0"/>
    </xf>
    <xf numFmtId="0" fontId="5" fillId="0" borderId="20" xfId="57"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wrapText="1"/>
      <protection locked="0"/>
    </xf>
    <xf numFmtId="0" fontId="5" fillId="0" borderId="19" xfId="57" applyFont="1" applyFill="1" applyBorder="1" applyAlignment="1" applyProtection="1">
      <alignment horizontal="center"/>
      <protection locked="0"/>
    </xf>
    <xf numFmtId="0" fontId="5" fillId="0" borderId="22"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2" xfId="0" applyFont="1" applyFill="1" applyBorder="1" applyAlignment="1" applyProtection="1">
      <alignment vertical="center" wrapText="1"/>
      <protection locked="0"/>
    </xf>
    <xf numFmtId="1" fontId="5" fillId="0" borderId="10" xfId="0" applyNumberFormat="1" applyFont="1" applyBorder="1" applyAlignment="1">
      <alignment horizontal="center" vertical="center" wrapText="1"/>
    </xf>
    <xf numFmtId="0" fontId="5" fillId="0" borderId="10" xfId="57" applyFont="1" applyFill="1" applyBorder="1" applyAlignment="1" applyProtection="1">
      <alignment horizontal="center" vertical="center"/>
      <protection locked="0"/>
    </xf>
    <xf numFmtId="0" fontId="5" fillId="0" borderId="22" xfId="0" applyFont="1" applyFill="1" applyBorder="1" applyAlignment="1" applyProtection="1">
      <alignment horizontal="left"/>
      <protection locked="0"/>
    </xf>
    <xf numFmtId="0" fontId="5" fillId="0" borderId="19" xfId="0" applyFont="1" applyFill="1" applyBorder="1" applyAlignment="1" applyProtection="1">
      <alignment horizontal="left"/>
      <protection locked="0"/>
    </xf>
    <xf numFmtId="0" fontId="5" fillId="0" borderId="20" xfId="0" applyFont="1" applyFill="1" applyBorder="1" applyAlignment="1" applyProtection="1">
      <alignment horizontal="left"/>
      <protection locked="0"/>
    </xf>
    <xf numFmtId="0" fontId="5" fillId="0" borderId="22" xfId="0" applyFont="1" applyFill="1" applyBorder="1" applyAlignment="1" applyProtection="1">
      <alignment horizontal="left" vertical="center"/>
      <protection locked="0"/>
    </xf>
    <xf numFmtId="0" fontId="5" fillId="0" borderId="20" xfId="0" applyFont="1" applyFill="1" applyBorder="1" applyAlignment="1" applyProtection="1">
      <alignment vertical="center"/>
      <protection locked="0"/>
    </xf>
    <xf numFmtId="0" fontId="5" fillId="0" borderId="19" xfId="0" applyFont="1" applyFill="1" applyBorder="1" applyAlignment="1" applyProtection="1">
      <alignment vertical="center" wrapText="1"/>
      <protection locked="0"/>
    </xf>
    <xf numFmtId="0" fontId="9" fillId="0" borderId="0" xfId="0" applyFont="1" applyFill="1" applyAlignment="1">
      <alignment/>
    </xf>
    <xf numFmtId="0" fontId="5" fillId="0" borderId="22" xfId="0" applyFont="1" applyFill="1" applyBorder="1" applyAlignment="1" applyProtection="1">
      <alignment horizontal="center" vertical="center" wrapText="1"/>
      <protection locked="0"/>
    </xf>
    <xf numFmtId="0" fontId="5" fillId="0" borderId="0" xfId="53" applyFont="1" applyFill="1">
      <alignment/>
      <protection/>
    </xf>
    <xf numFmtId="0" fontId="5" fillId="0" borderId="19" xfId="53" applyFont="1" applyFill="1" applyBorder="1" applyAlignment="1" applyProtection="1">
      <alignment horizontal="left" vertical="center"/>
      <protection locked="0"/>
    </xf>
    <xf numFmtId="0" fontId="5" fillId="0" borderId="19" xfId="0" applyFont="1" applyFill="1" applyBorder="1" applyAlignment="1" applyProtection="1">
      <alignment vertical="center" wrapText="1"/>
      <protection locked="0"/>
    </xf>
    <xf numFmtId="0" fontId="5" fillId="0" borderId="19" xfId="58" applyFont="1" applyFill="1" applyBorder="1" applyAlignment="1" applyProtection="1">
      <alignment horizontal="left"/>
      <protection locked="0"/>
    </xf>
    <xf numFmtId="0" fontId="5" fillId="0" borderId="20" xfId="58" applyFont="1" applyFill="1" applyBorder="1" applyAlignment="1" applyProtection="1">
      <alignment horizontal="left"/>
      <protection locked="0"/>
    </xf>
    <xf numFmtId="0" fontId="9" fillId="0" borderId="22" xfId="0" applyFont="1" applyFill="1" applyBorder="1" applyAlignment="1">
      <alignment/>
    </xf>
    <xf numFmtId="0" fontId="5" fillId="0" borderId="20" xfId="58" applyFont="1" applyFill="1" applyBorder="1" applyAlignment="1" applyProtection="1">
      <alignment horizontal="center"/>
      <protection locked="0"/>
    </xf>
    <xf numFmtId="0" fontId="5" fillId="0" borderId="2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19" xfId="60" applyFont="1" applyFill="1" applyBorder="1" applyAlignment="1" applyProtection="1">
      <alignment horizontal="center"/>
      <protection locked="0"/>
    </xf>
    <xf numFmtId="0" fontId="5" fillId="0" borderId="19" xfId="57" applyFont="1" applyFill="1" applyBorder="1" applyAlignment="1" applyProtection="1">
      <alignment vertical="center" wrapText="1"/>
      <protection locked="0"/>
    </xf>
    <xf numFmtId="0" fontId="5" fillId="0" borderId="37"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5" fillId="0" borderId="0" xfId="53" applyFont="1" applyFill="1" applyBorder="1">
      <alignment/>
      <protection/>
    </xf>
    <xf numFmtId="0" fontId="5" fillId="0" borderId="20" xfId="0" applyFont="1" applyFill="1" applyBorder="1" applyAlignment="1" applyProtection="1">
      <alignment horizontal="center" vertical="center" wrapText="1"/>
      <protection locked="0"/>
    </xf>
    <xf numFmtId="0" fontId="5" fillId="0" borderId="20" xfId="53" applyFont="1" applyFill="1" applyBorder="1" applyAlignment="1" applyProtection="1">
      <alignment horizontal="center" vertical="center"/>
      <protection locked="0"/>
    </xf>
    <xf numFmtId="0" fontId="9" fillId="0" borderId="19" xfId="0" applyFont="1" applyFill="1" applyBorder="1" applyAlignment="1">
      <alignment/>
    </xf>
    <xf numFmtId="0" fontId="5" fillId="0" borderId="19" xfId="53" applyFont="1" applyFill="1" applyBorder="1" applyAlignment="1" applyProtection="1">
      <alignment horizontal="center" vertical="center"/>
      <protection locked="0"/>
    </xf>
    <xf numFmtId="0" fontId="5" fillId="0" borderId="22" xfId="0" applyFont="1" applyFill="1" applyBorder="1" applyAlignment="1" applyProtection="1">
      <alignment horizontal="left" vertical="center"/>
      <protection locked="0"/>
    </xf>
    <xf numFmtId="0" fontId="5" fillId="0" borderId="19" xfId="53" applyFont="1" applyFill="1" applyBorder="1" applyAlignment="1" applyProtection="1">
      <alignment horizontal="left" vertical="center"/>
      <protection locked="0"/>
    </xf>
    <xf numFmtId="0" fontId="5" fillId="0" borderId="22" xfId="53" applyFont="1" applyFill="1" applyBorder="1" applyAlignment="1" applyProtection="1">
      <alignment horizontal="left" vertical="center"/>
      <protection locked="0"/>
    </xf>
    <xf numFmtId="0" fontId="5" fillId="0" borderId="39" xfId="54" applyFont="1" applyFill="1" applyBorder="1" applyAlignment="1" applyProtection="1">
      <alignment horizontal="center" vertical="center"/>
      <protection locked="0"/>
    </xf>
    <xf numFmtId="0" fontId="5" fillId="0" borderId="19" xfId="54" applyFont="1" applyFill="1" applyBorder="1" applyAlignment="1" applyProtection="1">
      <alignment horizontal="center" vertical="center"/>
      <protection locked="0"/>
    </xf>
    <xf numFmtId="0" fontId="5" fillId="0" borderId="40" xfId="54"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19" xfId="54" applyFont="1" applyFill="1" applyBorder="1" applyAlignment="1" applyProtection="1">
      <alignment horizontal="left" vertical="center"/>
      <protection locked="0"/>
    </xf>
    <xf numFmtId="0" fontId="5" fillId="0" borderId="19" xfId="57" applyFont="1" applyFill="1" applyBorder="1" applyAlignment="1" applyProtection="1">
      <alignment horizontal="left"/>
      <protection locked="0"/>
    </xf>
    <xf numFmtId="0" fontId="5" fillId="0" borderId="20" xfId="0" applyFont="1" applyFill="1" applyBorder="1" applyAlignment="1" applyProtection="1">
      <alignment horizontal="center" vertical="center"/>
      <protection locked="0"/>
    </xf>
    <xf numFmtId="0" fontId="5" fillId="0" borderId="0" xfId="59" applyFont="1" applyAlignment="1">
      <alignment horizontal="left"/>
      <protection/>
    </xf>
    <xf numFmtId="0" fontId="5" fillId="0" borderId="19" xfId="58" applyFont="1" applyFill="1" applyBorder="1" applyAlignment="1" applyProtection="1">
      <alignment horizontal="center"/>
      <protection locked="0"/>
    </xf>
    <xf numFmtId="0" fontId="5" fillId="0" borderId="30" xfId="60" applyFont="1" applyBorder="1">
      <alignment/>
      <protection/>
    </xf>
    <xf numFmtId="1" fontId="5" fillId="0" borderId="0" xfId="60" applyNumberFormat="1" applyFont="1" applyBorder="1" applyAlignment="1">
      <alignment horizontal="center"/>
      <protection/>
    </xf>
    <xf numFmtId="1" fontId="5" fillId="0" borderId="31" xfId="60" applyNumberFormat="1" applyFont="1" applyBorder="1" applyAlignment="1">
      <alignment horizontal="center"/>
      <protection/>
    </xf>
    <xf numFmtId="0" fontId="5" fillId="0" borderId="35" xfId="60" applyFont="1" applyBorder="1">
      <alignment/>
      <protection/>
    </xf>
    <xf numFmtId="1" fontId="5" fillId="0" borderId="32" xfId="60" applyNumberFormat="1" applyFont="1" applyBorder="1" applyAlignment="1">
      <alignment horizontal="center"/>
      <protection/>
    </xf>
    <xf numFmtId="0" fontId="4" fillId="32" borderId="11" xfId="60" applyFont="1" applyFill="1" applyBorder="1" applyAlignment="1" applyProtection="1">
      <alignment horizontal="center" vertical="center"/>
      <protection locked="0"/>
    </xf>
    <xf numFmtId="0" fontId="5" fillId="0" borderId="38" xfId="53" applyFont="1" applyFill="1" applyBorder="1" applyAlignment="1" applyProtection="1">
      <alignment horizontal="center" vertical="center"/>
      <protection locked="0"/>
    </xf>
    <xf numFmtId="0" fontId="9" fillId="0" borderId="0" xfId="0" applyFont="1" applyAlignment="1">
      <alignment/>
    </xf>
    <xf numFmtId="0" fontId="5" fillId="0" borderId="0" xfId="59" applyFont="1">
      <alignment/>
      <protection/>
    </xf>
    <xf numFmtId="0" fontId="5" fillId="0" borderId="0" xfId="53" applyFont="1" applyAlignment="1">
      <alignment horizontal="center" vertical="center"/>
      <protection/>
    </xf>
    <xf numFmtId="0" fontId="5" fillId="0" borderId="0" xfId="53" applyFont="1" applyFill="1" applyBorder="1" applyAlignment="1" applyProtection="1">
      <alignment vertical="center"/>
      <protection locked="0"/>
    </xf>
    <xf numFmtId="14" fontId="4" fillId="32" borderId="10" xfId="0" applyNumberFormat="1" applyFont="1" applyFill="1" applyBorder="1" applyAlignment="1" applyProtection="1">
      <alignment horizontal="center" vertical="center"/>
      <protection locked="0"/>
    </xf>
    <xf numFmtId="0" fontId="5" fillId="0" borderId="0" xfId="53" applyFont="1" applyBorder="1" applyAlignment="1" applyProtection="1">
      <alignment horizontal="center" vertical="center"/>
      <protection locked="0"/>
    </xf>
    <xf numFmtId="0" fontId="11" fillId="0" borderId="0" xfId="53" applyFont="1" applyBorder="1" applyAlignment="1">
      <alignment horizontal="center" vertical="center"/>
      <protection/>
    </xf>
    <xf numFmtId="0" fontId="4" fillId="32" borderId="11" xfId="0" applyFont="1" applyFill="1" applyBorder="1" applyAlignment="1" applyProtection="1">
      <alignment horizontal="center" vertical="center"/>
      <protection locked="0"/>
    </xf>
    <xf numFmtId="0" fontId="4" fillId="0" borderId="0" xfId="53" applyFont="1" applyFill="1" applyBorder="1" applyAlignment="1" applyProtection="1">
      <alignment horizontal="center" vertical="center"/>
      <protection locked="0"/>
    </xf>
    <xf numFmtId="1" fontId="5" fillId="0" borderId="0" xfId="53" applyNumberFormat="1" applyFont="1" applyFill="1" applyBorder="1" applyAlignment="1" applyProtection="1">
      <alignment horizontal="center" vertical="center"/>
      <protection locked="0"/>
    </xf>
    <xf numFmtId="1" fontId="5" fillId="0" borderId="0" xfId="53" applyNumberFormat="1" applyFont="1" applyFill="1" applyBorder="1" applyAlignment="1" applyProtection="1">
      <alignment horizontal="center" vertical="center"/>
      <protection/>
    </xf>
    <xf numFmtId="0" fontId="5" fillId="0" borderId="0" xfId="53" applyFont="1" applyFill="1" applyBorder="1" applyAlignment="1" applyProtection="1">
      <alignment horizontal="left" vertical="center" wrapText="1"/>
      <protection locked="0"/>
    </xf>
    <xf numFmtId="0" fontId="5" fillId="0" borderId="14" xfId="53" applyFont="1" applyBorder="1" applyAlignment="1" applyProtection="1">
      <alignment horizontal="center" vertical="center"/>
      <protection locked="0"/>
    </xf>
    <xf numFmtId="0" fontId="5" fillId="0" borderId="15" xfId="53" applyFont="1" applyBorder="1" applyAlignment="1" applyProtection="1">
      <alignment horizontal="center" vertical="center" wrapText="1"/>
      <protection locked="0"/>
    </xf>
    <xf numFmtId="0" fontId="5" fillId="0" borderId="16" xfId="53" applyFont="1" applyBorder="1" applyAlignment="1" applyProtection="1">
      <alignment horizontal="center" vertical="center"/>
      <protection locked="0"/>
    </xf>
    <xf numFmtId="0" fontId="5" fillId="0" borderId="17" xfId="53" applyFont="1" applyBorder="1" applyAlignment="1" applyProtection="1">
      <alignment horizontal="center" vertical="center" wrapText="1"/>
      <protection locked="0"/>
    </xf>
    <xf numFmtId="0" fontId="5" fillId="0" borderId="0" xfId="53" applyFont="1" applyAlignment="1">
      <alignment horizontal="left" vertical="center" wrapText="1"/>
      <protection/>
    </xf>
    <xf numFmtId="1" fontId="5" fillId="0" borderId="0" xfId="53" applyNumberFormat="1" applyFont="1" applyAlignment="1">
      <alignment horizontal="center" vertical="center" wrapText="1"/>
      <protection/>
    </xf>
    <xf numFmtId="1" fontId="5" fillId="0" borderId="0" xfId="53" applyNumberFormat="1" applyFont="1" applyAlignment="1">
      <alignment vertical="center"/>
      <protection/>
    </xf>
    <xf numFmtId="0" fontId="5" fillId="0" borderId="0" xfId="53" applyFont="1" applyAlignment="1">
      <alignment vertical="center" wrapText="1"/>
      <protection/>
    </xf>
    <xf numFmtId="0" fontId="5" fillId="0" borderId="41" xfId="53" applyFont="1" applyBorder="1" applyAlignment="1">
      <alignment vertical="center"/>
      <protection/>
    </xf>
    <xf numFmtId="0" fontId="5" fillId="0" borderId="42" xfId="53" applyFont="1" applyBorder="1" applyAlignment="1">
      <alignment vertical="center"/>
      <protection/>
    </xf>
    <xf numFmtId="1" fontId="4" fillId="32" borderId="18" xfId="53" applyNumberFormat="1" applyFont="1" applyFill="1" applyBorder="1" applyAlignment="1" applyProtection="1">
      <alignment horizontal="center" vertical="center"/>
      <protection locked="0"/>
    </xf>
    <xf numFmtId="1" fontId="4" fillId="32" borderId="10" xfId="53" applyNumberFormat="1" applyFont="1" applyFill="1" applyBorder="1" applyAlignment="1" applyProtection="1">
      <alignment horizontal="center" vertical="center"/>
      <protection locked="0"/>
    </xf>
    <xf numFmtId="1" fontId="4" fillId="32" borderId="43" xfId="53" applyNumberFormat="1" applyFont="1" applyFill="1" applyBorder="1" applyAlignment="1" applyProtection="1">
      <alignment horizontal="center" vertical="center"/>
      <protection locked="0"/>
    </xf>
    <xf numFmtId="1" fontId="5" fillId="0" borderId="0" xfId="58" applyNumberFormat="1" applyFont="1" applyBorder="1" applyAlignment="1">
      <alignment horizontal="left"/>
      <protection/>
    </xf>
    <xf numFmtId="1" fontId="5" fillId="0" borderId="0" xfId="58" applyNumberFormat="1" applyFont="1" applyBorder="1" applyAlignment="1">
      <alignment horizontal="center"/>
      <protection/>
    </xf>
    <xf numFmtId="1" fontId="5" fillId="0" borderId="34" xfId="58" applyNumberFormat="1" applyFont="1" applyBorder="1">
      <alignment/>
      <protection/>
    </xf>
    <xf numFmtId="0" fontId="5" fillId="0" borderId="34" xfId="58" applyFont="1" applyBorder="1">
      <alignment/>
      <protection/>
    </xf>
    <xf numFmtId="0" fontId="5" fillId="0" borderId="34" xfId="58" applyFont="1" applyBorder="1">
      <alignment/>
      <protection/>
    </xf>
    <xf numFmtId="0" fontId="5" fillId="0" borderId="0" xfId="58" applyFont="1" applyProtection="1">
      <alignment/>
      <protection/>
    </xf>
    <xf numFmtId="1" fontId="5" fillId="0" borderId="0" xfId="58" applyNumberFormat="1" applyFont="1" applyAlignment="1">
      <alignment horizontal="left"/>
      <protection/>
    </xf>
    <xf numFmtId="1" fontId="5" fillId="0" borderId="0" xfId="58" applyNumberFormat="1" applyFont="1" applyBorder="1">
      <alignment/>
      <protection/>
    </xf>
    <xf numFmtId="0" fontId="5" fillId="0" borderId="0" xfId="58" applyFont="1" applyBorder="1">
      <alignment/>
      <protection/>
    </xf>
    <xf numFmtId="0" fontId="5" fillId="0" borderId="0" xfId="0" applyFont="1" applyAlignment="1" applyProtection="1">
      <alignment/>
      <protection/>
    </xf>
    <xf numFmtId="0" fontId="15" fillId="0" borderId="0" xfId="58" applyFont="1">
      <alignment/>
      <protection/>
    </xf>
    <xf numFmtId="0" fontId="4" fillId="0" borderId="0" xfId="54" applyFont="1" applyAlignment="1">
      <alignment vertical="center"/>
      <protection/>
    </xf>
    <xf numFmtId="0" fontId="5" fillId="0" borderId="0" xfId="54" applyFont="1" applyAlignment="1">
      <alignment horizontal="center" vertical="center"/>
      <protection/>
    </xf>
    <xf numFmtId="0" fontId="5" fillId="0" borderId="0" xfId="54" applyFont="1" applyAlignment="1">
      <alignment vertical="center"/>
      <protection/>
    </xf>
    <xf numFmtId="0" fontId="5" fillId="0" borderId="0" xfId="54" applyFont="1">
      <alignment/>
      <protection/>
    </xf>
    <xf numFmtId="0" fontId="5" fillId="0" borderId="0" xfId="54" applyFont="1" applyAlignment="1" applyProtection="1">
      <alignment vertical="center"/>
      <protection/>
    </xf>
    <xf numFmtId="0" fontId="5" fillId="0" borderId="0" xfId="54" applyFont="1" applyAlignment="1" applyProtection="1">
      <alignment horizontal="left" vertical="center" wrapText="1"/>
      <protection/>
    </xf>
    <xf numFmtId="1" fontId="5" fillId="0" borderId="0" xfId="54" applyNumberFormat="1" applyFont="1" applyAlignment="1">
      <alignment horizontal="center" vertical="center" wrapText="1"/>
      <protection/>
    </xf>
    <xf numFmtId="1" fontId="5" fillId="0" borderId="0" xfId="54" applyNumberFormat="1" applyFont="1" applyAlignment="1">
      <alignment horizontal="center" vertical="center"/>
      <protection/>
    </xf>
    <xf numFmtId="0" fontId="5" fillId="0" borderId="0" xfId="54" applyFont="1" applyAlignment="1">
      <alignment vertical="center" wrapText="1"/>
      <protection/>
    </xf>
    <xf numFmtId="0" fontId="5" fillId="0" borderId="19" xfId="54" applyFont="1" applyFill="1" applyBorder="1" applyAlignment="1" applyProtection="1">
      <alignment horizontal="left" vertical="center"/>
      <protection locked="0"/>
    </xf>
    <xf numFmtId="0" fontId="5" fillId="0" borderId="20" xfId="54" applyFont="1" applyFill="1" applyBorder="1" applyAlignment="1" applyProtection="1">
      <alignment horizontal="left" vertical="center"/>
      <protection locked="0"/>
    </xf>
    <xf numFmtId="0" fontId="5" fillId="0" borderId="20" xfId="54" applyFont="1" applyFill="1" applyBorder="1" applyAlignment="1" applyProtection="1">
      <alignment horizontal="center" vertical="center"/>
      <protection locked="0"/>
    </xf>
    <xf numFmtId="0" fontId="5" fillId="0" borderId="44" xfId="54" applyFont="1" applyFill="1" applyBorder="1" applyAlignment="1" applyProtection="1">
      <alignment horizontal="center" vertical="center"/>
      <protection locked="0"/>
    </xf>
    <xf numFmtId="0" fontId="5" fillId="0" borderId="36" xfId="54" applyFont="1" applyFill="1" applyBorder="1" applyAlignment="1" applyProtection="1">
      <alignment horizontal="center" vertical="center"/>
      <protection locked="0"/>
    </xf>
    <xf numFmtId="0" fontId="5" fillId="0" borderId="45" xfId="54" applyFont="1" applyFill="1" applyBorder="1" applyAlignment="1" applyProtection="1">
      <alignment horizontal="center" vertical="center"/>
      <protection locked="0"/>
    </xf>
    <xf numFmtId="0" fontId="5" fillId="0" borderId="22" xfId="54" applyFont="1" applyFill="1" applyBorder="1" applyAlignment="1" applyProtection="1">
      <alignment horizontal="center" vertical="center"/>
      <protection locked="0"/>
    </xf>
    <xf numFmtId="0" fontId="5" fillId="0" borderId="46" xfId="54" applyFont="1" applyFill="1" applyBorder="1" applyAlignment="1" applyProtection="1">
      <alignment horizontal="center" vertical="center"/>
      <protection locked="0"/>
    </xf>
    <xf numFmtId="0" fontId="5" fillId="0" borderId="47" xfId="54" applyFont="1" applyFill="1" applyBorder="1" applyAlignment="1" applyProtection="1">
      <alignment horizontal="center" vertical="center"/>
      <protection locked="0"/>
    </xf>
    <xf numFmtId="0" fontId="9" fillId="0" borderId="0" xfId="0" applyFont="1" applyBorder="1" applyAlignment="1">
      <alignment/>
    </xf>
    <xf numFmtId="0" fontId="20" fillId="0" borderId="0" xfId="0" applyFont="1" applyAlignment="1">
      <alignment/>
    </xf>
    <xf numFmtId="0" fontId="4" fillId="0" borderId="0" xfId="59" applyFont="1">
      <alignment/>
      <protection/>
    </xf>
    <xf numFmtId="0" fontId="5" fillId="0" borderId="0" xfId="59" applyFont="1" applyAlignment="1">
      <alignment horizontal="center"/>
      <protection/>
    </xf>
    <xf numFmtId="0" fontId="5" fillId="0" borderId="0" xfId="59" applyFont="1">
      <alignment/>
      <protection/>
    </xf>
    <xf numFmtId="0" fontId="5" fillId="0" borderId="0" xfId="59" applyFont="1" applyBorder="1" applyAlignment="1" applyProtection="1">
      <alignment horizontal="center"/>
      <protection locked="0"/>
    </xf>
    <xf numFmtId="0" fontId="5" fillId="0" borderId="0" xfId="59" applyFont="1" applyBorder="1">
      <alignment/>
      <protection/>
    </xf>
    <xf numFmtId="0" fontId="11" fillId="0" borderId="0" xfId="59" applyFont="1" applyBorder="1" applyAlignment="1">
      <alignment horizontal="center" vertical="center"/>
      <protection/>
    </xf>
    <xf numFmtId="0" fontId="5" fillId="0" borderId="33" xfId="59" applyFont="1" applyBorder="1" applyAlignment="1" applyProtection="1">
      <alignment horizontal="center"/>
      <protection locked="0"/>
    </xf>
    <xf numFmtId="0" fontId="5" fillId="0" borderId="15" xfId="59" applyFont="1" applyBorder="1" applyAlignment="1" applyProtection="1">
      <alignment horizontal="center" wrapText="1"/>
      <protection locked="0"/>
    </xf>
    <xf numFmtId="0" fontId="5" fillId="0" borderId="17" xfId="59" applyFont="1" applyBorder="1" applyAlignment="1" applyProtection="1">
      <alignment horizontal="center" wrapText="1"/>
      <protection locked="0"/>
    </xf>
    <xf numFmtId="0" fontId="5" fillId="0" borderId="0" xfId="59" applyFont="1" applyAlignment="1">
      <alignment horizontal="left" vertical="center" wrapText="1"/>
      <protection/>
    </xf>
    <xf numFmtId="1" fontId="5" fillId="0" borderId="0" xfId="59" applyNumberFormat="1" applyFont="1" applyAlignment="1">
      <alignment horizontal="center" wrapText="1"/>
      <protection/>
    </xf>
    <xf numFmtId="1" fontId="5" fillId="0" borderId="0" xfId="59" applyNumberFormat="1" applyFont="1">
      <alignment/>
      <protection/>
    </xf>
    <xf numFmtId="0" fontId="5" fillId="0" borderId="0" xfId="59" applyFont="1" applyAlignment="1">
      <alignment wrapText="1"/>
      <protection/>
    </xf>
    <xf numFmtId="0" fontId="5" fillId="0" borderId="20" xfId="59" applyFont="1" applyFill="1" applyBorder="1" applyAlignment="1" applyProtection="1">
      <alignment horizontal="left"/>
      <protection locked="0"/>
    </xf>
    <xf numFmtId="0" fontId="5" fillId="0" borderId="19" xfId="59" applyFont="1" applyFill="1" applyBorder="1" applyAlignment="1" applyProtection="1">
      <alignment horizontal="left"/>
      <protection locked="0"/>
    </xf>
    <xf numFmtId="1" fontId="5" fillId="0" borderId="0" xfId="59" applyNumberFormat="1" applyFont="1" applyAlignment="1">
      <alignment horizontal="center"/>
      <protection/>
    </xf>
    <xf numFmtId="0" fontId="5" fillId="0" borderId="0" xfId="60" applyFont="1">
      <alignment/>
      <protection/>
    </xf>
    <xf numFmtId="0" fontId="5" fillId="0" borderId="0" xfId="60" applyFont="1" applyAlignment="1">
      <alignment horizontal="center"/>
      <protection/>
    </xf>
    <xf numFmtId="0" fontId="5" fillId="0" borderId="0" xfId="60" applyFont="1" applyBorder="1" applyAlignment="1" applyProtection="1">
      <alignment horizontal="center"/>
      <protection locked="0"/>
    </xf>
    <xf numFmtId="0" fontId="5" fillId="0" borderId="0" xfId="60" applyFont="1" applyBorder="1">
      <alignment/>
      <protection/>
    </xf>
    <xf numFmtId="0" fontId="11" fillId="0" borderId="0" xfId="60" applyFont="1" applyBorder="1" applyAlignment="1">
      <alignment horizontal="center" vertical="center"/>
      <protection/>
    </xf>
    <xf numFmtId="0" fontId="5" fillId="0" borderId="33" xfId="60" applyFont="1" applyBorder="1" applyAlignment="1" applyProtection="1">
      <alignment horizontal="center"/>
      <protection locked="0"/>
    </xf>
    <xf numFmtId="0" fontId="5" fillId="0" borderId="14" xfId="60" applyFont="1" applyBorder="1" applyAlignment="1" applyProtection="1">
      <alignment horizontal="center"/>
      <protection locked="0"/>
    </xf>
    <xf numFmtId="0" fontId="5" fillId="0" borderId="15" xfId="60" applyFont="1" applyBorder="1" applyAlignment="1" applyProtection="1">
      <alignment horizontal="center" wrapText="1"/>
      <protection locked="0"/>
    </xf>
    <xf numFmtId="1" fontId="5" fillId="0" borderId="0" xfId="60" applyNumberFormat="1" applyFont="1">
      <alignment/>
      <protection/>
    </xf>
    <xf numFmtId="0" fontId="5" fillId="0" borderId="16" xfId="60" applyFont="1" applyBorder="1" applyAlignment="1" applyProtection="1">
      <alignment horizontal="center"/>
      <protection locked="0"/>
    </xf>
    <xf numFmtId="0" fontId="5" fillId="0" borderId="17" xfId="60" applyFont="1" applyBorder="1" applyAlignment="1" applyProtection="1">
      <alignment horizontal="center" wrapText="1"/>
      <protection locked="0"/>
    </xf>
    <xf numFmtId="0" fontId="5" fillId="0" borderId="0" xfId="60" applyFont="1" applyProtection="1">
      <alignment/>
      <protection/>
    </xf>
    <xf numFmtId="0" fontId="5" fillId="0" borderId="0" xfId="60" applyFont="1" applyAlignment="1" applyProtection="1">
      <alignment horizontal="left" vertical="center" wrapText="1"/>
      <protection/>
    </xf>
    <xf numFmtId="1" fontId="5" fillId="0" borderId="0" xfId="60" applyNumberFormat="1" applyFont="1" applyAlignment="1">
      <alignment horizontal="center" wrapText="1"/>
      <protection/>
    </xf>
    <xf numFmtId="0" fontId="5" fillId="0" borderId="0" xfId="60" applyFont="1" applyAlignment="1">
      <alignment wrapText="1"/>
      <protection/>
    </xf>
    <xf numFmtId="0" fontId="5" fillId="0" borderId="20" xfId="60" applyFont="1" applyFill="1" applyBorder="1" applyAlignment="1" applyProtection="1">
      <alignment horizontal="left"/>
      <protection locked="0"/>
    </xf>
    <xf numFmtId="0" fontId="5" fillId="0" borderId="20" xfId="60" applyFont="1" applyFill="1" applyBorder="1" applyAlignment="1" applyProtection="1">
      <alignment horizontal="center"/>
      <protection locked="0"/>
    </xf>
    <xf numFmtId="1" fontId="5" fillId="0" borderId="0" xfId="60" applyNumberFormat="1" applyFont="1" applyAlignment="1">
      <alignment horizontal="center"/>
      <protection/>
    </xf>
    <xf numFmtId="0" fontId="5" fillId="0" borderId="27" xfId="60" applyFont="1" applyBorder="1">
      <alignment/>
      <protection/>
    </xf>
    <xf numFmtId="1" fontId="5" fillId="0" borderId="28" xfId="60" applyNumberFormat="1" applyFont="1" applyBorder="1" applyAlignment="1">
      <alignment horizontal="center"/>
      <protection/>
    </xf>
    <xf numFmtId="1" fontId="5" fillId="0" borderId="29" xfId="60" applyNumberFormat="1" applyFont="1" applyBorder="1" applyAlignment="1">
      <alignment horizontal="center"/>
      <protection/>
    </xf>
    <xf numFmtId="0" fontId="4" fillId="0" borderId="22" xfId="53" applyFont="1" applyBorder="1" applyAlignment="1">
      <alignment horizontal="left" vertical="center"/>
      <protection/>
    </xf>
    <xf numFmtId="0" fontId="5" fillId="0" borderId="19" xfId="0" applyFont="1" applyBorder="1" applyAlignment="1">
      <alignment vertical="center"/>
    </xf>
    <xf numFmtId="0" fontId="9" fillId="0" borderId="25" xfId="0" applyFont="1" applyBorder="1" applyAlignment="1">
      <alignment/>
    </xf>
    <xf numFmtId="0" fontId="5" fillId="33" borderId="0" xfId="53" applyFont="1" applyFill="1">
      <alignment/>
      <protection/>
    </xf>
    <xf numFmtId="0" fontId="9" fillId="33" borderId="0" xfId="0" applyFont="1" applyFill="1" applyAlignment="1">
      <alignment/>
    </xf>
    <xf numFmtId="0" fontId="5" fillId="0" borderId="0" xfId="60" applyFont="1" applyFill="1" applyBorder="1" applyAlignment="1" applyProtection="1">
      <alignment horizontal="center"/>
      <protection locked="0"/>
    </xf>
    <xf numFmtId="0" fontId="5" fillId="0" borderId="19" xfId="53" applyFont="1" applyFill="1" applyBorder="1" applyAlignment="1" applyProtection="1">
      <alignment horizontal="center"/>
      <protection locked="0"/>
    </xf>
    <xf numFmtId="0" fontId="5" fillId="0" borderId="38" xfId="0" applyFont="1" applyFill="1" applyBorder="1" applyAlignment="1" applyProtection="1">
      <alignment horizontal="center" vertical="center" wrapText="1"/>
      <protection locked="0"/>
    </xf>
    <xf numFmtId="0" fontId="15" fillId="0" borderId="22" xfId="58" applyFont="1" applyFill="1" applyBorder="1" applyAlignment="1" applyProtection="1">
      <alignment horizontal="left" vertical="center"/>
      <protection locked="0"/>
    </xf>
    <xf numFmtId="0" fontId="5" fillId="0" borderId="22" xfId="0" applyFont="1" applyFill="1" applyBorder="1" applyAlignment="1" applyProtection="1">
      <alignment/>
      <protection locked="0"/>
    </xf>
    <xf numFmtId="0" fontId="5" fillId="0" borderId="0" xfId="54" applyFont="1" applyFill="1">
      <alignment/>
      <protection/>
    </xf>
    <xf numFmtId="0" fontId="4" fillId="0" borderId="48" xfId="54" applyFont="1" applyFill="1" applyBorder="1" applyAlignment="1">
      <alignment vertical="center" wrapText="1"/>
      <protection/>
    </xf>
    <xf numFmtId="0" fontId="5" fillId="0" borderId="18" xfId="54" applyFont="1" applyFill="1" applyBorder="1" applyAlignment="1">
      <alignment vertical="center"/>
      <protection/>
    </xf>
    <xf numFmtId="0" fontId="5" fillId="0" borderId="10" xfId="57" applyFont="1" applyFill="1" applyBorder="1" applyAlignment="1" applyProtection="1">
      <alignment horizontal="left"/>
      <protection locked="0"/>
    </xf>
    <xf numFmtId="0" fontId="5" fillId="0" borderId="38" xfId="0" applyFont="1" applyFill="1" applyBorder="1" applyAlignment="1" applyProtection="1">
      <alignment horizontal="center" vertical="center"/>
      <protection locked="0"/>
    </xf>
    <xf numFmtId="0" fontId="5" fillId="0" borderId="19" xfId="57" applyFont="1" applyFill="1" applyBorder="1" applyAlignment="1" applyProtection="1">
      <alignment horizontal="center" vertical="center"/>
      <protection locked="0"/>
    </xf>
    <xf numFmtId="0" fontId="5" fillId="0" borderId="20" xfId="57" applyFont="1" applyFill="1" applyBorder="1" applyAlignment="1" applyProtection="1">
      <alignment horizontal="center" vertical="center"/>
      <protection locked="0"/>
    </xf>
    <xf numFmtId="0" fontId="9" fillId="0" borderId="20" xfId="0" applyFont="1" applyFill="1" applyBorder="1" applyAlignment="1">
      <alignment/>
    </xf>
    <xf numFmtId="0" fontId="5" fillId="0" borderId="20" xfId="57" applyFont="1" applyFill="1" applyBorder="1" applyAlignment="1" applyProtection="1">
      <alignment horizontal="left"/>
      <protection locked="0"/>
    </xf>
    <xf numFmtId="0" fontId="5" fillId="0" borderId="19" xfId="0" applyFont="1" applyFill="1" applyBorder="1" applyAlignment="1" applyProtection="1">
      <alignment horizontal="left" vertical="center"/>
      <protection locked="0"/>
    </xf>
    <xf numFmtId="0" fontId="5" fillId="0" borderId="20" xfId="0" applyFont="1" applyFill="1" applyBorder="1" applyAlignment="1" applyProtection="1">
      <alignment horizontal="center" vertical="center"/>
      <protection locked="0"/>
    </xf>
    <xf numFmtId="0" fontId="5" fillId="0" borderId="0" xfId="0" applyFont="1" applyFill="1" applyAlignment="1">
      <alignment/>
    </xf>
    <xf numFmtId="0" fontId="5" fillId="0" borderId="22" xfId="58" applyFont="1" applyFill="1" applyBorder="1" applyAlignment="1" applyProtection="1">
      <alignment horizontal="center" vertical="center"/>
      <protection locked="0"/>
    </xf>
    <xf numFmtId="0" fontId="5" fillId="0" borderId="36" xfId="58" applyFont="1" applyFill="1" applyBorder="1" applyAlignment="1" applyProtection="1">
      <alignment horizontal="left" vertical="center"/>
      <protection locked="0"/>
    </xf>
    <xf numFmtId="0" fontId="5" fillId="0" borderId="36" xfId="58" applyFont="1" applyFill="1" applyBorder="1" applyAlignment="1" applyProtection="1">
      <alignment horizontal="center" vertical="center"/>
      <protection locked="0"/>
    </xf>
    <xf numFmtId="0" fontId="5" fillId="0" borderId="19" xfId="58" applyFont="1" applyFill="1" applyBorder="1" applyAlignment="1" applyProtection="1">
      <alignment horizontal="left" vertical="center"/>
      <protection locked="0"/>
    </xf>
    <xf numFmtId="0" fontId="5" fillId="0" borderId="19" xfId="58" applyFont="1" applyFill="1" applyBorder="1" applyAlignment="1" applyProtection="1">
      <alignment horizontal="center" vertical="center"/>
      <protection locked="0"/>
    </xf>
    <xf numFmtId="0" fontId="5" fillId="0" borderId="48" xfId="58" applyFont="1" applyFill="1" applyBorder="1" applyAlignment="1" applyProtection="1">
      <alignment horizontal="left" vertical="center"/>
      <protection locked="0"/>
    </xf>
    <xf numFmtId="0" fontId="5" fillId="0" borderId="48" xfId="58" applyFont="1" applyFill="1" applyBorder="1" applyAlignment="1" applyProtection="1">
      <alignment horizontal="center" vertical="center"/>
      <protection locked="0"/>
    </xf>
    <xf numFmtId="0" fontId="5" fillId="0" borderId="21" xfId="58" applyFont="1" applyFill="1" applyBorder="1" applyProtection="1">
      <alignment/>
      <protection locked="0"/>
    </xf>
    <xf numFmtId="0" fontId="5" fillId="0" borderId="18" xfId="58" applyFont="1" applyFill="1" applyBorder="1" applyProtection="1">
      <alignment/>
      <protection locked="0"/>
    </xf>
    <xf numFmtId="0" fontId="5" fillId="0" borderId="22"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0" xfId="58" applyFont="1" applyFill="1" applyBorder="1">
      <alignment/>
      <protection/>
    </xf>
    <xf numFmtId="0" fontId="5" fillId="0" borderId="0" xfId="58" applyFont="1" applyFill="1">
      <alignment/>
      <protection/>
    </xf>
    <xf numFmtId="0" fontId="5" fillId="0" borderId="0" xfId="58" applyFont="1" applyFill="1">
      <alignment/>
      <protection/>
    </xf>
    <xf numFmtId="0" fontId="5" fillId="0" borderId="0" xfId="0" applyFont="1" applyFill="1" applyAlignment="1">
      <alignment horizontal="left"/>
    </xf>
    <xf numFmtId="0" fontId="9" fillId="0" borderId="19" xfId="0" applyFont="1" applyFill="1" applyBorder="1" applyAlignment="1">
      <alignment horizontal="center"/>
    </xf>
    <xf numFmtId="0" fontId="5" fillId="0" borderId="21" xfId="56" applyFont="1" applyFill="1" applyBorder="1" applyProtection="1">
      <alignment/>
      <protection locked="0"/>
    </xf>
    <xf numFmtId="0" fontId="5" fillId="0" borderId="18" xfId="56" applyFont="1" applyFill="1" applyBorder="1" applyProtection="1">
      <alignment/>
      <protection locked="0"/>
    </xf>
    <xf numFmtId="0" fontId="5" fillId="0" borderId="22" xfId="0" applyFont="1" applyFill="1" applyBorder="1" applyAlignment="1">
      <alignment/>
    </xf>
    <xf numFmtId="0" fontId="5" fillId="0" borderId="20" xfId="0" applyFont="1" applyFill="1" applyBorder="1" applyAlignment="1">
      <alignment/>
    </xf>
    <xf numFmtId="0" fontId="5" fillId="0" borderId="20" xfId="0" applyFont="1" applyFill="1" applyBorder="1" applyAlignment="1" applyProtection="1">
      <alignment horizontal="center"/>
      <protection locked="0"/>
    </xf>
    <xf numFmtId="0" fontId="5" fillId="0" borderId="0" xfId="56" applyFont="1" applyFill="1">
      <alignment/>
      <protection/>
    </xf>
    <xf numFmtId="0" fontId="5" fillId="0" borderId="0" xfId="56" applyFont="1" applyFill="1" applyBorder="1" applyAlignment="1">
      <alignment horizontal="left" vertical="center" wrapText="1"/>
      <protection/>
    </xf>
    <xf numFmtId="0" fontId="5" fillId="0" borderId="0" xfId="0" applyFont="1" applyFill="1" applyAlignment="1">
      <alignment horizontal="center"/>
    </xf>
    <xf numFmtId="0" fontId="5" fillId="0" borderId="49" xfId="0" applyFont="1" applyFill="1" applyBorder="1" applyAlignment="1" applyProtection="1">
      <alignment horizontal="center"/>
      <protection locked="0"/>
    </xf>
    <xf numFmtId="1" fontId="12" fillId="0" borderId="0" xfId="0" applyNumberFormat="1" applyFont="1" applyAlignment="1">
      <alignment horizontal="center"/>
    </xf>
    <xf numFmtId="0" fontId="5" fillId="0" borderId="49" xfId="0" applyFont="1" applyFill="1" applyBorder="1" applyAlignment="1" applyProtection="1">
      <alignment horizontal="center" vertical="center" wrapText="1"/>
      <protection locked="0"/>
    </xf>
    <xf numFmtId="0" fontId="5" fillId="0" borderId="0" xfId="59" applyFont="1">
      <alignment/>
      <protection/>
    </xf>
    <xf numFmtId="0" fontId="4" fillId="32" borderId="11" xfId="59" applyFont="1" applyFill="1" applyBorder="1" applyAlignment="1" applyProtection="1">
      <alignment horizontal="center" vertical="center"/>
      <protection locked="0"/>
    </xf>
    <xf numFmtId="0" fontId="5" fillId="0" borderId="14" xfId="59" applyFont="1" applyBorder="1" applyAlignment="1" applyProtection="1">
      <alignment horizontal="center"/>
      <protection locked="0"/>
    </xf>
    <xf numFmtId="0" fontId="5" fillId="0" borderId="16" xfId="59" applyFont="1" applyBorder="1" applyAlignment="1" applyProtection="1">
      <alignment horizontal="center"/>
      <protection locked="0"/>
    </xf>
    <xf numFmtId="0" fontId="23" fillId="0" borderId="0" xfId="0" applyFont="1" applyAlignment="1">
      <alignment horizontal="left"/>
    </xf>
    <xf numFmtId="0" fontId="23" fillId="0" borderId="0" xfId="0" applyFont="1" applyAlignment="1">
      <alignment/>
    </xf>
    <xf numFmtId="0" fontId="5" fillId="0" borderId="20"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shrinkToFit="1"/>
      <protection locked="0"/>
    </xf>
    <xf numFmtId="0" fontId="5" fillId="0" borderId="22" xfId="56" applyFont="1" applyFill="1" applyBorder="1" applyAlignment="1" applyProtection="1">
      <alignment horizontal="left"/>
      <protection locked="0"/>
    </xf>
    <xf numFmtId="0" fontId="18" fillId="0" borderId="0" xfId="0" applyFont="1" applyAlignment="1">
      <alignment vertical="center" wrapText="1"/>
    </xf>
    <xf numFmtId="0" fontId="24" fillId="0" borderId="0" xfId="0" applyFont="1" applyAlignment="1">
      <alignment vertical="center" wrapText="1"/>
    </xf>
    <xf numFmtId="0" fontId="4" fillId="0" borderId="26" xfId="0" applyFont="1" applyBorder="1" applyAlignment="1">
      <alignment vertical="center" wrapText="1"/>
    </xf>
    <xf numFmtId="0" fontId="4" fillId="0" borderId="36" xfId="53" applyFont="1" applyBorder="1" applyAlignment="1">
      <alignment horizontal="left" vertical="center"/>
      <protection/>
    </xf>
    <xf numFmtId="0" fontId="4" fillId="0" borderId="25" xfId="59" applyFont="1" applyBorder="1" applyAlignment="1">
      <alignment vertical="center"/>
      <protection/>
    </xf>
    <xf numFmtId="0" fontId="5" fillId="0" borderId="49" xfId="0" applyFont="1" applyBorder="1" applyAlignment="1">
      <alignment vertical="center"/>
    </xf>
    <xf numFmtId="0" fontId="4" fillId="0" borderId="19" xfId="54" applyFont="1" applyBorder="1" applyAlignment="1" applyProtection="1">
      <alignment vertical="center"/>
      <protection/>
    </xf>
    <xf numFmtId="0" fontId="5" fillId="0" borderId="20" xfId="53" applyFont="1" applyFill="1" applyBorder="1" applyAlignment="1" applyProtection="1">
      <alignment horizontal="left" vertical="center"/>
      <protection locked="0"/>
    </xf>
    <xf numFmtId="0" fontId="5" fillId="0" borderId="20" xfId="53" applyFont="1" applyFill="1" applyBorder="1" applyAlignment="1" applyProtection="1">
      <alignment horizontal="center" vertical="center"/>
      <protection locked="0"/>
    </xf>
    <xf numFmtId="0" fontId="4" fillId="0" borderId="22" xfId="59" applyFont="1" applyBorder="1" applyAlignment="1">
      <alignment vertical="center"/>
      <protection/>
    </xf>
    <xf numFmtId="0" fontId="4" fillId="0" borderId="19" xfId="59" applyFont="1" applyBorder="1" applyAlignment="1">
      <alignment vertical="center"/>
      <protection/>
    </xf>
    <xf numFmtId="1" fontId="5" fillId="0" borderId="10" xfId="53" applyNumberFormat="1" applyFont="1" applyBorder="1" applyAlignment="1">
      <alignment horizontal="center" vertical="center" wrapText="1"/>
      <protection/>
    </xf>
    <xf numFmtId="1" fontId="4" fillId="32" borderId="10" xfId="54" applyNumberFormat="1" applyFont="1" applyFill="1" applyBorder="1" applyAlignment="1" applyProtection="1">
      <alignment horizontal="center" vertical="center"/>
      <protection locked="0"/>
    </xf>
    <xf numFmtId="1" fontId="4" fillId="32" borderId="10" xfId="54" applyNumberFormat="1" applyFont="1" applyFill="1" applyBorder="1" applyAlignment="1">
      <alignment horizontal="center" vertical="center"/>
      <protection/>
    </xf>
    <xf numFmtId="1" fontId="5" fillId="0" borderId="22" xfId="0" applyNumberFormat="1" applyFont="1" applyBorder="1" applyAlignment="1">
      <alignment horizontal="center" vertical="center" wrapText="1"/>
    </xf>
    <xf numFmtId="0" fontId="5" fillId="0" borderId="25" xfId="57" applyFont="1" applyBorder="1">
      <alignment/>
      <protection/>
    </xf>
    <xf numFmtId="0" fontId="5" fillId="0" borderId="0" xfId="57" applyFont="1" applyBorder="1">
      <alignment/>
      <protection/>
    </xf>
    <xf numFmtId="0" fontId="10" fillId="0" borderId="0" xfId="0" applyFont="1" applyAlignment="1">
      <alignment horizontal="center" wrapText="1"/>
    </xf>
    <xf numFmtId="1" fontId="4" fillId="0" borderId="14" xfId="0" applyNumberFormat="1" applyFont="1" applyBorder="1" applyAlignment="1">
      <alignment horizontal="center" vertical="center" wrapText="1"/>
    </xf>
    <xf numFmtId="1" fontId="4" fillId="0" borderId="50" xfId="0" applyNumberFormat="1" applyFont="1" applyBorder="1" applyAlignment="1">
      <alignment horizontal="center" vertical="center" wrapText="1"/>
    </xf>
    <xf numFmtId="1" fontId="4" fillId="0" borderId="51" xfId="0" applyNumberFormat="1" applyFont="1" applyBorder="1" applyAlignment="1">
      <alignment horizontal="center" vertical="center" wrapText="1"/>
    </xf>
    <xf numFmtId="0" fontId="5" fillId="0" borderId="19" xfId="57" applyFont="1" applyFill="1" applyBorder="1" applyAlignment="1" applyProtection="1">
      <alignment vertical="center" wrapText="1"/>
      <protection locked="0"/>
    </xf>
    <xf numFmtId="0" fontId="5" fillId="0" borderId="37" xfId="57" applyFont="1" applyFill="1" applyBorder="1" applyAlignment="1" applyProtection="1">
      <alignment horizontal="right" vertical="center"/>
      <protection locked="0"/>
    </xf>
    <xf numFmtId="0" fontId="9" fillId="0" borderId="37" xfId="0" applyFont="1" applyFill="1" applyBorder="1" applyAlignment="1">
      <alignment/>
    </xf>
    <xf numFmtId="0" fontId="5" fillId="0" borderId="20" xfId="57"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5" fillId="0" borderId="25" xfId="57" applyFont="1" applyBorder="1">
      <alignment/>
      <protection/>
    </xf>
    <xf numFmtId="0" fontId="4" fillId="0" borderId="25" xfId="57" applyFont="1" applyFill="1" applyBorder="1" applyAlignment="1">
      <alignment horizontal="center" vertical="center"/>
      <protection/>
    </xf>
    <xf numFmtId="0" fontId="5" fillId="0" borderId="22" xfId="0" applyFont="1" applyFill="1" applyBorder="1" applyAlignment="1">
      <alignment horizontal="center" vertical="center" wrapText="1"/>
    </xf>
    <xf numFmtId="0" fontId="4" fillId="0" borderId="39" xfId="0" applyFont="1" applyBorder="1" applyAlignment="1">
      <alignment vertical="center"/>
    </xf>
    <xf numFmtId="0" fontId="4" fillId="0" borderId="46" xfId="0" applyFont="1" applyBorder="1" applyAlignment="1">
      <alignment vertical="center"/>
    </xf>
    <xf numFmtId="0" fontId="4" fillId="0" borderId="25" xfId="0" applyFont="1" applyBorder="1" applyAlignment="1">
      <alignment vertical="center"/>
    </xf>
    <xf numFmtId="0" fontId="4" fillId="0" borderId="52" xfId="59" applyFont="1" applyBorder="1" applyAlignment="1">
      <alignment vertical="center"/>
      <protection/>
    </xf>
    <xf numFmtId="0" fontId="4" fillId="0" borderId="26" xfId="0" applyFont="1" applyBorder="1" applyAlignment="1">
      <alignment vertical="center" wrapText="1"/>
    </xf>
    <xf numFmtId="1" fontId="4" fillId="32" borderId="10" xfId="59" applyNumberFormat="1" applyFont="1" applyFill="1" applyBorder="1" applyAlignment="1" applyProtection="1">
      <alignment horizontal="center" vertical="center"/>
      <protection locked="0"/>
    </xf>
    <xf numFmtId="1" fontId="4" fillId="32" borderId="10" xfId="59" applyNumberFormat="1" applyFont="1" applyFill="1" applyBorder="1" applyAlignment="1">
      <alignment horizontal="center" vertical="center"/>
      <protection/>
    </xf>
    <xf numFmtId="1" fontId="4" fillId="0" borderId="22" xfId="0" applyNumberFormat="1" applyFont="1" applyBorder="1" applyAlignment="1">
      <alignment horizontal="center" vertical="center" wrapText="1"/>
    </xf>
    <xf numFmtId="1" fontId="4" fillId="32" borderId="34" xfId="57" applyNumberFormat="1" applyFont="1" applyFill="1" applyBorder="1" applyAlignment="1" applyProtection="1">
      <alignment horizontal="center" vertical="center"/>
      <protection locked="0"/>
    </xf>
    <xf numFmtId="0" fontId="4" fillId="0" borderId="22" xfId="0" applyFont="1" applyBorder="1" applyAlignment="1">
      <alignment vertical="center"/>
    </xf>
    <xf numFmtId="0" fontId="4" fillId="0" borderId="20" xfId="0" applyFont="1" applyBorder="1" applyAlignment="1">
      <alignment vertical="center"/>
    </xf>
    <xf numFmtId="1" fontId="4" fillId="32" borderId="37" xfId="59" applyNumberFormat="1" applyFont="1" applyFill="1" applyBorder="1" applyAlignment="1" applyProtection="1">
      <alignment horizontal="center" vertical="center"/>
      <protection locked="0"/>
    </xf>
    <xf numFmtId="0" fontId="4" fillId="0" borderId="22" xfId="0" applyFont="1" applyBorder="1" applyAlignment="1">
      <alignment vertical="center"/>
    </xf>
    <xf numFmtId="1" fontId="4" fillId="32" borderId="48" xfId="59"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32" borderId="37" xfId="58" applyNumberFormat="1" applyFont="1" applyFill="1" applyBorder="1" applyAlignment="1" applyProtection="1">
      <alignment horizontal="center" vertical="center"/>
      <protection locked="0"/>
    </xf>
    <xf numFmtId="1" fontId="4" fillId="32" borderId="10" xfId="58" applyNumberFormat="1" applyFont="1" applyFill="1" applyBorder="1" applyAlignment="1" applyProtection="1">
      <alignment horizontal="center" vertical="center"/>
      <protection locked="0"/>
    </xf>
    <xf numFmtId="1" fontId="4" fillId="32" borderId="10" xfId="58" applyNumberFormat="1" applyFont="1" applyFill="1" applyBorder="1" applyAlignment="1">
      <alignment horizontal="center" vertical="center"/>
      <protection/>
    </xf>
    <xf numFmtId="0" fontId="4" fillId="0" borderId="26" xfId="0" applyFont="1" applyBorder="1" applyAlignment="1">
      <alignment horizontal="left" vertical="center" wrapText="1"/>
    </xf>
    <xf numFmtId="0" fontId="5" fillId="0" borderId="39" xfId="0" applyFont="1" applyBorder="1" applyAlignment="1">
      <alignment vertical="center"/>
    </xf>
    <xf numFmtId="0" fontId="4" fillId="0" borderId="20" xfId="58"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5" fillId="0" borderId="38" xfId="0" applyFont="1" applyBorder="1" applyAlignment="1">
      <alignment vertical="center"/>
    </xf>
    <xf numFmtId="0" fontId="4" fillId="0" borderId="22" xfId="58" applyFont="1" applyBorder="1" applyAlignment="1" applyProtection="1">
      <alignment horizontal="left" vertical="center"/>
      <protection/>
    </xf>
    <xf numFmtId="0" fontId="4" fillId="0" borderId="22" xfId="0" applyFont="1" applyBorder="1" applyAlignment="1">
      <alignment vertical="center" wrapText="1"/>
    </xf>
    <xf numFmtId="0" fontId="4" fillId="0" borderId="53" xfId="0" applyFont="1" applyBorder="1" applyAlignment="1">
      <alignment vertical="center" wrapText="1"/>
    </xf>
    <xf numFmtId="0" fontId="4" fillId="0" borderId="46" xfId="0" applyFont="1" applyBorder="1" applyAlignment="1">
      <alignment vertical="center" wrapText="1"/>
    </xf>
    <xf numFmtId="1" fontId="4" fillId="0" borderId="10" xfId="0" applyNumberFormat="1" applyFont="1" applyBorder="1" applyAlignment="1">
      <alignment horizontal="center" vertical="center" wrapText="1"/>
    </xf>
    <xf numFmtId="1" fontId="4" fillId="32" borderId="10" xfId="60" applyNumberFormat="1" applyFont="1" applyFill="1" applyBorder="1" applyAlignment="1" applyProtection="1">
      <alignment horizontal="center" vertical="center"/>
      <protection locked="0"/>
    </xf>
    <xf numFmtId="1" fontId="4" fillId="32" borderId="48" xfId="60" applyNumberFormat="1" applyFont="1" applyFill="1" applyBorder="1" applyAlignment="1" applyProtection="1">
      <alignment horizontal="center" vertical="center"/>
      <protection locked="0"/>
    </xf>
    <xf numFmtId="0" fontId="4" fillId="0" borderId="22"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60" applyFont="1" applyBorder="1" applyAlignment="1" applyProtection="1">
      <alignment vertical="center"/>
      <protection/>
    </xf>
    <xf numFmtId="0" fontId="4" fillId="0" borderId="20" xfId="60" applyFont="1" applyBorder="1" applyAlignment="1" applyProtection="1">
      <alignment vertical="center"/>
      <protection/>
    </xf>
    <xf numFmtId="0" fontId="5" fillId="0" borderId="49"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9" fillId="0" borderId="25" xfId="0" applyFont="1" applyBorder="1" applyAlignment="1">
      <alignment/>
    </xf>
    <xf numFmtId="0" fontId="5" fillId="0" borderId="25" xfId="0" applyFont="1" applyFill="1" applyBorder="1" applyAlignment="1" applyProtection="1">
      <alignment horizontal="center" vertical="center"/>
      <protection locked="0"/>
    </xf>
    <xf numFmtId="0" fontId="5" fillId="0" borderId="26" xfId="56" applyFont="1" applyFill="1" applyBorder="1" applyProtection="1">
      <alignment/>
      <protection locked="0"/>
    </xf>
    <xf numFmtId="0" fontId="5" fillId="0" borderId="22" xfId="56" applyFont="1" applyFill="1" applyBorder="1" applyAlignment="1" applyProtection="1">
      <alignment horizontal="center"/>
      <protection locked="0"/>
    </xf>
    <xf numFmtId="0" fontId="4" fillId="0" borderId="53" xfId="0" applyFont="1" applyBorder="1" applyAlignment="1">
      <alignment vertical="center"/>
    </xf>
    <xf numFmtId="1" fontId="4" fillId="0" borderId="10" xfId="0" applyNumberFormat="1" applyFont="1" applyBorder="1" applyAlignment="1">
      <alignment horizontal="center" vertical="center" wrapText="1"/>
    </xf>
    <xf numFmtId="1" fontId="4" fillId="32" borderId="10" xfId="56" applyNumberFormat="1" applyFont="1" applyFill="1" applyBorder="1" applyAlignment="1" applyProtection="1">
      <alignment horizontal="center" vertical="center"/>
      <protection locked="0"/>
    </xf>
    <xf numFmtId="0" fontId="4" fillId="0" borderId="38" xfId="0" applyFont="1" applyBorder="1" applyAlignment="1">
      <alignment vertical="center" wrapText="1"/>
    </xf>
    <xf numFmtId="0" fontId="5" fillId="0" borderId="20" xfId="0" applyFont="1" applyFill="1" applyBorder="1" applyAlignment="1" applyProtection="1">
      <alignment horizontal="left" vertical="center" shrinkToFit="1"/>
      <protection locked="0"/>
    </xf>
    <xf numFmtId="0" fontId="9" fillId="0" borderId="19" xfId="0" applyFont="1" applyFill="1" applyBorder="1" applyAlignment="1">
      <alignment horizontal="left"/>
    </xf>
    <xf numFmtId="0" fontId="5" fillId="0" borderId="0" xfId="0" applyFont="1" applyBorder="1" applyAlignment="1">
      <alignment horizontal="left" vertical="center" wrapText="1"/>
    </xf>
    <xf numFmtId="0" fontId="5" fillId="0" borderId="0" xfId="0" applyFont="1" applyBorder="1" applyAlignment="1">
      <alignment horizontal="left" wrapText="1"/>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11" fillId="0" borderId="0" xfId="0" applyFont="1" applyBorder="1" applyAlignment="1">
      <alignment horizontal="center" vertical="center"/>
    </xf>
    <xf numFmtId="0" fontId="4" fillId="32" borderId="11" xfId="0" applyFont="1" applyFill="1" applyBorder="1" applyAlignment="1" applyProtection="1">
      <alignment horizontal="center" vertical="center"/>
      <protection locked="0"/>
    </xf>
    <xf numFmtId="0" fontId="5" fillId="0" borderId="54" xfId="0" applyFont="1" applyBorder="1" applyAlignment="1">
      <alignment/>
    </xf>
    <xf numFmtId="0" fontId="25" fillId="0" borderId="0" xfId="42" applyFont="1" applyAlignment="1" applyProtection="1">
      <alignment horizontal="center" vertical="center" wrapText="1"/>
      <protection/>
    </xf>
    <xf numFmtId="0" fontId="9" fillId="0" borderId="14" xfId="0" applyFont="1" applyBorder="1" applyAlignment="1" applyProtection="1">
      <alignment horizontal="center"/>
      <protection locked="0"/>
    </xf>
    <xf numFmtId="0" fontId="5" fillId="0" borderId="15" xfId="0" applyFont="1" applyBorder="1" applyAlignment="1" applyProtection="1">
      <alignment horizontal="center" wrapText="1"/>
      <protection locked="0"/>
    </xf>
    <xf numFmtId="0" fontId="9" fillId="0" borderId="16" xfId="0" applyFont="1" applyBorder="1" applyAlignment="1" applyProtection="1">
      <alignment horizontal="center"/>
      <protection locked="0"/>
    </xf>
    <xf numFmtId="0" fontId="5" fillId="0" borderId="17" xfId="0" applyFont="1" applyBorder="1" applyAlignment="1" applyProtection="1">
      <alignment horizontal="center" wrapText="1"/>
      <protection locked="0"/>
    </xf>
    <xf numFmtId="0" fontId="5" fillId="0" borderId="0" xfId="0" applyFont="1" applyAlignment="1">
      <alignment horizontal="left" vertical="center" wrapText="1"/>
    </xf>
    <xf numFmtId="0" fontId="5" fillId="0" borderId="0" xfId="0" applyFont="1" applyAlignment="1">
      <alignment horizontal="center" wrapText="1"/>
    </xf>
    <xf numFmtId="0" fontId="5" fillId="0" borderId="0" xfId="0" applyFont="1" applyAlignment="1">
      <alignment wrapText="1"/>
    </xf>
    <xf numFmtId="0" fontId="4" fillId="32" borderId="10" xfId="0" applyFont="1" applyFill="1" applyBorder="1" applyAlignment="1" applyProtection="1">
      <alignment horizontal="center" vertical="center"/>
      <protection locked="0"/>
    </xf>
    <xf numFmtId="1" fontId="4" fillId="0" borderId="10" xfId="53" applyNumberFormat="1" applyFont="1" applyBorder="1" applyAlignment="1">
      <alignment vertical="center" wrapText="1"/>
      <protection/>
    </xf>
    <xf numFmtId="0" fontId="5" fillId="0" borderId="36" xfId="57" applyFont="1" applyFill="1" applyBorder="1" applyAlignment="1" applyProtection="1">
      <alignment horizontal="center"/>
      <protection locked="0"/>
    </xf>
    <xf numFmtId="0" fontId="24" fillId="0" borderId="0" xfId="0" applyFont="1" applyFill="1" applyAlignment="1">
      <alignment vertical="center" wrapText="1"/>
    </xf>
    <xf numFmtId="0" fontId="17" fillId="0" borderId="0" xfId="0" applyFont="1" applyFill="1" applyAlignment="1">
      <alignment horizontal="right" vertical="center"/>
    </xf>
    <xf numFmtId="0" fontId="10" fillId="0" borderId="0" xfId="0" applyFont="1" applyFill="1" applyAlignment="1">
      <alignment/>
    </xf>
    <xf numFmtId="0" fontId="4" fillId="0" borderId="0" xfId="0" applyFont="1" applyFill="1" applyAlignment="1">
      <alignment horizontal="center"/>
    </xf>
    <xf numFmtId="0" fontId="5" fillId="0" borderId="20" xfId="57" applyFont="1" applyFill="1" applyBorder="1" applyAlignment="1" applyProtection="1">
      <alignment horizontal="center" wrapText="1"/>
      <protection locked="0"/>
    </xf>
    <xf numFmtId="0" fontId="5" fillId="0" borderId="20" xfId="57" applyFont="1" applyFill="1" applyBorder="1" applyAlignment="1" applyProtection="1">
      <alignment horizontal="center"/>
      <protection locked="0"/>
    </xf>
    <xf numFmtId="0" fontId="5" fillId="0" borderId="36" xfId="0" applyFont="1" applyFill="1" applyBorder="1" applyAlignment="1" applyProtection="1">
      <alignment horizontal="center" vertical="center"/>
      <protection locked="0"/>
    </xf>
    <xf numFmtId="0" fontId="5" fillId="0" borderId="19" xfId="54" applyFont="1" applyFill="1" applyBorder="1" applyAlignment="1" applyProtection="1">
      <alignment horizontal="center" vertical="center"/>
      <protection locked="0"/>
    </xf>
    <xf numFmtId="0" fontId="5" fillId="0" borderId="20" xfId="54" applyFont="1" applyFill="1" applyBorder="1" applyAlignment="1" applyProtection="1">
      <alignment horizontal="center" vertical="center"/>
      <protection locked="0"/>
    </xf>
    <xf numFmtId="0" fontId="5" fillId="0" borderId="55" xfId="54" applyFont="1" applyFill="1" applyBorder="1" applyAlignment="1" applyProtection="1">
      <alignment horizontal="center" vertical="center"/>
      <protection locked="0"/>
    </xf>
    <xf numFmtId="0" fontId="5" fillId="0" borderId="36" xfId="54" applyFont="1" applyFill="1" applyBorder="1" applyAlignment="1" applyProtection="1">
      <alignment horizontal="center" vertical="center"/>
      <protection locked="0"/>
    </xf>
    <xf numFmtId="0" fontId="5" fillId="0" borderId="22" xfId="54" applyFont="1" applyFill="1" applyBorder="1" applyAlignment="1" applyProtection="1">
      <alignment horizontal="center" vertical="center"/>
      <protection locked="0"/>
    </xf>
    <xf numFmtId="0" fontId="5" fillId="0" borderId="56" xfId="54" applyFont="1" applyFill="1" applyBorder="1" applyAlignment="1" applyProtection="1">
      <alignment horizontal="center" vertical="center"/>
      <protection locked="0"/>
    </xf>
    <xf numFmtId="0" fontId="5" fillId="0" borderId="19" xfId="57" applyFont="1" applyFill="1" applyBorder="1" applyAlignment="1" applyProtection="1">
      <alignment horizontal="center"/>
      <protection locked="0"/>
    </xf>
    <xf numFmtId="0" fontId="5" fillId="0" borderId="22" xfId="0" applyFont="1" applyFill="1" applyBorder="1" applyAlignment="1" applyProtection="1">
      <alignment horizontal="center" vertical="center"/>
      <protection locked="0"/>
    </xf>
    <xf numFmtId="0" fontId="5" fillId="0" borderId="19" xfId="58" applyFont="1" applyFill="1" applyBorder="1" applyAlignment="1" applyProtection="1">
      <alignment horizontal="center"/>
      <protection locked="0"/>
    </xf>
    <xf numFmtId="0" fontId="5" fillId="0" borderId="20" xfId="58" applyFont="1" applyFill="1" applyBorder="1" applyAlignment="1" applyProtection="1">
      <alignment horizontal="center"/>
      <protection locked="0"/>
    </xf>
    <xf numFmtId="0" fontId="9" fillId="0" borderId="49" xfId="0" applyFont="1" applyFill="1" applyBorder="1" applyAlignment="1">
      <alignment/>
    </xf>
    <xf numFmtId="0" fontId="5" fillId="0" borderId="20" xfId="59" applyFont="1" applyFill="1" applyBorder="1" applyAlignment="1" applyProtection="1">
      <alignment horizontal="center"/>
      <protection locked="0"/>
    </xf>
    <xf numFmtId="0" fontId="5" fillId="0" borderId="10"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protection locked="0"/>
    </xf>
    <xf numFmtId="14" fontId="4" fillId="32" borderId="10" xfId="0" applyNumberFormat="1" applyFont="1" applyFill="1" applyBorder="1" applyAlignment="1" applyProtection="1">
      <alignment horizontal="center"/>
      <protection locked="0"/>
    </xf>
    <xf numFmtId="0" fontId="27" fillId="0" borderId="0" xfId="0" applyFont="1" applyAlignment="1">
      <alignment vertical="center" wrapText="1"/>
    </xf>
    <xf numFmtId="0" fontId="28" fillId="0" borderId="0" xfId="0" applyFont="1" applyFill="1" applyAlignment="1">
      <alignment/>
    </xf>
    <xf numFmtId="0" fontId="29" fillId="0" borderId="0" xfId="57" applyFont="1">
      <alignment/>
      <protection/>
    </xf>
    <xf numFmtId="0" fontId="28" fillId="0" borderId="0" xfId="0" applyFont="1" applyAlignment="1">
      <alignment/>
    </xf>
    <xf numFmtId="192" fontId="5" fillId="0" borderId="19" xfId="0" applyNumberFormat="1" applyFont="1" applyFill="1" applyBorder="1" applyAlignment="1" applyProtection="1">
      <alignment horizontal="center" vertical="center"/>
      <protection locked="0"/>
    </xf>
    <xf numFmtId="192" fontId="5" fillId="0" borderId="19" xfId="0" applyNumberFormat="1" applyFont="1" applyFill="1" applyBorder="1" applyAlignment="1" applyProtection="1">
      <alignment horizontal="center" vertical="center"/>
      <protection locked="0"/>
    </xf>
    <xf numFmtId="0" fontId="5" fillId="0" borderId="19" xfId="54" applyFont="1" applyFill="1" applyBorder="1" applyAlignment="1" applyProtection="1">
      <alignment horizontal="center" wrapText="1"/>
      <protection locked="0"/>
    </xf>
    <xf numFmtId="0" fontId="4" fillId="0" borderId="10" xfId="58" applyFont="1" applyBorder="1" applyAlignment="1">
      <alignment horizontal="center" vertical="center"/>
      <protection/>
    </xf>
    <xf numFmtId="0" fontId="5" fillId="0" borderId="0" xfId="60" applyFont="1">
      <alignment/>
      <protection/>
    </xf>
    <xf numFmtId="1" fontId="5" fillId="0" borderId="0" xfId="0" applyNumberFormat="1" applyFont="1" applyBorder="1" applyAlignment="1">
      <alignment horizontal="center"/>
    </xf>
    <xf numFmtId="0" fontId="5" fillId="0" borderId="0" xfId="56" applyFont="1" applyFill="1" applyBorder="1">
      <alignment/>
      <protection/>
    </xf>
    <xf numFmtId="0" fontId="5" fillId="0" borderId="0" xfId="58" applyFont="1" applyFill="1" applyBorder="1">
      <alignment/>
      <protection/>
    </xf>
    <xf numFmtId="0" fontId="5" fillId="0" borderId="0" xfId="0" applyFont="1" applyFill="1" applyBorder="1" applyAlignment="1">
      <alignment/>
    </xf>
    <xf numFmtId="0" fontId="5" fillId="0" borderId="34" xfId="56" applyFont="1" applyFill="1" applyBorder="1" applyProtection="1">
      <alignment/>
      <protection locked="0"/>
    </xf>
    <xf numFmtId="0" fontId="5" fillId="0" borderId="34" xfId="56" applyFont="1" applyFill="1" applyBorder="1" applyAlignment="1" applyProtection="1">
      <alignment/>
      <protection locked="0"/>
    </xf>
    <xf numFmtId="0" fontId="5" fillId="0" borderId="0" xfId="56" applyFont="1" applyFill="1" applyBorder="1" applyAlignment="1" applyProtection="1">
      <alignment/>
      <protection locked="0"/>
    </xf>
    <xf numFmtId="0" fontId="5" fillId="0" borderId="42" xfId="56" applyFont="1" applyFill="1" applyBorder="1" applyAlignment="1" applyProtection="1">
      <alignment/>
      <protection locked="0"/>
    </xf>
    <xf numFmtId="0" fontId="5" fillId="0" borderId="20" xfId="0" applyFont="1" applyFill="1" applyBorder="1" applyAlignment="1" applyProtection="1">
      <alignment horizontal="center" vertical="center" shrinkToFit="1"/>
      <protection locked="0"/>
    </xf>
    <xf numFmtId="0" fontId="5" fillId="0" borderId="20" xfId="0" applyFont="1" applyFill="1" applyBorder="1" applyAlignment="1">
      <alignment horizontal="center" vertical="center" wrapText="1"/>
    </xf>
    <xf numFmtId="0" fontId="5" fillId="0" borderId="22" xfId="56"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protection locked="0"/>
    </xf>
    <xf numFmtId="0" fontId="5" fillId="0" borderId="49"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wrapText="1"/>
      <protection locked="0"/>
    </xf>
    <xf numFmtId="0" fontId="5" fillId="0" borderId="49" xfId="0" applyFont="1" applyFill="1" applyBorder="1" applyAlignment="1">
      <alignment horizontal="center" wrapText="1"/>
    </xf>
    <xf numFmtId="0" fontId="5" fillId="0" borderId="19" xfId="60" applyFont="1" applyFill="1" applyBorder="1" applyAlignment="1" applyProtection="1">
      <alignment horizontal="left" vertical="center"/>
      <protection locked="0"/>
    </xf>
    <xf numFmtId="0" fontId="5" fillId="0" borderId="19" xfId="60" applyFont="1" applyFill="1" applyBorder="1" applyAlignment="1" applyProtection="1">
      <alignment horizontal="center" vertical="center"/>
      <protection locked="0"/>
    </xf>
    <xf numFmtId="0" fontId="5" fillId="0" borderId="48" xfId="60" applyFont="1" applyFill="1" applyBorder="1" applyAlignment="1" applyProtection="1">
      <alignment horizontal="left" vertical="center"/>
      <protection locked="0"/>
    </xf>
    <xf numFmtId="0" fontId="5" fillId="0" borderId="48" xfId="60" applyFont="1" applyFill="1" applyBorder="1" applyAlignment="1" applyProtection="1">
      <alignment horizontal="center" vertical="center"/>
      <protection locked="0"/>
    </xf>
    <xf numFmtId="0" fontId="5" fillId="0" borderId="21" xfId="60" applyFont="1" applyFill="1" applyBorder="1" applyProtection="1">
      <alignment/>
      <protection locked="0"/>
    </xf>
    <xf numFmtId="0" fontId="5" fillId="0" borderId="18" xfId="60" applyFont="1" applyFill="1" applyBorder="1" applyProtection="1">
      <alignment/>
      <protection locked="0"/>
    </xf>
    <xf numFmtId="0" fontId="5" fillId="0" borderId="10" xfId="0" applyFont="1" applyFill="1" applyBorder="1" applyAlignment="1" applyProtection="1">
      <alignment horizontal="center" vertical="center" wrapText="1"/>
      <protection locked="0"/>
    </xf>
    <xf numFmtId="0" fontId="5" fillId="0" borderId="19" xfId="58"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shrinkToFit="1"/>
      <protection locked="0"/>
    </xf>
    <xf numFmtId="0" fontId="5" fillId="0" borderId="22" xfId="58" applyFont="1" applyFill="1" applyBorder="1" applyAlignment="1" applyProtection="1">
      <alignment horizontal="left"/>
      <protection locked="0"/>
    </xf>
    <xf numFmtId="0" fontId="5" fillId="0" borderId="22" xfId="58" applyFont="1" applyFill="1" applyBorder="1" applyAlignment="1" applyProtection="1">
      <alignment horizontal="center"/>
      <protection locked="0"/>
    </xf>
    <xf numFmtId="0" fontId="5" fillId="0" borderId="19" xfId="59" applyFont="1" applyFill="1" applyBorder="1" applyAlignment="1" applyProtection="1">
      <alignment horizontal="center" vertical="center"/>
      <protection locked="0"/>
    </xf>
    <xf numFmtId="0" fontId="5" fillId="0" borderId="19" xfId="59" applyFont="1" applyFill="1" applyBorder="1" applyAlignment="1" applyProtection="1">
      <alignment horizontal="center"/>
      <protection locked="0"/>
    </xf>
    <xf numFmtId="0" fontId="5" fillId="0" borderId="21" xfId="59" applyFont="1" applyFill="1" applyBorder="1" applyProtection="1">
      <alignment/>
      <protection locked="0"/>
    </xf>
    <xf numFmtId="0" fontId="5" fillId="0" borderId="18" xfId="59" applyFont="1" applyFill="1" applyBorder="1">
      <alignment/>
      <protection/>
    </xf>
    <xf numFmtId="0" fontId="5" fillId="0" borderId="18" xfId="59" applyFont="1" applyFill="1" applyBorder="1" applyAlignment="1">
      <alignment/>
      <protection/>
    </xf>
    <xf numFmtId="0" fontId="5" fillId="0" borderId="43" xfId="59" applyFont="1" applyFill="1" applyBorder="1" applyAlignment="1">
      <alignment/>
      <protection/>
    </xf>
    <xf numFmtId="0" fontId="5" fillId="0" borderId="26" xfId="59" applyFont="1" applyFill="1" applyBorder="1" applyProtection="1">
      <alignment/>
      <protection locked="0"/>
    </xf>
    <xf numFmtId="0" fontId="5" fillId="0" borderId="34" xfId="59" applyFont="1" applyFill="1" applyBorder="1">
      <alignment/>
      <protection/>
    </xf>
    <xf numFmtId="0" fontId="5" fillId="0" borderId="34" xfId="59" applyFont="1" applyFill="1" applyBorder="1" applyAlignment="1">
      <alignment/>
      <protection/>
    </xf>
    <xf numFmtId="0" fontId="5" fillId="0" borderId="42" xfId="59" applyFont="1" applyFill="1" applyBorder="1" applyAlignment="1">
      <alignment/>
      <protection/>
    </xf>
    <xf numFmtId="0" fontId="5" fillId="0" borderId="19" xfId="59" applyFont="1" applyFill="1" applyBorder="1" applyAlignment="1" applyProtection="1">
      <alignment horizontal="center"/>
      <protection locked="0"/>
    </xf>
    <xf numFmtId="0" fontId="5" fillId="0" borderId="20" xfId="59" applyFont="1" applyFill="1" applyBorder="1" applyAlignment="1" applyProtection="1">
      <alignment horizontal="center"/>
      <protection locked="0"/>
    </xf>
    <xf numFmtId="0" fontId="5" fillId="0" borderId="22" xfId="59" applyFont="1" applyFill="1" applyBorder="1" applyAlignment="1" applyProtection="1">
      <alignment horizontal="left" vertical="center"/>
      <protection locked="0"/>
    </xf>
    <xf numFmtId="0" fontId="5" fillId="0" borderId="22" xfId="59" applyFont="1" applyFill="1" applyBorder="1" applyAlignment="1" applyProtection="1">
      <alignment horizontal="center" vertical="center"/>
      <protection locked="0"/>
    </xf>
    <xf numFmtId="0" fontId="5" fillId="0" borderId="19" xfId="59" applyFont="1" applyFill="1" applyBorder="1" applyAlignment="1" applyProtection="1">
      <alignment horizontal="left" vertical="center"/>
      <protection locked="0"/>
    </xf>
    <xf numFmtId="0" fontId="5" fillId="0" borderId="48" xfId="59" applyFont="1" applyFill="1" applyBorder="1" applyAlignment="1" applyProtection="1">
      <alignment horizontal="left" vertical="center"/>
      <protection locked="0"/>
    </xf>
    <xf numFmtId="0" fontId="5" fillId="0" borderId="48" xfId="59" applyFont="1" applyFill="1" applyBorder="1" applyAlignment="1" applyProtection="1">
      <alignment horizontal="center" vertical="center"/>
      <protection locked="0"/>
    </xf>
    <xf numFmtId="0" fontId="5" fillId="0" borderId="21" xfId="59" applyFont="1" applyFill="1" applyBorder="1">
      <alignment/>
      <protection/>
    </xf>
    <xf numFmtId="0" fontId="5" fillId="0" borderId="20" xfId="53" applyFont="1" applyFill="1" applyBorder="1" applyAlignment="1" applyProtection="1">
      <alignment horizontal="left" vertical="center"/>
      <protection locked="0"/>
    </xf>
    <xf numFmtId="0" fontId="5" fillId="0" borderId="20" xfId="57" applyFont="1" applyFill="1" applyBorder="1" applyAlignment="1" applyProtection="1">
      <alignment horizontal="center" wrapText="1"/>
      <protection locked="0"/>
    </xf>
    <xf numFmtId="0" fontId="5" fillId="0" borderId="10" xfId="57" applyFont="1" applyFill="1" applyBorder="1" applyAlignment="1" applyProtection="1">
      <alignment horizontal="center"/>
      <protection locked="0"/>
    </xf>
    <xf numFmtId="0" fontId="4" fillId="0" borderId="19" xfId="57" applyFont="1" applyFill="1" applyBorder="1" applyAlignment="1">
      <alignment horizontal="center" vertical="center"/>
      <protection/>
    </xf>
    <xf numFmtId="0" fontId="4" fillId="0" borderId="20" xfId="57" applyFont="1" applyFill="1" applyBorder="1" applyAlignment="1">
      <alignment horizontal="center" vertical="center"/>
      <protection/>
    </xf>
    <xf numFmtId="0" fontId="5" fillId="0" borderId="37" xfId="57" applyFont="1" applyFill="1" applyBorder="1" applyAlignment="1" applyProtection="1">
      <alignment horizontal="center"/>
      <protection locked="0"/>
    </xf>
    <xf numFmtId="0" fontId="5" fillId="0" borderId="22"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22" xfId="0" applyFont="1" applyFill="1" applyBorder="1" applyAlignment="1">
      <alignment/>
    </xf>
    <xf numFmtId="0" fontId="5" fillId="0" borderId="20" xfId="0" applyFont="1" applyFill="1" applyBorder="1" applyAlignment="1">
      <alignment/>
    </xf>
    <xf numFmtId="0" fontId="5" fillId="0" borderId="36" xfId="57" applyFont="1" applyFill="1" applyBorder="1" applyAlignment="1" applyProtection="1">
      <alignment horizontal="left"/>
      <protection locked="0"/>
    </xf>
    <xf numFmtId="0" fontId="5" fillId="0" borderId="36" xfId="57" applyFont="1" applyFill="1" applyBorder="1" applyAlignment="1" applyProtection="1">
      <alignment horizontal="center" wrapText="1"/>
      <protection locked="0"/>
    </xf>
    <xf numFmtId="0" fontId="5" fillId="0" borderId="36" xfId="57" applyFont="1" applyFill="1" applyBorder="1" applyAlignment="1" applyProtection="1">
      <alignment horizontal="center" wrapText="1"/>
      <protection locked="0"/>
    </xf>
    <xf numFmtId="0" fontId="5" fillId="0" borderId="38" xfId="53" applyFont="1" applyFill="1" applyBorder="1" applyAlignment="1" applyProtection="1">
      <alignment horizontal="left" vertical="center"/>
      <protection locked="0"/>
    </xf>
    <xf numFmtId="0" fontId="5" fillId="0" borderId="46" xfId="53" applyFont="1" applyFill="1" applyBorder="1" applyAlignment="1" applyProtection="1">
      <alignment horizontal="left" vertical="center"/>
      <protection locked="0"/>
    </xf>
    <xf numFmtId="0" fontId="4" fillId="0" borderId="0" xfId="57" applyFont="1" applyAlignment="1">
      <alignment wrapText="1"/>
      <protection/>
    </xf>
    <xf numFmtId="1" fontId="15" fillId="0" borderId="10" xfId="58" applyNumberFormat="1" applyFont="1" applyBorder="1" applyAlignment="1">
      <alignment horizontal="center"/>
      <protection/>
    </xf>
    <xf numFmtId="1" fontId="15" fillId="0" borderId="10" xfId="0" applyNumberFormat="1" applyFont="1" applyBorder="1" applyAlignment="1">
      <alignment horizontal="center"/>
    </xf>
    <xf numFmtId="0" fontId="15" fillId="0" borderId="0" xfId="57" applyFont="1" applyAlignment="1">
      <alignment/>
      <protection/>
    </xf>
    <xf numFmtId="0" fontId="15" fillId="0" borderId="0" xfId="59" applyFont="1" applyAlignment="1">
      <alignment horizontal="center"/>
      <protection/>
    </xf>
    <xf numFmtId="1" fontId="15" fillId="0" borderId="0" xfId="59" applyNumberFormat="1" applyFont="1">
      <alignment/>
      <protection/>
    </xf>
    <xf numFmtId="0" fontId="12" fillId="0" borderId="0" xfId="0" applyFont="1" applyAlignment="1" applyProtection="1">
      <alignment wrapText="1"/>
      <protection/>
    </xf>
    <xf numFmtId="0" fontId="15" fillId="0" borderId="0" xfId="54" applyFont="1" applyBorder="1" applyAlignment="1">
      <alignment vertical="center"/>
      <protection/>
    </xf>
    <xf numFmtId="1" fontId="15" fillId="0" borderId="10" xfId="54" applyNumberFormat="1" applyFont="1" applyBorder="1" applyAlignment="1">
      <alignment vertical="center" wrapText="1"/>
      <protection/>
    </xf>
    <xf numFmtId="1" fontId="15" fillId="0" borderId="10" xfId="58" applyNumberFormat="1" applyFont="1" applyBorder="1" applyAlignment="1">
      <alignment vertical="center"/>
      <protection/>
    </xf>
    <xf numFmtId="1" fontId="12" fillId="0" borderId="10" xfId="0" applyNumberFormat="1" applyFont="1" applyBorder="1" applyAlignment="1">
      <alignment horizontal="center"/>
    </xf>
    <xf numFmtId="1" fontId="4" fillId="0" borderId="10" xfId="57" applyNumberFormat="1" applyFont="1" applyFill="1" applyBorder="1" applyAlignment="1">
      <alignment horizontal="center" vertical="center"/>
      <protection/>
    </xf>
    <xf numFmtId="0" fontId="15" fillId="0" borderId="0" xfId="0" applyFont="1" applyAlignment="1" applyProtection="1">
      <alignment horizontal="left"/>
      <protection/>
    </xf>
    <xf numFmtId="0" fontId="15" fillId="0" borderId="0" xfId="58" applyFont="1" applyAlignment="1">
      <alignment horizontal="left"/>
      <protection/>
    </xf>
    <xf numFmtId="1" fontId="15" fillId="0" borderId="48" xfId="58" applyNumberFormat="1" applyFont="1" applyBorder="1" applyAlignment="1">
      <alignment horizontal="center"/>
      <protection/>
    </xf>
    <xf numFmtId="1" fontId="15" fillId="0" borderId="37" xfId="56" applyNumberFormat="1" applyFont="1" applyBorder="1" applyAlignment="1">
      <alignment horizontal="center"/>
      <protection/>
    </xf>
    <xf numFmtId="0" fontId="15" fillId="0" borderId="34" xfId="56" applyFont="1" applyBorder="1">
      <alignment/>
      <protection/>
    </xf>
    <xf numFmtId="1" fontId="15" fillId="0" borderId="34" xfId="56" applyNumberFormat="1" applyFont="1" applyBorder="1" applyAlignment="1">
      <alignment horizontal="center"/>
      <protection/>
    </xf>
    <xf numFmtId="0" fontId="15" fillId="0" borderId="33" xfId="56" applyFont="1" applyBorder="1">
      <alignment/>
      <protection/>
    </xf>
    <xf numFmtId="1" fontId="15" fillId="0" borderId="33" xfId="56" applyNumberFormat="1" applyFont="1" applyBorder="1" applyAlignment="1">
      <alignment horizontal="center"/>
      <protection/>
    </xf>
    <xf numFmtId="1" fontId="15" fillId="0" borderId="0" xfId="57" applyNumberFormat="1" applyFont="1" applyAlignment="1">
      <alignment horizontal="center"/>
      <protection/>
    </xf>
    <xf numFmtId="0" fontId="15" fillId="0" borderId="0" xfId="57" applyFont="1" applyAlignment="1">
      <alignment horizontal="left"/>
      <protection/>
    </xf>
    <xf numFmtId="1" fontId="15" fillId="0" borderId="0" xfId="57" applyNumberFormat="1" applyFont="1" applyAlignment="1">
      <alignment horizontal="left"/>
      <protection/>
    </xf>
    <xf numFmtId="1" fontId="15" fillId="0" borderId="10" xfId="57" applyNumberFormat="1" applyFont="1" applyFill="1" applyBorder="1" applyAlignment="1">
      <alignment horizontal="center" vertical="center" wrapText="1"/>
      <protection/>
    </xf>
    <xf numFmtId="0" fontId="15" fillId="0" borderId="10" xfId="0" applyFont="1" applyBorder="1" applyAlignment="1" applyProtection="1">
      <alignment horizontal="left"/>
      <protection/>
    </xf>
    <xf numFmtId="0" fontId="15" fillId="0" borderId="10" xfId="0" applyFont="1" applyBorder="1" applyAlignment="1">
      <alignment wrapText="1"/>
    </xf>
    <xf numFmtId="1" fontId="15" fillId="0" borderId="0" xfId="0" applyNumberFormat="1" applyFont="1" applyBorder="1" applyAlignment="1">
      <alignment horizontal="center"/>
    </xf>
    <xf numFmtId="0" fontId="15" fillId="0" borderId="10" xfId="0" applyFont="1" applyBorder="1" applyAlignment="1">
      <alignment/>
    </xf>
    <xf numFmtId="0" fontId="15" fillId="0" borderId="0" xfId="58" applyFont="1" applyAlignment="1">
      <alignment horizontal="center"/>
      <protection/>
    </xf>
    <xf numFmtId="0" fontId="9" fillId="34" borderId="0" xfId="0" applyFont="1" applyFill="1" applyAlignment="1">
      <alignment/>
    </xf>
    <xf numFmtId="0" fontId="10" fillId="34" borderId="0" xfId="0" applyFont="1" applyFill="1" applyAlignment="1">
      <alignment/>
    </xf>
    <xf numFmtId="0" fontId="5" fillId="0" borderId="0" xfId="57" applyFont="1">
      <alignment/>
      <protection/>
    </xf>
    <xf numFmtId="0" fontId="4" fillId="32" borderId="11" xfId="57" applyFont="1" applyFill="1" applyBorder="1" applyAlignment="1" applyProtection="1">
      <alignment horizontal="center" vertical="center"/>
      <protection locked="0"/>
    </xf>
    <xf numFmtId="0" fontId="5" fillId="0" borderId="14" xfId="57" applyFont="1" applyBorder="1" applyAlignment="1" applyProtection="1">
      <alignment horizontal="center"/>
      <protection locked="0"/>
    </xf>
    <xf numFmtId="0" fontId="5" fillId="0" borderId="16" xfId="57" applyFont="1" applyBorder="1" applyAlignment="1" applyProtection="1">
      <alignment horizontal="center"/>
      <protection locked="0"/>
    </xf>
    <xf numFmtId="1" fontId="4" fillId="0" borderId="14" xfId="0" applyNumberFormat="1" applyFont="1" applyBorder="1" applyAlignment="1">
      <alignment horizontal="center" vertical="center" wrapText="1"/>
    </xf>
    <xf numFmtId="1" fontId="4" fillId="0" borderId="50" xfId="0" applyNumberFormat="1" applyFont="1" applyBorder="1" applyAlignment="1">
      <alignment horizontal="center" vertical="center" wrapText="1"/>
    </xf>
    <xf numFmtId="1" fontId="4" fillId="0" borderId="51" xfId="0" applyNumberFormat="1" applyFont="1" applyBorder="1" applyAlignment="1">
      <alignment horizontal="center" vertical="center" wrapText="1"/>
    </xf>
    <xf numFmtId="0" fontId="5" fillId="0" borderId="2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0" xfId="57" applyFont="1" applyBorder="1" applyAlignment="1" applyProtection="1">
      <alignment horizontal="center"/>
      <protection locked="0"/>
    </xf>
    <xf numFmtId="0" fontId="5" fillId="0" borderId="19" xfId="57" applyFont="1" applyBorder="1" applyAlignment="1" applyProtection="1">
      <alignment horizontal="center"/>
      <protection locked="0"/>
    </xf>
    <xf numFmtId="0" fontId="5" fillId="0" borderId="19" xfId="0" applyFont="1" applyBorder="1" applyAlignment="1" applyProtection="1">
      <alignment horizontal="center" vertical="center"/>
      <protection locked="0"/>
    </xf>
    <xf numFmtId="0" fontId="5" fillId="0" borderId="0" xfId="57" applyFont="1" applyBorder="1">
      <alignment/>
      <protection/>
    </xf>
    <xf numFmtId="0" fontId="9" fillId="0" borderId="19" xfId="0" applyFont="1" applyBorder="1" applyAlignment="1">
      <alignment/>
    </xf>
    <xf numFmtId="0" fontId="5" fillId="0" borderId="10" xfId="57" applyFont="1" applyBorder="1" applyAlignment="1" applyProtection="1">
      <alignment horizontal="center"/>
      <protection locked="0"/>
    </xf>
    <xf numFmtId="0" fontId="9" fillId="0" borderId="20" xfId="0" applyFont="1" applyBorder="1" applyAlignment="1">
      <alignment/>
    </xf>
    <xf numFmtId="0" fontId="4" fillId="0" borderId="19" xfId="57" applyFont="1" applyBorder="1" applyAlignment="1">
      <alignment horizontal="center" vertical="center"/>
      <protection/>
    </xf>
    <xf numFmtId="0" fontId="5" fillId="0" borderId="25" xfId="57" applyFont="1" applyBorder="1">
      <alignment/>
      <protection/>
    </xf>
    <xf numFmtId="0" fontId="4" fillId="0" borderId="20" xfId="57" applyFont="1" applyBorder="1" applyAlignment="1">
      <alignment horizontal="center" vertical="center"/>
      <protection/>
    </xf>
    <xf numFmtId="0" fontId="5" fillId="0" borderId="37" xfId="57" applyFont="1" applyBorder="1" applyAlignment="1" applyProtection="1">
      <alignment horizontal="center"/>
      <protection locked="0"/>
    </xf>
    <xf numFmtId="0" fontId="5" fillId="0" borderId="22" xfId="0" applyFont="1" applyBorder="1" applyAlignment="1" applyProtection="1">
      <alignment vertical="center"/>
      <protection locked="0"/>
    </xf>
    <xf numFmtId="0" fontId="5" fillId="0" borderId="22" xfId="0" applyFont="1" applyBorder="1" applyAlignment="1" applyProtection="1">
      <alignment horizontal="center" vertical="center"/>
      <protection locked="0"/>
    </xf>
    <xf numFmtId="0" fontId="5" fillId="0" borderId="19" xfId="0" applyFont="1" applyBorder="1" applyAlignment="1" applyProtection="1">
      <alignment vertical="center"/>
      <protection locked="0"/>
    </xf>
    <xf numFmtId="0" fontId="5" fillId="0" borderId="20"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2" xfId="0" applyFont="1" applyBorder="1" applyAlignment="1">
      <alignment/>
    </xf>
    <xf numFmtId="0" fontId="5" fillId="0" borderId="22" xfId="0" applyFont="1" applyBorder="1" applyAlignment="1" applyProtection="1">
      <alignment horizontal="center" vertical="center"/>
      <protection locked="0"/>
    </xf>
    <xf numFmtId="0" fontId="5" fillId="0" borderId="20" xfId="0" applyFont="1" applyBorder="1" applyAlignment="1">
      <alignment/>
    </xf>
    <xf numFmtId="0" fontId="5" fillId="0" borderId="2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1" fontId="4" fillId="0" borderId="57" xfId="57" applyNumberFormat="1" applyFont="1" applyFill="1" applyBorder="1" applyAlignment="1">
      <alignment horizontal="center" vertical="center"/>
      <protection/>
    </xf>
    <xf numFmtId="1" fontId="12" fillId="0" borderId="57" xfId="0" applyNumberFormat="1" applyFont="1" applyBorder="1" applyAlignment="1">
      <alignment horizontal="center"/>
    </xf>
    <xf numFmtId="0" fontId="4" fillId="0" borderId="22" xfId="0" applyFont="1" applyFill="1" applyBorder="1" applyAlignment="1" applyProtection="1">
      <alignment vertical="center"/>
      <protection/>
    </xf>
    <xf numFmtId="0" fontId="4" fillId="32" borderId="48" xfId="0" applyFont="1" applyFill="1" applyBorder="1" applyAlignment="1" applyProtection="1">
      <alignment horizontal="center" vertical="center"/>
      <protection locked="0"/>
    </xf>
    <xf numFmtId="0" fontId="5" fillId="35" borderId="0" xfId="0" applyFont="1" applyFill="1" applyAlignment="1">
      <alignment/>
    </xf>
    <xf numFmtId="0" fontId="5" fillId="35" borderId="0" xfId="54" applyFont="1" applyFill="1">
      <alignment/>
      <protection/>
    </xf>
    <xf numFmtId="0" fontId="9" fillId="35" borderId="0" xfId="0" applyFont="1" applyFill="1" applyAlignment="1">
      <alignment/>
    </xf>
    <xf numFmtId="0" fontId="5" fillId="0" borderId="0" xfId="0" applyFont="1" applyFill="1" applyAlignment="1">
      <alignment/>
    </xf>
    <xf numFmtId="0" fontId="5" fillId="0" borderId="0" xfId="57" applyFont="1" applyFill="1">
      <alignment/>
      <protection/>
    </xf>
    <xf numFmtId="0" fontId="5" fillId="35" borderId="0" xfId="0" applyFont="1" applyFill="1" applyBorder="1" applyAlignment="1" applyProtection="1">
      <alignment horizontal="center" vertical="center"/>
      <protection locked="0"/>
    </xf>
    <xf numFmtId="0" fontId="5" fillId="35" borderId="0" xfId="53" applyFont="1" applyFill="1" applyBorder="1">
      <alignment/>
      <protection/>
    </xf>
    <xf numFmtId="0" fontId="5" fillId="35" borderId="0" xfId="53" applyFont="1" applyFill="1">
      <alignment/>
      <protection/>
    </xf>
    <xf numFmtId="0" fontId="5" fillId="0" borderId="0" xfId="57" applyFont="1" applyAlignment="1">
      <alignment horizontal="center"/>
      <protection/>
    </xf>
    <xf numFmtId="1" fontId="5" fillId="0" borderId="0" xfId="58" applyNumberFormat="1" applyFont="1" applyBorder="1" applyAlignment="1" applyProtection="1">
      <alignment horizontal="center"/>
      <protection locked="0"/>
    </xf>
    <xf numFmtId="0" fontId="5" fillId="0" borderId="0" xfId="60" applyFont="1" applyFill="1" applyProtection="1">
      <alignment/>
      <protection/>
    </xf>
    <xf numFmtId="1" fontId="5" fillId="0" borderId="0" xfId="60" applyNumberFormat="1" applyFont="1" applyFill="1" applyAlignment="1">
      <alignment horizontal="center"/>
      <protection/>
    </xf>
    <xf numFmtId="1" fontId="5" fillId="0" borderId="0" xfId="60" applyNumberFormat="1" applyFont="1" applyFill="1">
      <alignment/>
      <protection/>
    </xf>
    <xf numFmtId="0" fontId="5" fillId="0" borderId="0" xfId="60" applyFont="1" applyFill="1">
      <alignment/>
      <protection/>
    </xf>
    <xf numFmtId="0" fontId="15" fillId="0" borderId="0" xfId="0" applyFont="1" applyFill="1" applyAlignment="1" applyProtection="1">
      <alignment/>
      <protection/>
    </xf>
    <xf numFmtId="1" fontId="15" fillId="0" borderId="0" xfId="0" applyNumberFormat="1" applyFont="1" applyFill="1" applyAlignment="1">
      <alignment horizontal="center"/>
    </xf>
    <xf numFmtId="1" fontId="5" fillId="0" borderId="0" xfId="0" applyNumberFormat="1" applyFont="1" applyFill="1" applyAlignment="1">
      <alignment horizontal="center"/>
    </xf>
    <xf numFmtId="0" fontId="15" fillId="0" borderId="10" xfId="0" applyFont="1" applyFill="1" applyBorder="1" applyAlignment="1" applyProtection="1">
      <alignment/>
      <protection/>
    </xf>
    <xf numFmtId="1" fontId="5" fillId="0" borderId="0" xfId="60" applyNumberFormat="1" applyFont="1" applyFill="1" applyBorder="1" applyAlignment="1">
      <alignment horizontal="center"/>
      <protection/>
    </xf>
    <xf numFmtId="1" fontId="5" fillId="0" borderId="0" xfId="60" applyNumberFormat="1" applyFont="1" applyFill="1" applyAlignment="1">
      <alignment horizontal="center"/>
      <protection/>
    </xf>
    <xf numFmtId="0" fontId="15" fillId="0" borderId="0" xfId="60" applyFont="1" applyFill="1">
      <alignment/>
      <protection/>
    </xf>
    <xf numFmtId="0" fontId="5" fillId="0" borderId="0" xfId="60" applyFont="1" applyFill="1">
      <alignment/>
      <protection/>
    </xf>
    <xf numFmtId="0" fontId="15" fillId="0" borderId="10" xfId="0" applyFont="1" applyFill="1" applyBorder="1" applyAlignment="1">
      <alignment/>
    </xf>
    <xf numFmtId="1" fontId="15" fillId="0" borderId="10" xfId="58" applyNumberFormat="1" applyFont="1" applyFill="1" applyBorder="1" applyAlignment="1">
      <alignment horizontal="center"/>
      <protection/>
    </xf>
    <xf numFmtId="1" fontId="5" fillId="0" borderId="0" xfId="58" applyNumberFormat="1" applyFont="1" applyFill="1">
      <alignment/>
      <protection/>
    </xf>
    <xf numFmtId="0" fontId="5" fillId="0" borderId="19" xfId="0" applyFont="1" applyFill="1" applyBorder="1" applyAlignment="1">
      <alignment vertical="center"/>
    </xf>
    <xf numFmtId="0" fontId="4" fillId="0" borderId="20"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4" fillId="0" borderId="19" xfId="54" applyFont="1" applyFill="1" applyBorder="1" applyAlignment="1" applyProtection="1">
      <alignment vertical="center"/>
      <protection/>
    </xf>
    <xf numFmtId="0" fontId="4" fillId="0" borderId="52" xfId="0" applyFont="1" applyFill="1" applyBorder="1" applyAlignment="1">
      <alignment vertical="center"/>
    </xf>
    <xf numFmtId="0" fontId="5" fillId="0" borderId="38" xfId="0" applyFont="1" applyFill="1" applyBorder="1" applyAlignment="1" applyProtection="1">
      <alignment horizontal="center" vertical="center"/>
      <protection locked="0"/>
    </xf>
    <xf numFmtId="0" fontId="5" fillId="33" borderId="19" xfId="53" applyFont="1" applyFill="1" applyBorder="1" applyAlignment="1" applyProtection="1">
      <alignment horizontal="left" vertical="center"/>
      <protection locked="0"/>
    </xf>
    <xf numFmtId="0" fontId="5" fillId="33" borderId="19" xfId="53" applyFont="1" applyFill="1" applyBorder="1" applyAlignment="1" applyProtection="1">
      <alignment horizontal="center" vertical="center"/>
      <protection locked="0"/>
    </xf>
    <xf numFmtId="0" fontId="9" fillId="33" borderId="19" xfId="0" applyFont="1" applyFill="1" applyBorder="1" applyAlignment="1">
      <alignment horizontal="center" vertical="center"/>
    </xf>
    <xf numFmtId="0" fontId="5" fillId="33" borderId="19"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wrapText="1"/>
      <protection locked="0"/>
    </xf>
    <xf numFmtId="0" fontId="5" fillId="33" borderId="22" xfId="0" applyFont="1" applyFill="1" applyBorder="1" applyAlignment="1" applyProtection="1">
      <alignment horizontal="center" vertical="center"/>
      <protection locked="0"/>
    </xf>
    <xf numFmtId="0" fontId="9" fillId="33" borderId="19" xfId="0" applyFont="1" applyFill="1" applyBorder="1" applyAlignment="1">
      <alignment horizontal="center"/>
    </xf>
    <xf numFmtId="0" fontId="5" fillId="33" borderId="22" xfId="0" applyFont="1" applyFill="1" applyBorder="1" applyAlignment="1" applyProtection="1">
      <alignment horizontal="left"/>
      <protection locked="0"/>
    </xf>
    <xf numFmtId="0" fontId="5" fillId="33" borderId="19" xfId="0" applyFont="1" applyFill="1" applyBorder="1" applyAlignment="1" applyProtection="1">
      <alignment horizontal="left"/>
      <protection locked="0"/>
    </xf>
    <xf numFmtId="0" fontId="5" fillId="33" borderId="20" xfId="58" applyFont="1" applyFill="1" applyBorder="1" applyAlignment="1" applyProtection="1">
      <alignment horizontal="left"/>
      <protection locked="0"/>
    </xf>
    <xf numFmtId="0" fontId="5" fillId="33" borderId="22" xfId="0" applyFont="1" applyFill="1" applyBorder="1" applyAlignment="1" applyProtection="1">
      <alignment horizontal="center" vertical="center" shrinkToFit="1"/>
      <protection locked="0"/>
    </xf>
    <xf numFmtId="0" fontId="5" fillId="33" borderId="22" xfId="0" applyFont="1" applyFill="1" applyBorder="1" applyAlignment="1" applyProtection="1">
      <alignment horizontal="center"/>
      <protection locked="0"/>
    </xf>
    <xf numFmtId="0" fontId="5" fillId="33" borderId="22"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protection locked="0"/>
    </xf>
    <xf numFmtId="0" fontId="5" fillId="33" borderId="19" xfId="0" applyFont="1" applyFill="1" applyBorder="1" applyAlignment="1" applyProtection="1">
      <alignment horizontal="center" vertical="center" wrapText="1"/>
      <protection locked="0"/>
    </xf>
    <xf numFmtId="0" fontId="5" fillId="33" borderId="19" xfId="58" applyFont="1" applyFill="1" applyBorder="1" applyAlignment="1" applyProtection="1">
      <alignment horizontal="center"/>
      <protection locked="0"/>
    </xf>
    <xf numFmtId="0" fontId="5" fillId="33" borderId="19" xfId="0" applyFont="1" applyFill="1" applyBorder="1" applyAlignment="1" applyProtection="1">
      <alignment horizontal="center"/>
      <protection locked="0"/>
    </xf>
    <xf numFmtId="0" fontId="5" fillId="33" borderId="19" xfId="0" applyFont="1" applyFill="1" applyBorder="1" applyAlignment="1" applyProtection="1">
      <alignment horizontal="center" vertical="center"/>
      <protection locked="0"/>
    </xf>
    <xf numFmtId="0" fontId="5" fillId="33" borderId="36" xfId="0" applyFont="1" applyFill="1" applyBorder="1" applyAlignment="1" applyProtection="1">
      <alignment horizontal="center"/>
      <protection locked="0"/>
    </xf>
    <xf numFmtId="0" fontId="5" fillId="33" borderId="22" xfId="0" applyFont="1" applyFill="1" applyBorder="1" applyAlignment="1">
      <alignment horizontal="center" wrapText="1"/>
    </xf>
    <xf numFmtId="0" fontId="5" fillId="33" borderId="19" xfId="0" applyFont="1" applyFill="1" applyBorder="1" applyAlignment="1">
      <alignment horizontal="center" wrapText="1"/>
    </xf>
    <xf numFmtId="0" fontId="5" fillId="33" borderId="19" xfId="56" applyFont="1" applyFill="1" applyBorder="1" applyAlignment="1" applyProtection="1">
      <alignment horizontal="center" vertical="center"/>
      <protection locked="0"/>
    </xf>
    <xf numFmtId="0" fontId="5" fillId="33" borderId="20" xfId="56" applyFont="1" applyFill="1" applyBorder="1" applyAlignment="1" applyProtection="1">
      <alignment horizontal="center" vertical="center"/>
      <protection locked="0"/>
    </xf>
    <xf numFmtId="0" fontId="5" fillId="33" borderId="22" xfId="0" applyFont="1" applyFill="1" applyBorder="1" applyAlignment="1" applyProtection="1">
      <alignment horizontal="left" vertical="center"/>
      <protection locked="0"/>
    </xf>
    <xf numFmtId="0" fontId="5" fillId="33" borderId="19" xfId="56" applyFont="1" applyFill="1" applyBorder="1" applyAlignment="1" applyProtection="1">
      <alignment horizontal="left" vertical="center"/>
      <protection locked="0"/>
    </xf>
    <xf numFmtId="0" fontId="5" fillId="33" borderId="19" xfId="0" applyFont="1" applyFill="1" applyBorder="1" applyAlignment="1" applyProtection="1">
      <alignment horizontal="left" vertical="center"/>
      <protection locked="0"/>
    </xf>
    <xf numFmtId="1" fontId="5" fillId="33" borderId="19" xfId="0" applyNumberFormat="1" applyFont="1" applyFill="1" applyBorder="1" applyAlignment="1" applyProtection="1">
      <alignment vertical="center" wrapText="1"/>
      <protection locked="0"/>
    </xf>
    <xf numFmtId="0" fontId="5" fillId="33" borderId="19" xfId="0" applyFont="1" applyFill="1" applyBorder="1" applyAlignment="1" applyProtection="1">
      <alignment horizontal="center" vertical="center" shrinkToFit="1"/>
      <protection locked="0"/>
    </xf>
    <xf numFmtId="0" fontId="5" fillId="34" borderId="0" xfId="0" applyFont="1" applyFill="1" applyBorder="1" applyAlignment="1" applyProtection="1">
      <alignment horizontal="center" vertical="center"/>
      <protection locked="0"/>
    </xf>
    <xf numFmtId="0" fontId="5" fillId="34" borderId="0" xfId="53" applyFont="1" applyFill="1" applyBorder="1">
      <alignment/>
      <protection/>
    </xf>
    <xf numFmtId="0" fontId="5" fillId="34" borderId="0" xfId="53" applyFont="1" applyFill="1">
      <alignment/>
      <protection/>
    </xf>
    <xf numFmtId="0" fontId="5" fillId="0" borderId="58" xfId="0" applyFont="1" applyFill="1" applyBorder="1" applyAlignment="1" applyProtection="1">
      <alignment horizontal="center" vertical="center"/>
      <protection locked="0"/>
    </xf>
    <xf numFmtId="0" fontId="5" fillId="34" borderId="0" xfId="53" applyFont="1" applyFill="1" applyAlignment="1">
      <alignment vertical="center"/>
      <protection/>
    </xf>
    <xf numFmtId="0" fontId="4" fillId="0" borderId="38" xfId="54" applyFont="1" applyBorder="1" applyAlignment="1" applyProtection="1">
      <alignment vertical="center"/>
      <protection/>
    </xf>
    <xf numFmtId="0" fontId="4" fillId="0" borderId="49" xfId="53" applyFont="1" applyBorder="1" applyAlignment="1">
      <alignment vertical="center"/>
      <protection/>
    </xf>
    <xf numFmtId="1" fontId="4" fillId="32" borderId="42" xfId="53" applyNumberFormat="1" applyFont="1" applyFill="1" applyBorder="1" applyAlignment="1" applyProtection="1">
      <alignment horizontal="center" vertical="center"/>
      <protection locked="0"/>
    </xf>
    <xf numFmtId="0" fontId="4" fillId="0" borderId="25" xfId="53" applyFont="1" applyBorder="1" applyAlignment="1">
      <alignment vertical="center" wrapText="1"/>
      <protection/>
    </xf>
    <xf numFmtId="0" fontId="4" fillId="0" borderId="48" xfId="57" applyFont="1" applyBorder="1" applyAlignment="1">
      <alignment vertical="center"/>
      <protection/>
    </xf>
    <xf numFmtId="1" fontId="4" fillId="32" borderId="59" xfId="57" applyNumberFormat="1" applyFont="1" applyFill="1" applyBorder="1" applyAlignment="1" applyProtection="1">
      <alignment horizontal="center" vertical="center"/>
      <protection locked="0"/>
    </xf>
    <xf numFmtId="0" fontId="4" fillId="0" borderId="48" xfId="57" applyFont="1" applyBorder="1" applyAlignment="1">
      <alignment vertical="center" wrapText="1"/>
      <protection/>
    </xf>
    <xf numFmtId="0" fontId="4" fillId="32" borderId="49" xfId="0" applyFont="1" applyFill="1" applyBorder="1" applyAlignment="1" applyProtection="1">
      <alignment horizontal="center" vertical="center"/>
      <protection locked="0"/>
    </xf>
    <xf numFmtId="0" fontId="4" fillId="0" borderId="25" xfId="54" applyFont="1" applyFill="1" applyBorder="1" applyAlignment="1" applyProtection="1">
      <alignment vertical="center"/>
      <protection/>
    </xf>
    <xf numFmtId="0" fontId="5" fillId="33" borderId="38" xfId="0" applyFont="1" applyFill="1" applyBorder="1" applyAlignment="1" applyProtection="1">
      <alignment horizontal="center" vertical="center" wrapText="1"/>
      <protection locked="0"/>
    </xf>
    <xf numFmtId="0" fontId="5" fillId="33" borderId="19" xfId="53" applyFont="1" applyFill="1" applyBorder="1" applyAlignment="1" applyProtection="1">
      <alignment horizontal="center" vertical="center"/>
      <protection locked="0"/>
    </xf>
    <xf numFmtId="0" fontId="5" fillId="33" borderId="20" xfId="53" applyFont="1" applyFill="1" applyBorder="1" applyAlignment="1" applyProtection="1">
      <alignment horizontal="center" vertical="center"/>
      <protection locked="0"/>
    </xf>
    <xf numFmtId="0" fontId="4" fillId="0" borderId="49" xfId="58" applyFont="1" applyBorder="1" applyAlignment="1" applyProtection="1">
      <alignment horizontal="left" vertical="center"/>
      <protection/>
    </xf>
    <xf numFmtId="0" fontId="5" fillId="0" borderId="49" xfId="58" applyFont="1" applyFill="1" applyBorder="1" applyAlignment="1" applyProtection="1">
      <alignment horizontal="center"/>
      <protection locked="0"/>
    </xf>
    <xf numFmtId="1" fontId="5" fillId="33" borderId="40" xfId="0" applyNumberFormat="1" applyFont="1" applyFill="1" applyBorder="1" applyAlignment="1" applyProtection="1">
      <alignment vertical="center" wrapText="1"/>
      <protection locked="0"/>
    </xf>
    <xf numFmtId="0" fontId="5" fillId="33" borderId="0" xfId="0" applyFont="1" applyFill="1" applyBorder="1" applyAlignment="1" applyProtection="1">
      <alignment horizontal="center" vertical="center"/>
      <protection locked="0"/>
    </xf>
    <xf numFmtId="0" fontId="5" fillId="33" borderId="0" xfId="53" applyFont="1" applyFill="1" applyBorder="1">
      <alignment/>
      <protection/>
    </xf>
    <xf numFmtId="0" fontId="5" fillId="33" borderId="19" xfId="53" applyFont="1" applyFill="1" applyBorder="1" applyAlignment="1" applyProtection="1">
      <alignment horizontal="center"/>
      <protection locked="0"/>
    </xf>
    <xf numFmtId="0" fontId="5" fillId="33" borderId="22" xfId="0" applyFont="1" applyFill="1" applyBorder="1" applyAlignment="1" applyProtection="1">
      <alignment horizontal="left" vertical="center" wrapText="1"/>
      <protection locked="0"/>
    </xf>
    <xf numFmtId="0" fontId="4" fillId="0" borderId="38" xfId="57" applyFont="1" applyBorder="1" applyAlignment="1">
      <alignment vertical="center"/>
      <protection/>
    </xf>
    <xf numFmtId="0" fontId="5" fillId="33" borderId="19" xfId="54" applyFont="1" applyFill="1" applyBorder="1" applyAlignment="1" applyProtection="1">
      <alignment horizontal="center" wrapText="1"/>
      <protection locked="0"/>
    </xf>
    <xf numFmtId="0" fontId="5" fillId="0" borderId="38" xfId="57" applyFont="1" applyBorder="1" applyAlignment="1">
      <alignment vertical="center"/>
      <protection/>
    </xf>
    <xf numFmtId="0" fontId="5" fillId="0" borderId="49" xfId="58" applyFont="1" applyFill="1" applyBorder="1" applyAlignment="1" applyProtection="1">
      <alignment horizontal="left"/>
      <protection locked="0"/>
    </xf>
    <xf numFmtId="0" fontId="5" fillId="0" borderId="36" xfId="58" applyFont="1" applyFill="1" applyBorder="1" applyAlignment="1" applyProtection="1">
      <alignment horizontal="center"/>
      <protection locked="0"/>
    </xf>
    <xf numFmtId="0" fontId="5" fillId="0" borderId="36" xfId="0" applyFont="1" applyFill="1" applyBorder="1" applyAlignment="1">
      <alignment horizontal="center" wrapText="1"/>
    </xf>
    <xf numFmtId="0" fontId="4" fillId="0" borderId="38" xfId="60" applyFont="1" applyBorder="1" applyAlignment="1" applyProtection="1">
      <alignment vertical="center"/>
      <protection/>
    </xf>
    <xf numFmtId="0" fontId="5" fillId="34" borderId="0" xfId="57" applyFont="1" applyFill="1">
      <alignment/>
      <protection/>
    </xf>
    <xf numFmtId="0" fontId="5" fillId="0" borderId="60"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34" borderId="0" xfId="59" applyFont="1" applyFill="1">
      <alignment/>
      <protection/>
    </xf>
    <xf numFmtId="0" fontId="5" fillId="33" borderId="58" xfId="0" applyFont="1" applyFill="1" applyBorder="1" applyAlignment="1" applyProtection="1">
      <alignment horizontal="center" vertical="center" shrinkToFit="1"/>
      <protection locked="0"/>
    </xf>
    <xf numFmtId="1" fontId="4" fillId="32" borderId="26" xfId="57" applyNumberFormat="1" applyFont="1" applyFill="1" applyBorder="1" applyAlignment="1" applyProtection="1">
      <alignment horizontal="center" vertical="center"/>
      <protection locked="0"/>
    </xf>
    <xf numFmtId="0" fontId="5" fillId="0" borderId="0" xfId="57" applyFont="1" applyAlignment="1">
      <alignment horizontal="center"/>
      <protection/>
    </xf>
    <xf numFmtId="0" fontId="5" fillId="0" borderId="19" xfId="0" applyFont="1" applyFill="1" applyBorder="1" applyAlignment="1">
      <alignment horizontal="left"/>
    </xf>
    <xf numFmtId="0" fontId="5" fillId="33" borderId="49" xfId="0" applyFont="1" applyFill="1" applyBorder="1" applyAlignment="1">
      <alignment/>
    </xf>
    <xf numFmtId="0" fontId="11" fillId="32" borderId="11" xfId="57" applyFont="1" applyFill="1" applyBorder="1" applyAlignment="1" applyProtection="1">
      <alignment horizontal="center" vertical="center"/>
      <protection locked="0"/>
    </xf>
    <xf numFmtId="1" fontId="5" fillId="0" borderId="61" xfId="0" applyNumberFormat="1" applyFont="1" applyBorder="1" applyAlignment="1">
      <alignment horizontal="center"/>
    </xf>
    <xf numFmtId="0" fontId="4" fillId="0" borderId="19" xfId="0" applyFont="1" applyBorder="1" applyAlignment="1">
      <alignment vertical="center"/>
    </xf>
    <xf numFmtId="0" fontId="9" fillId="0" borderId="20" xfId="0" applyFont="1" applyBorder="1" applyAlignment="1">
      <alignment/>
    </xf>
    <xf numFmtId="0" fontId="4" fillId="33" borderId="19" xfId="0" applyFont="1" applyFill="1" applyBorder="1" applyAlignment="1">
      <alignment vertical="center"/>
    </xf>
    <xf numFmtId="1" fontId="4" fillId="32" borderId="22" xfId="53" applyNumberFormat="1" applyFont="1" applyFill="1" applyBorder="1" applyAlignment="1" applyProtection="1">
      <alignment horizontal="center" vertical="center"/>
      <protection locked="0"/>
    </xf>
    <xf numFmtId="1" fontId="4" fillId="32" borderId="20" xfId="53" applyNumberFormat="1" applyFont="1" applyFill="1" applyBorder="1" applyAlignment="1" applyProtection="1">
      <alignment horizontal="center" vertical="center"/>
      <protection locked="0"/>
    </xf>
    <xf numFmtId="0" fontId="4" fillId="32" borderId="37" xfId="0" applyFont="1" applyFill="1" applyBorder="1" applyAlignment="1" applyProtection="1">
      <alignment horizontal="center" vertical="center"/>
      <protection locked="0"/>
    </xf>
    <xf numFmtId="0" fontId="5" fillId="33" borderId="19" xfId="53" applyFont="1" applyFill="1" applyBorder="1" applyAlignment="1" applyProtection="1">
      <alignment horizontal="center" vertical="center" wrapText="1"/>
      <protection locked="0"/>
    </xf>
    <xf numFmtId="0" fontId="5" fillId="33" borderId="20" xfId="0" applyFont="1" applyFill="1" applyBorder="1" applyAlignment="1" applyProtection="1">
      <alignment horizontal="center" vertical="center" wrapText="1"/>
      <protection locked="0"/>
    </xf>
    <xf numFmtId="0" fontId="5" fillId="33" borderId="20" xfId="0" applyFont="1" applyFill="1" applyBorder="1" applyAlignment="1" applyProtection="1">
      <alignment horizontal="center" vertical="center" wrapText="1"/>
      <protection locked="0"/>
    </xf>
    <xf numFmtId="1" fontId="4" fillId="32" borderId="22" xfId="54" applyNumberFormat="1" applyFont="1" applyFill="1" applyBorder="1" applyAlignment="1" applyProtection="1">
      <alignment horizontal="center" vertical="center"/>
      <protection locked="0"/>
    </xf>
    <xf numFmtId="1" fontId="4" fillId="32" borderId="20" xfId="54" applyNumberFormat="1" applyFont="1" applyFill="1" applyBorder="1" applyAlignment="1" applyProtection="1">
      <alignment horizontal="center" vertical="center"/>
      <protection locked="0"/>
    </xf>
    <xf numFmtId="0" fontId="5" fillId="0" borderId="10" xfId="58" applyFont="1" applyFill="1" applyBorder="1" applyProtection="1">
      <alignment/>
      <protection locked="0"/>
    </xf>
    <xf numFmtId="0" fontId="5" fillId="0" borderId="10" xfId="58" applyFont="1" applyFill="1" applyBorder="1" applyAlignment="1" applyProtection="1">
      <alignment/>
      <protection locked="0"/>
    </xf>
    <xf numFmtId="0" fontId="5" fillId="0" borderId="52" xfId="58" applyFont="1" applyFill="1" applyBorder="1" applyAlignment="1" applyProtection="1">
      <alignment/>
      <protection locked="0"/>
    </xf>
    <xf numFmtId="0" fontId="5" fillId="0" borderId="37" xfId="60" applyFont="1" applyFill="1" applyBorder="1" applyProtection="1">
      <alignment/>
      <protection locked="0"/>
    </xf>
    <xf numFmtId="0" fontId="5" fillId="0" borderId="10" xfId="60" applyFont="1" applyFill="1" applyBorder="1" applyProtection="1">
      <alignment/>
      <protection locked="0"/>
    </xf>
    <xf numFmtId="0" fontId="5" fillId="0" borderId="10" xfId="60" applyFont="1" applyFill="1" applyBorder="1" applyAlignment="1" applyProtection="1">
      <alignment/>
      <protection locked="0"/>
    </xf>
    <xf numFmtId="0" fontId="5" fillId="33" borderId="22" xfId="53" applyFont="1" applyFill="1" applyBorder="1" applyAlignment="1" applyProtection="1">
      <alignment horizontal="left" vertical="center" wrapText="1"/>
      <protection locked="0"/>
    </xf>
    <xf numFmtId="0" fontId="5" fillId="36" borderId="22" xfId="0" applyFont="1" applyFill="1" applyBorder="1" applyAlignment="1" applyProtection="1">
      <alignment horizontal="left" vertical="center" wrapText="1"/>
      <protection locked="0"/>
    </xf>
    <xf numFmtId="0" fontId="5" fillId="36" borderId="60" xfId="0" applyFont="1" applyFill="1" applyBorder="1" applyAlignment="1" applyProtection="1">
      <alignment horizontal="center" vertical="center" wrapText="1"/>
      <protection locked="0"/>
    </xf>
    <xf numFmtId="0" fontId="5" fillId="33" borderId="22" xfId="0" applyFont="1" applyFill="1" applyBorder="1" applyAlignment="1" applyProtection="1">
      <alignment horizontal="center" wrapText="1"/>
      <protection locked="0"/>
    </xf>
    <xf numFmtId="0" fontId="5" fillId="33" borderId="22" xfId="54" applyFont="1" applyFill="1" applyBorder="1" applyAlignment="1" applyProtection="1">
      <alignment horizontal="center" wrapText="1"/>
      <protection locked="0"/>
    </xf>
    <xf numFmtId="0" fontId="5" fillId="33" borderId="22" xfId="53" applyFont="1" applyFill="1" applyBorder="1" applyAlignment="1" applyProtection="1">
      <alignment horizontal="center" vertical="center"/>
      <protection locked="0"/>
    </xf>
    <xf numFmtId="0" fontId="5" fillId="33" borderId="22" xfId="0" applyFont="1" applyFill="1" applyBorder="1" applyAlignment="1" applyProtection="1">
      <alignment horizontal="center"/>
      <protection locked="0"/>
    </xf>
    <xf numFmtId="0" fontId="5" fillId="33" borderId="22" xfId="54" applyFont="1" applyFill="1" applyBorder="1" applyAlignment="1" applyProtection="1">
      <alignment horizontal="center" vertical="center" wrapText="1"/>
      <protection locked="0"/>
    </xf>
    <xf numFmtId="0" fontId="5" fillId="33" borderId="22" xfId="0" applyFont="1" applyFill="1" applyBorder="1" applyAlignment="1">
      <alignment horizontal="center" vertical="center" wrapText="1"/>
    </xf>
    <xf numFmtId="0" fontId="5" fillId="33" borderId="22" xfId="56" applyFont="1" applyFill="1" applyBorder="1" applyAlignment="1" applyProtection="1">
      <alignment horizontal="center" vertical="center"/>
      <protection locked="0"/>
    </xf>
    <xf numFmtId="0" fontId="5" fillId="33" borderId="19" xfId="0" applyFont="1" applyFill="1" applyBorder="1" applyAlignment="1">
      <alignment vertical="center" wrapText="1"/>
    </xf>
    <xf numFmtId="0" fontId="5" fillId="33" borderId="58" xfId="0" applyFont="1" applyFill="1" applyBorder="1" applyAlignment="1" applyProtection="1">
      <alignment horizontal="center" vertical="center"/>
      <protection locked="0"/>
    </xf>
    <xf numFmtId="0" fontId="5" fillId="33" borderId="19" xfId="0" applyFont="1" applyFill="1" applyBorder="1" applyAlignment="1">
      <alignment/>
    </xf>
    <xf numFmtId="0" fontId="9" fillId="33" borderId="19" xfId="0" applyFont="1" applyFill="1" applyBorder="1" applyAlignment="1">
      <alignment/>
    </xf>
    <xf numFmtId="1" fontId="5" fillId="33" borderId="19" xfId="0" applyNumberFormat="1" applyFont="1" applyFill="1" applyBorder="1" applyAlignment="1" applyProtection="1">
      <alignment vertical="center" wrapText="1" shrinkToFit="1"/>
      <protection locked="0"/>
    </xf>
    <xf numFmtId="0" fontId="5" fillId="33" borderId="19" xfId="53" applyFont="1" applyFill="1" applyBorder="1" applyAlignment="1" applyProtection="1">
      <alignment horizontal="left" vertical="center"/>
      <protection locked="0"/>
    </xf>
    <xf numFmtId="1" fontId="5" fillId="33" borderId="38" xfId="0" applyNumberFormat="1" applyFont="1" applyFill="1" applyBorder="1" applyAlignment="1" applyProtection="1">
      <alignment vertical="center" wrapText="1" shrinkToFit="1"/>
      <protection locked="0"/>
    </xf>
    <xf numFmtId="0" fontId="5" fillId="33" borderId="38" xfId="0" applyFont="1" applyFill="1" applyBorder="1" applyAlignment="1" applyProtection="1">
      <alignment horizontal="center" vertical="center"/>
      <protection locked="0"/>
    </xf>
    <xf numFmtId="0" fontId="5" fillId="33" borderId="20" xfId="58" applyFont="1" applyFill="1" applyBorder="1" applyAlignment="1" applyProtection="1">
      <alignment horizontal="center"/>
      <protection locked="0"/>
    </xf>
    <xf numFmtId="0" fontId="5" fillId="33" borderId="20" xfId="0" applyFont="1" applyFill="1" applyBorder="1" applyAlignment="1" applyProtection="1">
      <alignment horizontal="center"/>
      <protection locked="0"/>
    </xf>
    <xf numFmtId="0" fontId="5" fillId="33" borderId="20" xfId="0" applyFont="1" applyFill="1" applyBorder="1" applyAlignment="1">
      <alignment horizontal="center" wrapText="1"/>
    </xf>
    <xf numFmtId="0" fontId="5" fillId="33" borderId="22" xfId="57" applyFont="1" applyFill="1" applyBorder="1" applyAlignment="1" applyProtection="1">
      <alignment horizontal="left"/>
      <protection locked="0"/>
    </xf>
    <xf numFmtId="0" fontId="5" fillId="33" borderId="22" xfId="54" applyFont="1" applyFill="1" applyBorder="1" applyAlignment="1" applyProtection="1">
      <alignment horizontal="center" vertical="center"/>
      <protection locked="0"/>
    </xf>
    <xf numFmtId="0" fontId="5" fillId="33" borderId="22" xfId="57" applyFont="1" applyFill="1" applyBorder="1" applyAlignment="1" applyProtection="1">
      <alignment horizontal="center"/>
      <protection locked="0"/>
    </xf>
    <xf numFmtId="0" fontId="5" fillId="33" borderId="19" xfId="57" applyFont="1" applyFill="1" applyBorder="1" applyAlignment="1" applyProtection="1">
      <alignment horizontal="left"/>
      <protection locked="0"/>
    </xf>
    <xf numFmtId="0" fontId="5" fillId="33" borderId="19" xfId="54" applyFont="1" applyFill="1" applyBorder="1" applyAlignment="1" applyProtection="1">
      <alignment horizontal="center" vertical="center"/>
      <protection locked="0"/>
    </xf>
    <xf numFmtId="0" fontId="5" fillId="33" borderId="19" xfId="0" applyFont="1" applyFill="1" applyBorder="1" applyAlignment="1" applyProtection="1">
      <alignment horizontal="center" shrinkToFit="1"/>
      <protection locked="0"/>
    </xf>
    <xf numFmtId="0" fontId="5" fillId="33" borderId="19" xfId="60" applyFont="1" applyFill="1" applyBorder="1" applyAlignment="1" applyProtection="1">
      <alignment horizontal="center"/>
      <protection locked="0"/>
    </xf>
    <xf numFmtId="0" fontId="5" fillId="33" borderId="19" xfId="57" applyFont="1" applyFill="1" applyBorder="1" applyAlignment="1" applyProtection="1">
      <alignment horizontal="center"/>
      <protection locked="0"/>
    </xf>
    <xf numFmtId="0" fontId="5" fillId="33" borderId="19" xfId="54" applyFont="1" applyFill="1" applyBorder="1" applyAlignment="1" applyProtection="1">
      <alignment horizontal="left" vertical="center"/>
      <protection locked="0"/>
    </xf>
    <xf numFmtId="0" fontId="5" fillId="33" borderId="20" xfId="57" applyFont="1" applyFill="1" applyBorder="1" applyAlignment="1" applyProtection="1">
      <alignment horizontal="center"/>
      <protection locked="0"/>
    </xf>
    <xf numFmtId="0" fontId="5" fillId="33" borderId="22" xfId="57" applyFont="1" applyFill="1" applyBorder="1" applyAlignment="1" applyProtection="1">
      <alignment horizontal="center"/>
      <protection locked="0"/>
    </xf>
    <xf numFmtId="1" fontId="5" fillId="33" borderId="22" xfId="0" applyNumberFormat="1" applyFont="1" applyFill="1" applyBorder="1" applyAlignment="1" applyProtection="1">
      <alignment vertical="center" wrapText="1"/>
      <protection locked="0"/>
    </xf>
    <xf numFmtId="0" fontId="5" fillId="33" borderId="38" xfId="0" applyFont="1" applyFill="1" applyBorder="1" applyAlignment="1" applyProtection="1">
      <alignment horizontal="center" vertical="center"/>
      <protection locked="0"/>
    </xf>
    <xf numFmtId="0" fontId="5" fillId="33" borderId="22" xfId="58" applyFont="1" applyFill="1" applyBorder="1" applyAlignment="1" applyProtection="1">
      <alignment horizontal="center"/>
      <protection locked="0"/>
    </xf>
    <xf numFmtId="0" fontId="5" fillId="33" borderId="20" xfId="0" applyFont="1" applyFill="1" applyBorder="1" applyAlignment="1" applyProtection="1">
      <alignment horizontal="left"/>
      <protection locked="0"/>
    </xf>
    <xf numFmtId="0" fontId="5" fillId="33" borderId="20" xfId="0" applyFont="1" applyFill="1" applyBorder="1" applyAlignment="1" applyProtection="1">
      <alignment horizontal="center"/>
      <protection locked="0"/>
    </xf>
    <xf numFmtId="0" fontId="5" fillId="33" borderId="39" xfId="53" applyFont="1" applyFill="1" applyBorder="1" applyAlignment="1" applyProtection="1">
      <alignment horizontal="left" vertical="center"/>
      <protection locked="0"/>
    </xf>
    <xf numFmtId="0" fontId="5" fillId="33" borderId="40" xfId="53" applyFont="1" applyFill="1" applyBorder="1" applyAlignment="1" applyProtection="1">
      <alignment horizontal="center" vertical="center"/>
      <protection locked="0"/>
    </xf>
    <xf numFmtId="0" fontId="5" fillId="33" borderId="39" xfId="53" applyFont="1" applyFill="1" applyBorder="1" applyAlignment="1" applyProtection="1">
      <alignment horizontal="center" vertical="center"/>
      <protection locked="0"/>
    </xf>
    <xf numFmtId="0" fontId="5" fillId="33" borderId="19" xfId="57" applyFont="1" applyFill="1" applyBorder="1" applyAlignment="1" applyProtection="1">
      <alignment horizontal="center" wrapText="1"/>
      <protection locked="0"/>
    </xf>
    <xf numFmtId="0" fontId="5" fillId="33" borderId="19" xfId="57" applyFont="1" applyFill="1" applyBorder="1" applyAlignment="1" applyProtection="1">
      <alignment horizontal="center" wrapText="1"/>
      <protection locked="0"/>
    </xf>
    <xf numFmtId="0" fontId="5" fillId="33" borderId="21" xfId="0" applyFont="1" applyFill="1" applyBorder="1" applyAlignment="1" applyProtection="1">
      <alignment/>
      <protection locked="0"/>
    </xf>
    <xf numFmtId="0" fontId="5" fillId="33" borderId="18" xfId="0" applyFont="1" applyFill="1" applyBorder="1" applyAlignment="1" applyProtection="1">
      <alignment/>
      <protection locked="0"/>
    </xf>
    <xf numFmtId="0" fontId="5" fillId="33" borderId="37" xfId="0" applyFont="1" applyFill="1" applyBorder="1" applyAlignment="1" applyProtection="1">
      <alignment horizontal="left" vertical="center" shrinkToFit="1"/>
      <protection locked="0"/>
    </xf>
    <xf numFmtId="0" fontId="5" fillId="33" borderId="37" xfId="0" applyFont="1" applyFill="1" applyBorder="1" applyAlignment="1" applyProtection="1">
      <alignment horizontal="center" vertical="center" shrinkToFit="1"/>
      <protection locked="0"/>
    </xf>
    <xf numFmtId="0" fontId="5" fillId="33" borderId="22" xfId="0" applyFont="1" applyFill="1" applyBorder="1" applyAlignment="1" applyProtection="1">
      <alignment horizontal="left" vertical="center" wrapText="1" shrinkToFit="1"/>
      <protection locked="0"/>
    </xf>
    <xf numFmtId="0" fontId="5" fillId="33" borderId="19" xfId="0" applyFont="1" applyFill="1" applyBorder="1" applyAlignment="1" applyProtection="1">
      <alignment horizontal="left" vertical="center" wrapText="1"/>
      <protection locked="0"/>
    </xf>
    <xf numFmtId="0" fontId="5" fillId="33" borderId="38" xfId="54" applyFont="1" applyFill="1" applyBorder="1" applyAlignment="1" applyProtection="1">
      <alignment horizontal="left" vertical="center"/>
      <protection locked="0"/>
    </xf>
    <xf numFmtId="0" fontId="5" fillId="33" borderId="38" xfId="54" applyFont="1" applyFill="1" applyBorder="1" applyAlignment="1" applyProtection="1">
      <alignment horizontal="center" vertical="center"/>
      <protection locked="0"/>
    </xf>
    <xf numFmtId="0" fontId="5" fillId="33" borderId="19" xfId="0" applyFont="1" applyFill="1" applyBorder="1" applyAlignment="1" applyProtection="1">
      <alignment horizontal="left" vertical="center" wrapText="1" shrinkToFit="1"/>
      <protection locked="0"/>
    </xf>
    <xf numFmtId="0" fontId="5" fillId="33" borderId="39" xfId="0" applyFont="1" applyFill="1" applyBorder="1" applyAlignment="1" applyProtection="1">
      <alignment horizontal="center" vertical="center"/>
      <protection locked="0"/>
    </xf>
    <xf numFmtId="0" fontId="5" fillId="33" borderId="39" xfId="0" applyFont="1" applyFill="1" applyBorder="1" applyAlignment="1" applyProtection="1">
      <alignment horizontal="center" vertical="center" wrapText="1"/>
      <protection locked="0"/>
    </xf>
    <xf numFmtId="0" fontId="5" fillId="33" borderId="58" xfId="0" applyFont="1" applyFill="1" applyBorder="1" applyAlignment="1" applyProtection="1">
      <alignment horizontal="center" vertical="center"/>
      <protection locked="0"/>
    </xf>
    <xf numFmtId="0" fontId="5" fillId="33" borderId="36" xfId="0" applyFont="1" applyFill="1" applyBorder="1" applyAlignment="1" applyProtection="1">
      <alignment horizontal="center" vertical="center" wrapText="1"/>
      <protection locked="0"/>
    </xf>
    <xf numFmtId="0" fontId="5" fillId="33" borderId="39" xfId="60" applyFont="1" applyFill="1" applyBorder="1" applyAlignment="1" applyProtection="1">
      <alignment horizontal="center"/>
      <protection locked="0"/>
    </xf>
    <xf numFmtId="0" fontId="5" fillId="33" borderId="19" xfId="0" applyFont="1" applyFill="1" applyBorder="1" applyAlignment="1">
      <alignment horizontal="left"/>
    </xf>
    <xf numFmtId="0" fontId="9" fillId="33" borderId="39" xfId="0" applyFont="1" applyFill="1" applyBorder="1" applyAlignment="1">
      <alignment horizontal="center"/>
    </xf>
    <xf numFmtId="0" fontId="9" fillId="33" borderId="58" xfId="0" applyFont="1" applyFill="1" applyBorder="1" applyAlignment="1">
      <alignment horizontal="center"/>
    </xf>
    <xf numFmtId="0" fontId="9" fillId="33" borderId="58" xfId="0" applyFont="1" applyFill="1" applyBorder="1" applyAlignment="1">
      <alignment/>
    </xf>
    <xf numFmtId="0" fontId="5" fillId="33" borderId="19" xfId="53" applyFont="1" applyFill="1" applyBorder="1" applyAlignment="1" applyProtection="1">
      <alignment horizontal="left" vertical="center"/>
      <protection locked="0"/>
    </xf>
    <xf numFmtId="0" fontId="9" fillId="33" borderId="19" xfId="0" applyFont="1" applyFill="1" applyBorder="1" applyAlignment="1">
      <alignment horizontal="left"/>
    </xf>
    <xf numFmtId="0" fontId="5" fillId="33" borderId="19" xfId="57" applyFont="1" applyFill="1" applyBorder="1" applyAlignment="1" applyProtection="1">
      <alignment horizontal="center"/>
      <protection locked="0"/>
    </xf>
    <xf numFmtId="0" fontId="5" fillId="33" borderId="19" xfId="57" applyFont="1" applyFill="1" applyBorder="1" applyAlignment="1" applyProtection="1">
      <alignment horizontal="left"/>
      <protection locked="0"/>
    </xf>
    <xf numFmtId="0" fontId="5" fillId="33" borderId="36" xfId="54"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49" xfId="0" applyFont="1" applyFill="1" applyBorder="1" applyAlignment="1" applyProtection="1">
      <alignment horizontal="left"/>
      <protection locked="0"/>
    </xf>
    <xf numFmtId="0" fontId="5" fillId="33" borderId="38" xfId="0" applyFont="1" applyFill="1" applyBorder="1" applyAlignment="1" applyProtection="1">
      <alignment horizontal="center"/>
      <protection locked="0"/>
    </xf>
    <xf numFmtId="0" fontId="5" fillId="33" borderId="49" xfId="0" applyFont="1" applyFill="1" applyBorder="1" applyAlignment="1" applyProtection="1">
      <alignment horizontal="center"/>
      <protection locked="0"/>
    </xf>
    <xf numFmtId="0" fontId="5" fillId="33" borderId="49" xfId="0" applyFont="1" applyFill="1" applyBorder="1" applyAlignment="1" applyProtection="1">
      <alignment horizontal="center"/>
      <protection locked="0"/>
    </xf>
    <xf numFmtId="0" fontId="5" fillId="33" borderId="19" xfId="54" applyFont="1" applyFill="1" applyBorder="1" applyAlignment="1" applyProtection="1">
      <alignment horizontal="center" wrapText="1"/>
      <protection locked="0"/>
    </xf>
    <xf numFmtId="0" fontId="5" fillId="33" borderId="19" xfId="0" applyFont="1" applyFill="1" applyBorder="1" applyAlignment="1" applyProtection="1">
      <alignment horizontal="center" wrapText="1"/>
      <protection locked="0"/>
    </xf>
    <xf numFmtId="0" fontId="5" fillId="33" borderId="37" xfId="0" applyFont="1" applyFill="1" applyBorder="1" applyAlignment="1" applyProtection="1">
      <alignment horizontal="center" vertical="center" wrapText="1"/>
      <protection locked="0"/>
    </xf>
    <xf numFmtId="0" fontId="5" fillId="33" borderId="22" xfId="0" applyFont="1" applyFill="1" applyBorder="1" applyAlignment="1" applyProtection="1">
      <alignment horizontal="left" vertical="center"/>
      <protection locked="0"/>
    </xf>
    <xf numFmtId="0" fontId="5" fillId="33" borderId="37" xfId="0" applyFont="1" applyFill="1" applyBorder="1" applyAlignment="1" applyProtection="1">
      <alignment horizontal="center" vertical="center"/>
      <protection locked="0"/>
    </xf>
    <xf numFmtId="0" fontId="5" fillId="33" borderId="38" xfId="0" applyFont="1" applyFill="1" applyBorder="1" applyAlignment="1" applyProtection="1">
      <alignment horizontal="center" vertical="center" wrapText="1"/>
      <protection locked="0"/>
    </xf>
    <xf numFmtId="0" fontId="5" fillId="33" borderId="38" xfId="0" applyFont="1" applyFill="1" applyBorder="1" applyAlignment="1" applyProtection="1">
      <alignment horizontal="left" vertical="center" wrapText="1"/>
      <protection locked="0"/>
    </xf>
    <xf numFmtId="0" fontId="5" fillId="33" borderId="22" xfId="56" applyFont="1" applyFill="1" applyBorder="1" applyAlignment="1" applyProtection="1">
      <alignment horizontal="center"/>
      <protection locked="0"/>
    </xf>
    <xf numFmtId="0" fontId="5" fillId="33" borderId="19" xfId="56" applyFont="1" applyFill="1" applyBorder="1" applyAlignment="1" applyProtection="1">
      <alignment horizontal="center"/>
      <protection locked="0"/>
    </xf>
    <xf numFmtId="0" fontId="5" fillId="33" borderId="20" xfId="56" applyFont="1" applyFill="1" applyBorder="1" applyAlignment="1" applyProtection="1">
      <alignment horizontal="left"/>
      <protection locked="0"/>
    </xf>
    <xf numFmtId="0" fontId="5" fillId="33" borderId="20" xfId="56" applyFont="1" applyFill="1" applyBorder="1" applyAlignment="1" applyProtection="1">
      <alignment horizontal="center"/>
      <protection locked="0"/>
    </xf>
    <xf numFmtId="0" fontId="5" fillId="33" borderId="22" xfId="56" applyFont="1" applyFill="1" applyBorder="1" applyAlignment="1" applyProtection="1">
      <alignment horizontal="center" vertical="center"/>
      <protection locked="0"/>
    </xf>
    <xf numFmtId="192" fontId="5" fillId="33" borderId="19" xfId="56" applyNumberFormat="1" applyFont="1" applyFill="1" applyBorder="1" applyAlignment="1" applyProtection="1">
      <alignment horizontal="center"/>
      <protection locked="0"/>
    </xf>
    <xf numFmtId="0" fontId="5" fillId="33" borderId="36" xfId="56" applyFont="1" applyFill="1" applyBorder="1" applyAlignment="1" applyProtection="1">
      <alignment horizontal="center" vertical="center"/>
      <protection locked="0"/>
    </xf>
    <xf numFmtId="0" fontId="5" fillId="33" borderId="19" xfId="56" applyFont="1" applyFill="1" applyBorder="1" applyAlignment="1" applyProtection="1">
      <alignment horizontal="center"/>
      <protection locked="0"/>
    </xf>
    <xf numFmtId="0" fontId="5" fillId="33" borderId="38" xfId="56" applyFont="1" applyFill="1" applyBorder="1" applyAlignment="1" applyProtection="1">
      <alignment horizontal="center"/>
      <protection locked="0"/>
    </xf>
    <xf numFmtId="0" fontId="5" fillId="33" borderId="19" xfId="60" applyFont="1" applyFill="1" applyBorder="1" applyAlignment="1" applyProtection="1">
      <alignment horizontal="center"/>
      <protection locked="0"/>
    </xf>
    <xf numFmtId="192" fontId="5" fillId="33" borderId="19" xfId="53" applyNumberFormat="1" applyFont="1" applyFill="1" applyBorder="1" applyAlignment="1" applyProtection="1">
      <alignment horizontal="center" vertical="center"/>
      <protection locked="0"/>
    </xf>
    <xf numFmtId="0" fontId="5" fillId="33" borderId="49" xfId="0" applyFont="1" applyFill="1" applyBorder="1" applyAlignment="1" applyProtection="1">
      <alignment horizontal="center" vertical="center" wrapText="1"/>
      <protection locked="0"/>
    </xf>
    <xf numFmtId="0" fontId="5" fillId="33" borderId="19" xfId="56" applyFont="1" applyFill="1" applyBorder="1" applyAlignment="1" applyProtection="1">
      <alignment horizontal="left"/>
      <protection locked="0"/>
    </xf>
    <xf numFmtId="0" fontId="5" fillId="33" borderId="21" xfId="56" applyFont="1" applyFill="1" applyBorder="1" applyAlignment="1" applyProtection="1">
      <alignment horizontal="center"/>
      <protection locked="0"/>
    </xf>
    <xf numFmtId="0" fontId="5" fillId="33" borderId="18" xfId="56" applyFont="1" applyFill="1" applyBorder="1" applyAlignment="1" applyProtection="1">
      <alignment horizontal="center"/>
      <protection locked="0"/>
    </xf>
    <xf numFmtId="0" fontId="5" fillId="33" borderId="19" xfId="53" applyFont="1" applyFill="1" applyBorder="1" applyAlignment="1" applyProtection="1">
      <alignment horizontal="center"/>
      <protection locked="0"/>
    </xf>
    <xf numFmtId="0" fontId="5" fillId="33" borderId="36" xfId="56" applyFont="1" applyFill="1" applyBorder="1" applyAlignment="1" applyProtection="1">
      <alignment horizontal="center"/>
      <protection locked="0"/>
    </xf>
    <xf numFmtId="0" fontId="5" fillId="33" borderId="48" xfId="56" applyFont="1" applyFill="1" applyBorder="1" applyAlignment="1" applyProtection="1">
      <alignment horizontal="left"/>
      <protection locked="0"/>
    </xf>
    <xf numFmtId="0" fontId="5" fillId="33" borderId="48" xfId="56" applyFont="1" applyFill="1" applyBorder="1" applyAlignment="1" applyProtection="1">
      <alignment horizontal="center"/>
      <protection locked="0"/>
    </xf>
    <xf numFmtId="0" fontId="5" fillId="33" borderId="49" xfId="56" applyFont="1" applyFill="1" applyBorder="1" applyAlignment="1" applyProtection="1">
      <alignment horizontal="center"/>
      <protection locked="0"/>
    </xf>
    <xf numFmtId="0" fontId="5" fillId="33" borderId="36" xfId="0" applyFont="1" applyFill="1" applyBorder="1" applyAlignment="1" applyProtection="1">
      <alignment horizontal="center" vertical="center" shrinkToFit="1"/>
      <protection locked="0"/>
    </xf>
    <xf numFmtId="0" fontId="9" fillId="33" borderId="36" xfId="0" applyFont="1" applyFill="1" applyBorder="1" applyAlignment="1">
      <alignment/>
    </xf>
    <xf numFmtId="0" fontId="5" fillId="33" borderId="48" xfId="56" applyFont="1" applyFill="1" applyBorder="1" applyAlignment="1" applyProtection="1">
      <alignment horizontal="left" vertical="center"/>
      <protection locked="0"/>
    </xf>
    <xf numFmtId="0" fontId="5" fillId="33" borderId="48" xfId="56" applyFont="1" applyFill="1" applyBorder="1" applyAlignment="1" applyProtection="1">
      <alignment horizontal="center" vertical="center"/>
      <protection locked="0"/>
    </xf>
    <xf numFmtId="0" fontId="5" fillId="33" borderId="21" xfId="56" applyFont="1" applyFill="1" applyBorder="1" applyProtection="1">
      <alignment/>
      <protection locked="0"/>
    </xf>
    <xf numFmtId="0" fontId="5" fillId="33" borderId="18" xfId="56" applyFont="1" applyFill="1" applyBorder="1" applyProtection="1">
      <alignment/>
      <protection locked="0"/>
    </xf>
    <xf numFmtId="0" fontId="5" fillId="33" borderId="20" xfId="0" applyFont="1" applyFill="1" applyBorder="1" applyAlignment="1" applyProtection="1">
      <alignment horizontal="left" vertical="center"/>
      <protection locked="0"/>
    </xf>
    <xf numFmtId="0" fontId="5" fillId="33" borderId="20" xfId="0"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5" fillId="33" borderId="38" xfId="53" applyFont="1" applyFill="1" applyBorder="1" applyAlignment="1" applyProtection="1">
      <alignment horizontal="left" vertical="center"/>
      <protection locked="0"/>
    </xf>
    <xf numFmtId="0" fontId="5" fillId="33" borderId="10" xfId="53"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36" xfId="0" applyFont="1" applyFill="1" applyBorder="1" applyAlignment="1" applyProtection="1">
      <alignment horizontal="left" vertical="center" wrapText="1"/>
      <protection locked="0"/>
    </xf>
    <xf numFmtId="0" fontId="5" fillId="33" borderId="38" xfId="53" applyFont="1" applyFill="1" applyBorder="1" applyAlignment="1" applyProtection="1">
      <alignment horizontal="center" vertical="center"/>
      <protection locked="0"/>
    </xf>
    <xf numFmtId="0" fontId="5" fillId="33" borderId="38" xfId="53" applyFont="1" applyFill="1" applyBorder="1" applyAlignment="1" applyProtection="1">
      <alignment horizontal="center" vertical="center"/>
      <protection locked="0"/>
    </xf>
    <xf numFmtId="0" fontId="5" fillId="33" borderId="36" xfId="0" applyFont="1" applyFill="1" applyBorder="1" applyAlignment="1" applyProtection="1">
      <alignment horizontal="center" vertical="center" wrapText="1"/>
      <protection locked="0"/>
    </xf>
    <xf numFmtId="0" fontId="5" fillId="33" borderId="20" xfId="53" applyFont="1" applyFill="1" applyBorder="1" applyAlignment="1" applyProtection="1">
      <alignment horizontal="center" vertical="center"/>
      <protection locked="0"/>
    </xf>
    <xf numFmtId="0" fontId="5" fillId="33" borderId="44" xfId="53" applyFont="1" applyFill="1" applyBorder="1" applyAlignment="1" applyProtection="1">
      <alignment horizontal="left" vertical="center"/>
      <protection locked="0"/>
    </xf>
    <xf numFmtId="0" fontId="5" fillId="33" borderId="36" xfId="53" applyFont="1" applyFill="1" applyBorder="1" applyAlignment="1" applyProtection="1">
      <alignment horizontal="center" vertical="center"/>
      <protection locked="0"/>
    </xf>
    <xf numFmtId="0" fontId="5" fillId="33" borderId="55" xfId="53" applyFont="1" applyFill="1" applyBorder="1" applyAlignment="1" applyProtection="1">
      <alignment horizontal="center" vertical="center"/>
      <protection locked="0"/>
    </xf>
    <xf numFmtId="0" fontId="5" fillId="33" borderId="36" xfId="53" applyFont="1" applyFill="1" applyBorder="1" applyAlignment="1" applyProtection="1">
      <alignment horizontal="center" vertical="center"/>
      <protection locked="0"/>
    </xf>
    <xf numFmtId="0" fontId="5" fillId="33" borderId="44" xfId="0" applyFont="1" applyFill="1" applyBorder="1" applyAlignment="1" applyProtection="1">
      <alignment horizontal="left" vertical="center" wrapText="1"/>
      <protection locked="0"/>
    </xf>
    <xf numFmtId="0" fontId="5" fillId="33" borderId="44" xfId="0" applyFont="1" applyFill="1" applyBorder="1" applyAlignment="1" applyProtection="1">
      <alignment horizontal="center" vertical="center" wrapText="1"/>
      <protection locked="0"/>
    </xf>
    <xf numFmtId="0" fontId="5" fillId="33" borderId="44" xfId="53" applyFont="1" applyFill="1" applyBorder="1" applyAlignment="1" applyProtection="1">
      <alignment horizontal="center" vertical="center"/>
      <protection locked="0"/>
    </xf>
    <xf numFmtId="0" fontId="5" fillId="33" borderId="20" xfId="53" applyFont="1" applyFill="1" applyBorder="1" applyAlignment="1" applyProtection="1">
      <alignment horizontal="left" vertical="center"/>
      <protection locked="0"/>
    </xf>
    <xf numFmtId="0" fontId="5" fillId="33" borderId="21" xfId="53" applyFont="1" applyFill="1" applyBorder="1" applyAlignment="1" applyProtection="1">
      <alignment horizontal="left" vertical="center"/>
      <protection locked="0"/>
    </xf>
    <xf numFmtId="0" fontId="5" fillId="33" borderId="18" xfId="53" applyFont="1" applyFill="1" applyBorder="1" applyAlignment="1" applyProtection="1">
      <alignment vertical="center"/>
      <protection locked="0"/>
    </xf>
    <xf numFmtId="0" fontId="5" fillId="33" borderId="49" xfId="0" applyFont="1" applyFill="1" applyBorder="1" applyAlignment="1" applyProtection="1">
      <alignment horizontal="center" vertical="center" wrapText="1"/>
      <protection locked="0"/>
    </xf>
    <xf numFmtId="192" fontId="5" fillId="33" borderId="19" xfId="54" applyNumberFormat="1" applyFont="1" applyFill="1" applyBorder="1" applyAlignment="1" applyProtection="1">
      <alignment horizontal="center" vertical="center"/>
      <protection locked="0"/>
    </xf>
    <xf numFmtId="0" fontId="5" fillId="33" borderId="20" xfId="0" applyFont="1" applyFill="1" applyBorder="1" applyAlignment="1" applyProtection="1">
      <alignment horizontal="left" vertical="center" wrapText="1"/>
      <protection locked="0"/>
    </xf>
    <xf numFmtId="0" fontId="5" fillId="33" borderId="20" xfId="53" applyFont="1" applyFill="1" applyBorder="1" applyAlignment="1" applyProtection="1">
      <alignment horizontal="left" vertical="center" shrinkToFit="1"/>
      <protection locked="0"/>
    </xf>
    <xf numFmtId="1" fontId="5" fillId="33" borderId="22" xfId="0" applyNumberFormat="1" applyFont="1" applyFill="1" applyBorder="1" applyAlignment="1" applyProtection="1">
      <alignment vertical="center" wrapText="1"/>
      <protection locked="0"/>
    </xf>
    <xf numFmtId="192" fontId="5" fillId="33" borderId="19" xfId="0" applyNumberFormat="1" applyFont="1" applyFill="1" applyBorder="1" applyAlignment="1" applyProtection="1">
      <alignment horizontal="center" vertical="center"/>
      <protection locked="0"/>
    </xf>
    <xf numFmtId="0" fontId="9" fillId="33" borderId="20" xfId="0" applyFont="1" applyFill="1" applyBorder="1" applyAlignment="1">
      <alignment/>
    </xf>
    <xf numFmtId="0" fontId="5" fillId="33" borderId="10" xfId="53" applyFont="1" applyFill="1" applyBorder="1" applyAlignment="1" applyProtection="1">
      <alignment horizontal="center" vertical="center"/>
      <protection locked="0"/>
    </xf>
    <xf numFmtId="0" fontId="5" fillId="33" borderId="10" xfId="53" applyFont="1" applyFill="1" applyBorder="1" applyAlignment="1" applyProtection="1">
      <alignment horizontal="center" vertical="center"/>
      <protection locked="0"/>
    </xf>
    <xf numFmtId="0" fontId="5" fillId="33" borderId="36" xfId="0" applyFont="1" applyFill="1" applyBorder="1" applyAlignment="1" applyProtection="1">
      <alignment horizontal="center" vertical="center"/>
      <protection locked="0"/>
    </xf>
    <xf numFmtId="0" fontId="5" fillId="33" borderId="36" xfId="0" applyFont="1" applyFill="1" applyBorder="1" applyAlignment="1" applyProtection="1">
      <alignment horizontal="center" vertical="center"/>
      <protection locked="0"/>
    </xf>
    <xf numFmtId="0" fontId="9" fillId="33" borderId="36" xfId="0" applyFont="1" applyFill="1" applyBorder="1" applyAlignment="1">
      <alignment horizontal="left"/>
    </xf>
    <xf numFmtId="192" fontId="5" fillId="33" borderId="19" xfId="0" applyNumberFormat="1" applyFont="1" applyFill="1" applyBorder="1" applyAlignment="1" applyProtection="1">
      <alignment horizontal="center" vertical="center"/>
      <protection locked="0"/>
    </xf>
    <xf numFmtId="0" fontId="5" fillId="33" borderId="20" xfId="54" applyFont="1" applyFill="1" applyBorder="1" applyAlignment="1" applyProtection="1">
      <alignment horizontal="left" vertical="center"/>
      <protection locked="0"/>
    </xf>
    <xf numFmtId="0" fontId="5" fillId="33" borderId="20" xfId="54" applyFont="1" applyFill="1" applyBorder="1" applyAlignment="1" applyProtection="1">
      <alignment horizontal="center" vertical="center"/>
      <protection locked="0"/>
    </xf>
    <xf numFmtId="0" fontId="5" fillId="33" borderId="20" xfId="54" applyFont="1" applyFill="1" applyBorder="1" applyAlignment="1" applyProtection="1">
      <alignment horizontal="center" vertical="center"/>
      <protection locked="0"/>
    </xf>
    <xf numFmtId="0" fontId="5" fillId="33" borderId="19" xfId="54" applyFont="1" applyFill="1" applyBorder="1" applyAlignment="1" applyProtection="1">
      <alignment horizontal="center" vertical="center"/>
      <protection locked="0"/>
    </xf>
    <xf numFmtId="0" fontId="5" fillId="33" borderId="21" xfId="54" applyFont="1" applyFill="1" applyBorder="1" applyAlignment="1" applyProtection="1">
      <alignment horizontal="left" vertical="center"/>
      <protection locked="0"/>
    </xf>
    <xf numFmtId="0" fontId="5" fillId="33" borderId="18" xfId="54" applyFont="1" applyFill="1" applyBorder="1" applyAlignment="1" applyProtection="1">
      <alignment vertical="center"/>
      <protection locked="0"/>
    </xf>
    <xf numFmtId="0" fontId="5" fillId="33" borderId="22" xfId="54" applyFont="1" applyFill="1" applyBorder="1" applyAlignment="1" applyProtection="1">
      <alignment horizontal="left" vertical="center"/>
      <protection locked="0"/>
    </xf>
    <xf numFmtId="0" fontId="5" fillId="33" borderId="22" xfId="54" applyFont="1" applyFill="1" applyBorder="1" applyAlignment="1" applyProtection="1">
      <alignment vertical="center"/>
      <protection locked="0"/>
    </xf>
    <xf numFmtId="0" fontId="5" fillId="33" borderId="22" xfId="54" applyFont="1" applyFill="1" applyBorder="1" applyAlignment="1" applyProtection="1">
      <alignment horizontal="center" vertical="center"/>
      <protection locked="0"/>
    </xf>
    <xf numFmtId="0" fontId="5" fillId="33" borderId="19" xfId="54" applyFont="1" applyFill="1" applyBorder="1" applyAlignment="1" applyProtection="1">
      <alignment vertical="center"/>
      <protection locked="0"/>
    </xf>
    <xf numFmtId="0" fontId="5" fillId="33" borderId="19" xfId="0" applyFont="1" applyFill="1" applyBorder="1" applyAlignment="1" applyProtection="1">
      <alignment horizontal="left" vertical="center" wrapText="1"/>
      <protection locked="0"/>
    </xf>
    <xf numFmtId="0" fontId="5" fillId="33" borderId="38" xfId="0" applyFont="1" applyFill="1" applyBorder="1" applyAlignment="1" applyProtection="1">
      <alignment horizontal="center" shrinkToFit="1"/>
      <protection locked="0"/>
    </xf>
    <xf numFmtId="192" fontId="5" fillId="33" borderId="38" xfId="54" applyNumberFormat="1" applyFont="1" applyFill="1" applyBorder="1" applyAlignment="1" applyProtection="1">
      <alignment horizontal="center" vertical="center"/>
      <protection locked="0"/>
    </xf>
    <xf numFmtId="0" fontId="9" fillId="33" borderId="20" xfId="0" applyFont="1" applyFill="1" applyBorder="1" applyAlignment="1">
      <alignment horizontal="center"/>
    </xf>
    <xf numFmtId="0" fontId="5" fillId="33" borderId="10" xfId="54" applyFont="1" applyFill="1" applyBorder="1" applyAlignment="1" applyProtection="1">
      <alignment horizontal="left" vertical="center"/>
      <protection locked="0"/>
    </xf>
    <xf numFmtId="0" fontId="5" fillId="33" borderId="40" xfId="0" applyFont="1" applyFill="1" applyBorder="1" applyAlignment="1" applyProtection="1">
      <alignment horizontal="center" vertical="center" wrapText="1"/>
      <protection locked="0"/>
    </xf>
    <xf numFmtId="0" fontId="5" fillId="33" borderId="58" xfId="0" applyFont="1" applyFill="1" applyBorder="1" applyAlignment="1" applyProtection="1">
      <alignment horizontal="center" vertical="center" wrapText="1"/>
      <protection locked="0"/>
    </xf>
    <xf numFmtId="0" fontId="5" fillId="33" borderId="47" xfId="0" applyFont="1" applyFill="1" applyBorder="1" applyAlignment="1" applyProtection="1">
      <alignment horizontal="center" vertical="center" wrapText="1"/>
      <protection locked="0"/>
    </xf>
    <xf numFmtId="0" fontId="9" fillId="33" borderId="49" xfId="0" applyFont="1" applyFill="1" applyBorder="1" applyAlignment="1">
      <alignment/>
    </xf>
    <xf numFmtId="0" fontId="5" fillId="33" borderId="37" xfId="57" applyFont="1" applyFill="1" applyBorder="1" applyAlignment="1" applyProtection="1">
      <alignment horizontal="left"/>
      <protection locked="0"/>
    </xf>
    <xf numFmtId="0" fontId="5" fillId="33" borderId="34" xfId="57" applyFont="1" applyFill="1" applyBorder="1" applyAlignment="1" applyProtection="1">
      <alignment horizontal="center"/>
      <protection locked="0"/>
    </xf>
    <xf numFmtId="0" fontId="5" fillId="33" borderId="34" xfId="57" applyFont="1" applyFill="1" applyBorder="1" applyAlignment="1" applyProtection="1">
      <alignment horizontal="center" wrapText="1"/>
      <protection locked="0"/>
    </xf>
    <xf numFmtId="0" fontId="5" fillId="33" borderId="0" xfId="57" applyFont="1" applyFill="1" applyBorder="1" applyAlignment="1" applyProtection="1">
      <alignment horizontal="center" wrapText="1"/>
      <protection locked="0"/>
    </xf>
    <xf numFmtId="0" fontId="5" fillId="33" borderId="41" xfId="57" applyFont="1" applyFill="1" applyBorder="1" applyAlignment="1" applyProtection="1">
      <alignment horizontal="center" wrapText="1"/>
      <protection locked="0"/>
    </xf>
    <xf numFmtId="0" fontId="5" fillId="33" borderId="60" xfId="0" applyFont="1" applyFill="1" applyBorder="1" applyAlignment="1" applyProtection="1">
      <alignment horizontal="center" vertical="center" wrapText="1"/>
      <protection locked="0"/>
    </xf>
    <xf numFmtId="0" fontId="5" fillId="33" borderId="60" xfId="57" applyFont="1" applyFill="1" applyBorder="1" applyAlignment="1" applyProtection="1">
      <alignment horizontal="center"/>
      <protection locked="0"/>
    </xf>
    <xf numFmtId="0" fontId="5" fillId="33" borderId="22" xfId="57" applyFont="1" applyFill="1" applyBorder="1" applyAlignment="1" applyProtection="1">
      <alignment horizontal="center" wrapText="1"/>
      <protection locked="0"/>
    </xf>
    <xf numFmtId="0" fontId="5" fillId="33" borderId="37" xfId="57" applyFont="1" applyFill="1" applyBorder="1" applyAlignment="1" applyProtection="1">
      <alignment horizontal="center" wrapText="1"/>
      <protection locked="0"/>
    </xf>
    <xf numFmtId="0" fontId="5" fillId="33" borderId="45" xfId="0" applyFont="1" applyFill="1" applyBorder="1" applyAlignment="1" applyProtection="1">
      <alignment horizontal="center" vertical="center" wrapText="1"/>
      <protection locked="0"/>
    </xf>
    <xf numFmtId="0" fontId="5" fillId="33" borderId="38" xfId="57" applyFont="1" applyFill="1" applyBorder="1" applyAlignment="1" applyProtection="1">
      <alignment horizontal="center"/>
      <protection locked="0"/>
    </xf>
    <xf numFmtId="0" fontId="5" fillId="33" borderId="20" xfId="57" applyFont="1" applyFill="1" applyBorder="1" applyAlignment="1" applyProtection="1">
      <alignment horizontal="left"/>
      <protection locked="0"/>
    </xf>
    <xf numFmtId="0" fontId="5" fillId="33" borderId="47" xfId="57" applyFont="1" applyFill="1" applyBorder="1" applyAlignment="1" applyProtection="1">
      <alignment horizontal="center"/>
      <protection locked="0"/>
    </xf>
    <xf numFmtId="0" fontId="5" fillId="33" borderId="20" xfId="57" applyFont="1" applyFill="1" applyBorder="1" applyAlignment="1" applyProtection="1">
      <alignment horizontal="center"/>
      <protection locked="0"/>
    </xf>
    <xf numFmtId="0" fontId="5" fillId="33" borderId="20" xfId="57" applyFont="1" applyFill="1" applyBorder="1" applyAlignment="1" applyProtection="1">
      <alignment horizontal="center" wrapText="1"/>
      <protection locked="0"/>
    </xf>
    <xf numFmtId="0" fontId="5" fillId="33" borderId="20" xfId="57" applyFont="1" applyFill="1" applyBorder="1" applyAlignment="1" applyProtection="1">
      <alignment horizontal="center" wrapText="1"/>
      <protection locked="0"/>
    </xf>
    <xf numFmtId="0" fontId="5" fillId="33" borderId="20" xfId="57" applyFont="1" applyFill="1" applyBorder="1" applyAlignment="1" applyProtection="1">
      <alignment horizontal="center" vertical="center" wrapText="1"/>
      <protection locked="0"/>
    </xf>
    <xf numFmtId="0" fontId="5" fillId="33" borderId="36" xfId="57" applyFont="1" applyFill="1" applyBorder="1" applyAlignment="1" applyProtection="1">
      <alignment horizontal="left"/>
      <protection locked="0"/>
    </xf>
    <xf numFmtId="0" fontId="5" fillId="33" borderId="45" xfId="57" applyFont="1" applyFill="1" applyBorder="1" applyAlignment="1" applyProtection="1">
      <alignment horizontal="center"/>
      <protection locked="0"/>
    </xf>
    <xf numFmtId="0" fontId="5" fillId="33" borderId="36" xfId="57" applyFont="1" applyFill="1" applyBorder="1" applyAlignment="1" applyProtection="1">
      <alignment horizontal="center" wrapText="1"/>
      <protection locked="0"/>
    </xf>
    <xf numFmtId="0" fontId="5" fillId="33" borderId="36" xfId="57" applyFont="1" applyFill="1" applyBorder="1" applyAlignment="1" applyProtection="1">
      <alignment horizontal="center" wrapText="1"/>
      <protection locked="0"/>
    </xf>
    <xf numFmtId="0" fontId="5" fillId="33" borderId="36" xfId="57" applyFont="1" applyFill="1" applyBorder="1" applyAlignment="1" applyProtection="1">
      <alignment horizontal="center" vertical="center" wrapText="1"/>
      <protection locked="0"/>
    </xf>
    <xf numFmtId="0" fontId="5" fillId="33" borderId="38" xfId="57" applyFont="1" applyFill="1" applyBorder="1" applyAlignment="1" applyProtection="1">
      <alignment horizontal="left"/>
      <protection locked="0"/>
    </xf>
    <xf numFmtId="0" fontId="5" fillId="33" borderId="62" xfId="57" applyFont="1" applyFill="1" applyBorder="1" applyAlignment="1" applyProtection="1">
      <alignment horizontal="center"/>
      <protection locked="0"/>
    </xf>
    <xf numFmtId="0" fontId="5" fillId="33" borderId="38" xfId="57" applyFont="1" applyFill="1" applyBorder="1" applyAlignment="1" applyProtection="1">
      <alignment horizontal="center" wrapText="1"/>
      <protection locked="0"/>
    </xf>
    <xf numFmtId="0" fontId="5" fillId="33" borderId="38" xfId="57" applyFont="1" applyFill="1" applyBorder="1" applyAlignment="1" applyProtection="1">
      <alignment horizontal="center" wrapText="1"/>
      <protection locked="0"/>
    </xf>
    <xf numFmtId="0" fontId="5" fillId="33" borderId="38" xfId="57" applyFont="1" applyFill="1" applyBorder="1" applyAlignment="1" applyProtection="1">
      <alignment horizontal="center" vertical="center" wrapText="1"/>
      <protection locked="0"/>
    </xf>
    <xf numFmtId="0" fontId="5" fillId="33" borderId="58" xfId="57" applyFont="1" applyFill="1" applyBorder="1" applyAlignment="1" applyProtection="1">
      <alignment horizontal="center"/>
      <protection locked="0"/>
    </xf>
    <xf numFmtId="0" fontId="5" fillId="33" borderId="19" xfId="57" applyFont="1" applyFill="1" applyBorder="1" applyAlignment="1" applyProtection="1">
      <alignment horizontal="center" vertical="center" wrapText="1"/>
      <protection locked="0"/>
    </xf>
    <xf numFmtId="0" fontId="5" fillId="33" borderId="36" xfId="53" applyFont="1" applyFill="1" applyBorder="1" applyAlignment="1" applyProtection="1">
      <alignment horizontal="left" vertical="center"/>
      <protection locked="0"/>
    </xf>
    <xf numFmtId="0" fontId="5" fillId="33" borderId="62" xfId="0" applyFont="1" applyFill="1" applyBorder="1" applyAlignment="1" applyProtection="1">
      <alignment horizontal="center" vertical="center" wrapText="1"/>
      <protection locked="0"/>
    </xf>
    <xf numFmtId="0" fontId="5" fillId="33" borderId="21" xfId="57" applyFont="1" applyFill="1" applyBorder="1" applyAlignment="1" applyProtection="1">
      <alignment horizontal="left"/>
      <protection locked="0"/>
    </xf>
    <xf numFmtId="0" fontId="5" fillId="33" borderId="18" xfId="57" applyFont="1" applyFill="1" applyBorder="1" applyAlignment="1" applyProtection="1">
      <alignment horizontal="center"/>
      <protection locked="0"/>
    </xf>
    <xf numFmtId="0" fontId="5" fillId="33" borderId="26" xfId="57" applyFont="1" applyFill="1" applyBorder="1" applyAlignment="1" applyProtection="1">
      <alignment horizontal="left"/>
      <protection locked="0"/>
    </xf>
    <xf numFmtId="0" fontId="5" fillId="33" borderId="20" xfId="0" applyFont="1" applyFill="1" applyBorder="1" applyAlignment="1" applyProtection="1">
      <alignment horizontal="left" vertical="center" wrapText="1" shrinkToFit="1"/>
      <protection locked="0"/>
    </xf>
    <xf numFmtId="0" fontId="5" fillId="33" borderId="40"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left" vertical="center" shrinkToFit="1"/>
      <protection locked="0"/>
    </xf>
    <xf numFmtId="0" fontId="5" fillId="33" borderId="19" xfId="0" applyFont="1" applyFill="1" applyBorder="1" applyAlignment="1" applyProtection="1">
      <alignment horizontal="center" vertical="center"/>
      <protection locked="0"/>
    </xf>
    <xf numFmtId="0" fontId="5" fillId="33" borderId="20" xfId="0" applyFont="1" applyFill="1" applyBorder="1" applyAlignment="1" applyProtection="1">
      <alignment horizontal="left" vertical="center" shrinkToFit="1"/>
      <protection locked="0"/>
    </xf>
    <xf numFmtId="0" fontId="5" fillId="33" borderId="20" xfId="0" applyFont="1" applyFill="1" applyBorder="1" applyAlignment="1" applyProtection="1">
      <alignment horizontal="center" vertical="center" shrinkToFit="1"/>
      <protection locked="0"/>
    </xf>
    <xf numFmtId="0" fontId="5" fillId="33" borderId="20" xfId="0" applyFont="1" applyFill="1" applyBorder="1" applyAlignment="1" applyProtection="1">
      <alignment horizontal="center" vertical="center" shrinkToFit="1"/>
      <protection locked="0"/>
    </xf>
    <xf numFmtId="0" fontId="9" fillId="33" borderId="22" xfId="0" applyFont="1" applyFill="1" applyBorder="1" applyAlignment="1">
      <alignment/>
    </xf>
    <xf numFmtId="0" fontId="5" fillId="33" borderId="20" xfId="59" applyFont="1" applyFill="1" applyBorder="1" applyAlignment="1" applyProtection="1">
      <alignment horizontal="left"/>
      <protection locked="0"/>
    </xf>
    <xf numFmtId="0" fontId="5" fillId="33" borderId="20" xfId="59" applyFont="1" applyFill="1" applyBorder="1" applyAlignment="1" applyProtection="1">
      <alignment horizontal="center"/>
      <protection locked="0"/>
    </xf>
    <xf numFmtId="0" fontId="5" fillId="33" borderId="20" xfId="59" applyFont="1" applyFill="1" applyBorder="1" applyAlignment="1" applyProtection="1">
      <alignment horizontal="center"/>
      <protection locked="0"/>
    </xf>
    <xf numFmtId="0" fontId="5" fillId="33" borderId="19" xfId="60" applyFont="1" applyFill="1" applyBorder="1" applyAlignment="1" applyProtection="1">
      <alignment horizontal="left"/>
      <protection locked="0"/>
    </xf>
    <xf numFmtId="0" fontId="5" fillId="33" borderId="49" xfId="57" applyFont="1" applyFill="1" applyBorder="1" applyAlignment="1" applyProtection="1">
      <alignment horizontal="center"/>
      <protection locked="0"/>
    </xf>
    <xf numFmtId="0" fontId="5" fillId="33" borderId="20" xfId="60" applyFont="1" applyFill="1" applyBorder="1" applyAlignment="1" applyProtection="1">
      <alignment horizontal="left"/>
      <protection locked="0"/>
    </xf>
    <xf numFmtId="0" fontId="5" fillId="33" borderId="20" xfId="60" applyFont="1" applyFill="1" applyBorder="1" applyAlignment="1" applyProtection="1">
      <alignment horizontal="center"/>
      <protection locked="0"/>
    </xf>
    <xf numFmtId="0" fontId="24" fillId="0" borderId="0" xfId="0" applyFont="1" applyAlignment="1">
      <alignment horizontal="left"/>
    </xf>
    <xf numFmtId="0" fontId="0" fillId="0" borderId="0" xfId="0" applyAlignment="1">
      <alignment/>
    </xf>
    <xf numFmtId="0" fontId="0" fillId="0" borderId="0" xfId="0" applyAlignment="1">
      <alignment wrapText="1"/>
    </xf>
    <xf numFmtId="0" fontId="27" fillId="0" borderId="0" xfId="0" applyFont="1" applyFill="1" applyAlignment="1">
      <alignment/>
    </xf>
    <xf numFmtId="0" fontId="5" fillId="0" borderId="0" xfId="0" applyFont="1" applyFill="1" applyAlignment="1">
      <alignment/>
    </xf>
    <xf numFmtId="0" fontId="0" fillId="0" borderId="0" xfId="0" applyFill="1" applyAlignment="1">
      <alignment/>
    </xf>
    <xf numFmtId="0" fontId="26" fillId="0" borderId="0" xfId="0" applyFont="1" applyFill="1" applyAlignment="1">
      <alignment/>
    </xf>
    <xf numFmtId="0" fontId="27" fillId="0" borderId="0" xfId="0" applyFont="1" applyAlignment="1">
      <alignment/>
    </xf>
    <xf numFmtId="0" fontId="0" fillId="0" borderId="0" xfId="0" applyAlignment="1">
      <alignment horizontal="left"/>
    </xf>
    <xf numFmtId="0" fontId="5" fillId="0" borderId="38" xfId="0" applyFont="1" applyFill="1" applyBorder="1" applyAlignment="1" applyProtection="1">
      <alignment horizontal="left" vertical="center" wrapText="1"/>
      <protection locked="0"/>
    </xf>
    <xf numFmtId="0" fontId="5" fillId="0" borderId="36" xfId="0" applyFont="1" applyFill="1" applyBorder="1" applyAlignment="1">
      <alignment vertical="center" wrapText="1"/>
    </xf>
    <xf numFmtId="0" fontId="5" fillId="0" borderId="3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protection locked="0"/>
    </xf>
    <xf numFmtId="0" fontId="5" fillId="33" borderId="38" xfId="0" applyFont="1" applyFill="1" applyBorder="1" applyAlignment="1" applyProtection="1">
      <alignment horizontal="left"/>
      <protection locked="0"/>
    </xf>
    <xf numFmtId="0" fontId="5" fillId="33" borderId="38" xfId="0" applyFont="1" applyFill="1" applyBorder="1" applyAlignment="1" applyProtection="1">
      <alignment horizontal="center"/>
      <protection locked="0"/>
    </xf>
    <xf numFmtId="0" fontId="5" fillId="33" borderId="36" xfId="0" applyFont="1" applyFill="1" applyBorder="1" applyAlignment="1" applyProtection="1">
      <alignment horizontal="left" vertical="center"/>
      <protection locked="0"/>
    </xf>
    <xf numFmtId="0" fontId="5" fillId="36" borderId="36" xfId="0" applyFont="1" applyFill="1" applyBorder="1" applyAlignment="1" applyProtection="1">
      <alignment horizontal="left" vertical="center" wrapText="1"/>
      <protection locked="0"/>
    </xf>
    <xf numFmtId="0" fontId="5" fillId="36" borderId="45" xfId="0" applyFont="1" applyFill="1" applyBorder="1" applyAlignment="1" applyProtection="1">
      <alignment horizontal="center" vertical="center" wrapText="1"/>
      <protection locked="0"/>
    </xf>
    <xf numFmtId="0" fontId="5" fillId="33" borderId="36" xfId="54" applyFont="1" applyFill="1" applyBorder="1" applyAlignment="1" applyProtection="1">
      <alignment horizontal="center" wrapText="1"/>
      <protection locked="0"/>
    </xf>
    <xf numFmtId="0" fontId="5" fillId="33" borderId="36" xfId="0" applyFont="1" applyFill="1" applyBorder="1" applyAlignment="1">
      <alignment horizontal="center" wrapText="1"/>
    </xf>
    <xf numFmtId="0" fontId="5" fillId="33" borderId="36" xfId="0" applyFont="1" applyFill="1" applyBorder="1" applyAlignment="1" applyProtection="1">
      <alignment horizontal="center" wrapText="1"/>
      <protection locked="0"/>
    </xf>
    <xf numFmtId="0" fontId="5" fillId="33" borderId="49" xfId="0" applyFont="1" applyFill="1" applyBorder="1" applyAlignment="1" applyProtection="1">
      <alignment horizontal="center" wrapText="1"/>
      <protection locked="0"/>
    </xf>
    <xf numFmtId="0" fontId="5" fillId="33" borderId="49" xfId="0" applyFont="1" applyFill="1" applyBorder="1" applyAlignment="1" applyProtection="1">
      <alignment horizontal="center" wrapText="1"/>
      <protection locked="0"/>
    </xf>
    <xf numFmtId="0" fontId="9" fillId="33" borderId="38" xfId="0" applyFont="1" applyFill="1" applyBorder="1" applyAlignment="1">
      <alignment/>
    </xf>
    <xf numFmtId="0" fontId="5" fillId="33" borderId="38" xfId="57" applyFont="1" applyFill="1" applyBorder="1" applyAlignment="1" applyProtection="1">
      <alignment horizontal="left"/>
      <protection locked="0"/>
    </xf>
    <xf numFmtId="0" fontId="5" fillId="33" borderId="36" xfId="0" applyFont="1" applyFill="1" applyBorder="1" applyAlignment="1" applyProtection="1">
      <alignment horizontal="left" vertical="center"/>
      <protection locked="0"/>
    </xf>
    <xf numFmtId="0" fontId="5" fillId="33" borderId="49" xfId="0" applyFont="1" applyFill="1" applyBorder="1" applyAlignment="1" applyProtection="1">
      <alignment horizontal="center" vertical="center"/>
      <protection locked="0"/>
    </xf>
    <xf numFmtId="0" fontId="5" fillId="33" borderId="10" xfId="0" applyFont="1" applyFill="1" applyBorder="1" applyAlignment="1" applyProtection="1">
      <alignment horizontal="left"/>
      <protection locked="0"/>
    </xf>
    <xf numFmtId="0" fontId="5" fillId="33" borderId="10" xfId="0" applyFont="1" applyFill="1" applyBorder="1" applyAlignment="1" applyProtection="1">
      <alignment horizontal="center"/>
      <protection locked="0"/>
    </xf>
    <xf numFmtId="0" fontId="5" fillId="0" borderId="38" xfId="54" applyFont="1" applyFill="1" applyBorder="1" applyAlignment="1" applyProtection="1">
      <alignment horizontal="left" vertical="center"/>
      <protection locked="0"/>
    </xf>
    <xf numFmtId="0" fontId="5" fillId="0" borderId="38" xfId="54" applyFont="1" applyFill="1" applyBorder="1" applyAlignment="1" applyProtection="1">
      <alignment horizontal="center" vertical="center"/>
      <protection locked="0"/>
    </xf>
    <xf numFmtId="0" fontId="5" fillId="0" borderId="38" xfId="54" applyFont="1" applyFill="1" applyBorder="1" applyAlignment="1" applyProtection="1">
      <alignment horizontal="center" vertical="center"/>
      <protection locked="0"/>
    </xf>
    <xf numFmtId="0" fontId="5" fillId="0" borderId="36" xfId="0" applyFont="1" applyFill="1" applyBorder="1" applyAlignment="1" applyProtection="1">
      <alignment horizontal="center" wrapText="1"/>
      <protection locked="0"/>
    </xf>
    <xf numFmtId="0" fontId="5" fillId="0" borderId="36" xfId="0" applyFont="1" applyFill="1" applyBorder="1" applyAlignment="1" applyProtection="1">
      <alignment horizontal="center" wrapText="1"/>
      <protection locked="0"/>
    </xf>
    <xf numFmtId="0" fontId="5" fillId="0" borderId="22" xfId="54"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center" vertical="center" wrapText="1"/>
      <protection locked="0"/>
    </xf>
    <xf numFmtId="0" fontId="5" fillId="0" borderId="36" xfId="0" applyFont="1" applyFill="1" applyBorder="1" applyAlignment="1" applyProtection="1">
      <alignment vertical="center" wrapText="1"/>
      <protection locked="0"/>
    </xf>
    <xf numFmtId="0" fontId="5" fillId="0" borderId="38" xfId="53" applyFont="1" applyFill="1" applyBorder="1" applyAlignment="1" applyProtection="1">
      <alignment horizontal="center" vertical="center"/>
      <protection locked="0"/>
    </xf>
    <xf numFmtId="0" fontId="5" fillId="0" borderId="36"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center"/>
      <protection locked="0"/>
    </xf>
    <xf numFmtId="0" fontId="5" fillId="33" borderId="36" xfId="54" applyFont="1" applyFill="1" applyBorder="1" applyAlignment="1" applyProtection="1">
      <alignment horizontal="center"/>
      <protection locked="0"/>
    </xf>
    <xf numFmtId="0" fontId="5" fillId="33" borderId="36" xfId="0" applyFont="1" applyFill="1" applyBorder="1" applyAlignment="1" applyProtection="1">
      <alignment horizontal="center" wrapText="1"/>
      <protection locked="0"/>
    </xf>
    <xf numFmtId="0" fontId="5" fillId="33" borderId="36" xfId="54" applyFont="1" applyFill="1" applyBorder="1" applyAlignment="1" applyProtection="1">
      <alignment horizontal="center"/>
      <protection locked="0"/>
    </xf>
    <xf numFmtId="0" fontId="9" fillId="0" borderId="38" xfId="0" applyFont="1" applyFill="1" applyBorder="1" applyAlignment="1">
      <alignment/>
    </xf>
    <xf numFmtId="0" fontId="5" fillId="0" borderId="48" xfId="54" applyFont="1" applyFill="1" applyBorder="1" applyAlignment="1" applyProtection="1">
      <alignment horizontal="left" vertical="center"/>
      <protection locked="0"/>
    </xf>
    <xf numFmtId="0" fontId="5" fillId="0" borderId="52" xfId="54" applyFont="1" applyFill="1" applyBorder="1" applyAlignment="1" applyProtection="1">
      <alignment horizontal="center" vertical="center"/>
      <protection locked="0"/>
    </xf>
    <xf numFmtId="0" fontId="5" fillId="0" borderId="48" xfId="54" applyFont="1" applyFill="1" applyBorder="1" applyAlignment="1" applyProtection="1">
      <alignment horizontal="center" vertical="center"/>
      <protection locked="0"/>
    </xf>
    <xf numFmtId="0" fontId="5" fillId="0" borderId="33" xfId="54" applyFont="1" applyFill="1" applyBorder="1" applyAlignment="1" applyProtection="1">
      <alignment horizontal="center" vertical="center"/>
      <protection locked="0"/>
    </xf>
    <xf numFmtId="0" fontId="5" fillId="0" borderId="48" xfId="54" applyFont="1" applyFill="1" applyBorder="1" applyAlignment="1" applyProtection="1">
      <alignment horizontal="center" vertical="center"/>
      <protection locked="0"/>
    </xf>
    <xf numFmtId="0" fontId="5" fillId="0" borderId="59" xfId="54" applyFont="1" applyFill="1" applyBorder="1" applyAlignment="1" applyProtection="1">
      <alignment horizontal="center" vertical="center"/>
      <protection locked="0"/>
    </xf>
    <xf numFmtId="0" fontId="22" fillId="0" borderId="36" xfId="0" applyFont="1" applyFill="1" applyBorder="1" applyAlignment="1">
      <alignment/>
    </xf>
    <xf numFmtId="0" fontId="21" fillId="0" borderId="36" xfId="0" applyFont="1" applyFill="1" applyBorder="1" applyAlignment="1" applyProtection="1">
      <alignment horizontal="center" vertical="center" wrapText="1"/>
      <protection locked="0"/>
    </xf>
    <xf numFmtId="1" fontId="5" fillId="33" borderId="39" xfId="0" applyNumberFormat="1" applyFont="1" applyFill="1" applyBorder="1" applyAlignment="1" applyProtection="1">
      <alignment vertical="center" wrapText="1"/>
      <protection locked="0"/>
    </xf>
    <xf numFmtId="1" fontId="5" fillId="33" borderId="58" xfId="0" applyNumberFormat="1" applyFont="1" applyFill="1" applyBorder="1" applyAlignment="1" applyProtection="1">
      <alignment vertical="center" wrapText="1"/>
      <protection locked="0"/>
    </xf>
    <xf numFmtId="0" fontId="5" fillId="33" borderId="20" xfId="56" applyFont="1" applyFill="1" applyBorder="1" applyAlignment="1" applyProtection="1">
      <alignment horizontal="left" vertical="center"/>
      <protection locked="0"/>
    </xf>
    <xf numFmtId="0" fontId="5" fillId="33" borderId="10" xfId="53" applyFont="1" applyFill="1" applyBorder="1" applyAlignment="1" applyProtection="1">
      <alignment horizontal="left" vertical="center"/>
      <protection locked="0"/>
    </xf>
    <xf numFmtId="0" fontId="9" fillId="33" borderId="10" xfId="0" applyFont="1" applyFill="1" applyBorder="1" applyAlignment="1">
      <alignment horizontal="center"/>
    </xf>
    <xf numFmtId="0" fontId="5" fillId="33" borderId="10" xfId="0" applyFont="1" applyFill="1" applyBorder="1" applyAlignment="1" applyProtection="1">
      <alignment horizontal="center" vertical="center"/>
      <protection locked="0"/>
    </xf>
    <xf numFmtId="1" fontId="5" fillId="33" borderId="19" xfId="0" applyNumberFormat="1" applyFont="1" applyFill="1" applyBorder="1" applyAlignment="1" applyProtection="1">
      <alignment vertical="center" wrapText="1" shrinkToFit="1"/>
      <protection locked="0"/>
    </xf>
    <xf numFmtId="49" fontId="5" fillId="33" borderId="19" xfId="0" applyNumberFormat="1" applyFont="1" applyFill="1" applyBorder="1" applyAlignment="1" applyProtection="1">
      <alignment horizontal="center" vertical="center" wrapText="1" shrinkToFit="1"/>
      <protection locked="0"/>
    </xf>
    <xf numFmtId="1" fontId="5" fillId="33" borderId="36" xfId="0" applyNumberFormat="1" applyFont="1" applyFill="1" applyBorder="1" applyAlignment="1" applyProtection="1">
      <alignment vertical="center" wrapText="1"/>
      <protection locked="0"/>
    </xf>
    <xf numFmtId="1" fontId="5" fillId="33" borderId="38" xfId="0" applyNumberFormat="1" applyFont="1" applyFill="1" applyBorder="1" applyAlignment="1" applyProtection="1">
      <alignment vertical="center" wrapText="1"/>
      <protection locked="0"/>
    </xf>
    <xf numFmtId="1" fontId="5" fillId="33" borderId="19" xfId="0" applyNumberFormat="1" applyFont="1" applyFill="1" applyBorder="1" applyAlignment="1" applyProtection="1">
      <alignment horizontal="center" vertical="center" wrapText="1" shrinkToFit="1"/>
      <protection locked="0"/>
    </xf>
    <xf numFmtId="0" fontId="5" fillId="33" borderId="19" xfId="0" applyFont="1" applyFill="1" applyBorder="1" applyAlignment="1" applyProtection="1">
      <alignment horizontal="left" vertical="center" wrapText="1" shrinkToFit="1"/>
      <protection locked="0"/>
    </xf>
    <xf numFmtId="0" fontId="5" fillId="33" borderId="19" xfId="0" applyFont="1" applyFill="1" applyBorder="1" applyAlignment="1" applyProtection="1">
      <alignment horizontal="center" vertical="center" shrinkToFit="1"/>
      <protection locked="0"/>
    </xf>
    <xf numFmtId="0" fontId="5" fillId="33" borderId="19" xfId="0" applyNumberFormat="1" applyFont="1" applyFill="1" applyBorder="1" applyAlignment="1" applyProtection="1">
      <alignment horizontal="center" vertical="center" wrapText="1" shrinkToFit="1"/>
      <protection locked="0"/>
    </xf>
    <xf numFmtId="0" fontId="9" fillId="33" borderId="39" xfId="0" applyFont="1" applyFill="1" applyBorder="1" applyAlignment="1">
      <alignment/>
    </xf>
    <xf numFmtId="0" fontId="5" fillId="33" borderId="58" xfId="0" applyFont="1" applyFill="1" applyBorder="1" applyAlignment="1" applyProtection="1">
      <alignment horizontal="center"/>
      <protection locked="0"/>
    </xf>
    <xf numFmtId="0" fontId="5" fillId="33" borderId="19" xfId="56" applyFont="1" applyFill="1" applyBorder="1" applyAlignment="1" applyProtection="1">
      <alignment horizontal="center" vertical="center"/>
      <protection locked="0"/>
    </xf>
    <xf numFmtId="0" fontId="5" fillId="33" borderId="19" xfId="56" applyFont="1" applyFill="1" applyBorder="1" applyAlignment="1" applyProtection="1">
      <alignment horizontal="left"/>
      <protection locked="0"/>
    </xf>
    <xf numFmtId="0" fontId="5" fillId="33" borderId="58" xfId="56" applyFont="1" applyFill="1" applyBorder="1" applyAlignment="1" applyProtection="1">
      <alignment horizontal="center"/>
      <protection locked="0"/>
    </xf>
    <xf numFmtId="0" fontId="9" fillId="33" borderId="44" xfId="0" applyFont="1" applyFill="1" applyBorder="1" applyAlignment="1">
      <alignment/>
    </xf>
    <xf numFmtId="192" fontId="5" fillId="33" borderId="19" xfId="56" applyNumberFormat="1" applyFont="1" applyFill="1" applyBorder="1" applyAlignment="1" applyProtection="1">
      <alignment horizontal="center"/>
      <protection locked="0"/>
    </xf>
    <xf numFmtId="0" fontId="5" fillId="33" borderId="0" xfId="53" applyFont="1" applyFill="1" applyBorder="1" applyAlignment="1" applyProtection="1">
      <alignment horizontal="left" vertical="center"/>
      <protection locked="0"/>
    </xf>
    <xf numFmtId="0" fontId="4" fillId="0" borderId="49" xfId="57" applyFont="1" applyBorder="1" applyAlignment="1">
      <alignment vertical="center"/>
      <protection/>
    </xf>
    <xf numFmtId="0" fontId="4" fillId="0" borderId="49" xfId="57" applyFont="1" applyBorder="1" applyAlignment="1">
      <alignment vertical="center" wrapText="1"/>
      <protection/>
    </xf>
    <xf numFmtId="1" fontId="4" fillId="32" borderId="42" xfId="57" applyNumberFormat="1" applyFont="1" applyFill="1" applyBorder="1" applyAlignment="1" applyProtection="1">
      <alignment horizontal="center" vertical="center"/>
      <protection locked="0"/>
    </xf>
    <xf numFmtId="0" fontId="5" fillId="0" borderId="36" xfId="53" applyFont="1" applyFill="1" applyBorder="1" applyAlignment="1" applyProtection="1">
      <alignment horizontal="center" vertical="center"/>
      <protection locked="0"/>
    </xf>
    <xf numFmtId="0" fontId="5" fillId="34" borderId="0" xfId="53" applyFont="1" applyFill="1" applyBorder="1" applyAlignment="1">
      <alignment vertical="center"/>
      <protection/>
    </xf>
    <xf numFmtId="0" fontId="5" fillId="33" borderId="0" xfId="53" applyFont="1" applyFill="1" applyBorder="1" applyAlignment="1" applyProtection="1">
      <alignment horizontal="center" vertical="center"/>
      <protection locked="0"/>
    </xf>
    <xf numFmtId="0" fontId="5" fillId="34" borderId="0" xfId="53" applyFont="1" applyFill="1">
      <alignment/>
      <protection/>
    </xf>
    <xf numFmtId="192" fontId="5" fillId="33" borderId="22" xfId="54" applyNumberFormat="1" applyFont="1" applyFill="1" applyBorder="1" applyAlignment="1" applyProtection="1">
      <alignment horizontal="center" vertical="center"/>
      <protection locked="0"/>
    </xf>
    <xf numFmtId="0" fontId="5" fillId="0" borderId="0" xfId="54" applyFont="1">
      <alignment/>
      <protection/>
    </xf>
    <xf numFmtId="0" fontId="5" fillId="33" borderId="36" xfId="0" applyFont="1" applyFill="1" applyBorder="1" applyAlignment="1" applyProtection="1">
      <alignment horizontal="center" shrinkToFit="1"/>
      <protection locked="0"/>
    </xf>
    <xf numFmtId="0" fontId="5" fillId="33" borderId="49" xfId="54" applyFont="1" applyFill="1" applyBorder="1" applyAlignment="1" applyProtection="1">
      <alignment horizontal="left" vertical="center"/>
      <protection locked="0"/>
    </xf>
    <xf numFmtId="0" fontId="5" fillId="33" borderId="49" xfId="60" applyFont="1" applyFill="1" applyBorder="1" applyAlignment="1" applyProtection="1">
      <alignment horizontal="center"/>
      <protection locked="0"/>
    </xf>
    <xf numFmtId="0" fontId="5" fillId="35" borderId="0" xfId="54" applyFont="1" applyFill="1">
      <alignment/>
      <protection/>
    </xf>
    <xf numFmtId="0" fontId="5" fillId="33" borderId="38" xfId="56" applyFont="1" applyFill="1" applyBorder="1" applyAlignment="1" applyProtection="1">
      <alignment horizontal="center"/>
      <protection locked="0"/>
    </xf>
    <xf numFmtId="0" fontId="5" fillId="34" borderId="0" xfId="53" applyFont="1" applyFill="1" applyBorder="1">
      <alignment/>
      <protection/>
    </xf>
    <xf numFmtId="0" fontId="5" fillId="0" borderId="0" xfId="54" applyFont="1" applyFill="1">
      <alignment/>
      <protection/>
    </xf>
    <xf numFmtId="0" fontId="5" fillId="33" borderId="38"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protection locked="0"/>
    </xf>
    <xf numFmtId="0" fontId="5" fillId="0" borderId="49" xfId="53" applyFont="1" applyFill="1" applyBorder="1" applyAlignment="1" applyProtection="1">
      <alignment horizontal="left" vertical="center"/>
      <protection locked="0"/>
    </xf>
    <xf numFmtId="0" fontId="5" fillId="0" borderId="49" xfId="54" applyFont="1" applyFill="1" applyBorder="1" applyAlignment="1" applyProtection="1">
      <alignment horizontal="center" vertical="center"/>
      <protection locked="0"/>
    </xf>
    <xf numFmtId="0" fontId="5" fillId="33" borderId="0" xfId="0" applyFont="1" applyFill="1" applyAlignment="1">
      <alignment/>
    </xf>
    <xf numFmtId="0" fontId="4" fillId="0" borderId="26" xfId="59" applyFont="1" applyBorder="1" applyAlignment="1">
      <alignment vertical="center" wrapText="1"/>
      <protection/>
    </xf>
    <xf numFmtId="0" fontId="4" fillId="0" borderId="34" xfId="59" applyFont="1" applyBorder="1" applyAlignment="1">
      <alignment vertical="center"/>
      <protection/>
    </xf>
    <xf numFmtId="0" fontId="5" fillId="33" borderId="19" xfId="0" applyFont="1" applyFill="1" applyBorder="1" applyAlignment="1" applyProtection="1">
      <alignment horizontal="left" wrapText="1"/>
      <protection locked="0"/>
    </xf>
    <xf numFmtId="192" fontId="5" fillId="0" borderId="19" xfId="56" applyNumberFormat="1" applyFont="1" applyFill="1" applyBorder="1" applyAlignment="1" applyProtection="1">
      <alignment horizontal="center"/>
      <protection locked="0"/>
    </xf>
    <xf numFmtId="192" fontId="5" fillId="0" borderId="19" xfId="53" applyNumberFormat="1" applyFont="1" applyFill="1" applyBorder="1" applyAlignment="1" applyProtection="1">
      <alignment horizontal="center" vertical="center"/>
      <protection locked="0"/>
    </xf>
    <xf numFmtId="0" fontId="4" fillId="32" borderId="11" xfId="56" applyFont="1" applyFill="1" applyBorder="1" applyAlignment="1" applyProtection="1">
      <alignment horizontal="center" vertical="center"/>
      <protection locked="0"/>
    </xf>
    <xf numFmtId="0" fontId="33" fillId="33" borderId="19" xfId="0" applyFont="1" applyFill="1" applyBorder="1" applyAlignment="1">
      <alignment vertical="center"/>
    </xf>
    <xf numFmtId="0" fontId="5" fillId="0" borderId="20" xfId="0" applyFont="1" applyBorder="1" applyAlignment="1">
      <alignment vertical="center"/>
    </xf>
    <xf numFmtId="0" fontId="5" fillId="0" borderId="20"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protection locked="0"/>
    </xf>
    <xf numFmtId="1" fontId="5" fillId="33" borderId="20" xfId="0" applyNumberFormat="1" applyFont="1" applyFill="1" applyBorder="1" applyAlignment="1" applyProtection="1">
      <alignment vertical="center" wrapText="1" shrinkToFit="1"/>
      <protection locked="0"/>
    </xf>
    <xf numFmtId="0" fontId="14" fillId="33" borderId="19" xfId="56" applyFont="1" applyFill="1" applyBorder="1" applyAlignment="1" applyProtection="1">
      <alignment horizontal="left"/>
      <protection locked="0"/>
    </xf>
    <xf numFmtId="0" fontId="5" fillId="33" borderId="38" xfId="53" applyFont="1" applyFill="1" applyBorder="1" applyAlignment="1" applyProtection="1">
      <alignment horizontal="left" vertical="center"/>
      <protection locked="0"/>
    </xf>
    <xf numFmtId="0" fontId="5" fillId="33" borderId="38" xfId="54" applyFont="1" applyFill="1" applyBorder="1" applyAlignment="1" applyProtection="1">
      <alignment horizontal="center" vertical="center"/>
      <protection locked="0"/>
    </xf>
    <xf numFmtId="0" fontId="5" fillId="33" borderId="22" xfId="0" applyFont="1" applyFill="1" applyBorder="1" applyAlignment="1" applyProtection="1">
      <alignment vertical="center" wrapText="1"/>
      <protection locked="0"/>
    </xf>
    <xf numFmtId="0" fontId="5" fillId="33" borderId="19" xfId="0" applyFont="1" applyFill="1" applyBorder="1" applyAlignment="1" applyProtection="1">
      <alignment vertical="center" wrapText="1"/>
      <protection locked="0"/>
    </xf>
    <xf numFmtId="0" fontId="5" fillId="33" borderId="19" xfId="57" applyFont="1" applyFill="1" applyBorder="1" applyAlignment="1" applyProtection="1">
      <alignment vertical="center" wrapText="1"/>
      <protection locked="0"/>
    </xf>
    <xf numFmtId="0" fontId="5" fillId="0" borderId="19" xfId="53" applyFont="1" applyFill="1" applyBorder="1" applyAlignment="1" applyProtection="1">
      <alignment horizontal="center" vertical="center"/>
      <protection locked="0"/>
    </xf>
    <xf numFmtId="0" fontId="5" fillId="0" borderId="38" xfId="57" applyFont="1" applyFill="1" applyBorder="1" applyAlignment="1" applyProtection="1">
      <alignment horizontal="left"/>
      <protection locked="0"/>
    </xf>
    <xf numFmtId="0" fontId="5" fillId="33" borderId="20" xfId="57" applyFont="1" applyFill="1" applyBorder="1" applyAlignment="1" applyProtection="1">
      <alignment vertical="center" wrapText="1"/>
      <protection locked="0"/>
    </xf>
    <xf numFmtId="1" fontId="14" fillId="33" borderId="38" xfId="0" applyNumberFormat="1" applyFont="1" applyFill="1" applyBorder="1" applyAlignment="1" applyProtection="1">
      <alignment vertical="center" wrapText="1" shrinkToFit="1"/>
      <protection locked="0"/>
    </xf>
    <xf numFmtId="1" fontId="5" fillId="33" borderId="0" xfId="0" applyNumberFormat="1" applyFont="1" applyFill="1" applyBorder="1" applyAlignment="1" applyProtection="1">
      <alignment vertical="center" wrapText="1"/>
      <protection locked="0"/>
    </xf>
    <xf numFmtId="0" fontId="5" fillId="33" borderId="22" xfId="53" applyFont="1" applyFill="1" applyBorder="1" applyAlignment="1" applyProtection="1">
      <alignment horizontal="center" vertical="center" wrapText="1"/>
      <protection locked="0"/>
    </xf>
    <xf numFmtId="1" fontId="5" fillId="33" borderId="0" xfId="58" applyNumberFormat="1" applyFont="1" applyFill="1" applyAlignment="1">
      <alignment horizontal="left"/>
      <protection/>
    </xf>
    <xf numFmtId="1" fontId="5" fillId="33" borderId="0" xfId="58" applyNumberFormat="1" applyFont="1" applyFill="1" applyAlignment="1">
      <alignment horizontal="center"/>
      <protection/>
    </xf>
    <xf numFmtId="1" fontId="5" fillId="33" borderId="0" xfId="58" applyNumberFormat="1" applyFont="1" applyFill="1">
      <alignment/>
      <protection/>
    </xf>
    <xf numFmtId="0" fontId="5" fillId="33" borderId="0" xfId="58" applyFont="1" applyFill="1">
      <alignment/>
      <protection/>
    </xf>
    <xf numFmtId="1" fontId="15" fillId="33" borderId="0" xfId="0" applyNumberFormat="1" applyFont="1" applyFill="1" applyAlignment="1">
      <alignment horizontal="left"/>
    </xf>
    <xf numFmtId="1" fontId="15" fillId="33" borderId="10" xfId="58" applyNumberFormat="1" applyFont="1" applyFill="1" applyBorder="1" applyAlignment="1">
      <alignment horizontal="center"/>
      <protection/>
    </xf>
    <xf numFmtId="0" fontId="15" fillId="33" borderId="0" xfId="58" applyFont="1" applyFill="1" applyAlignment="1">
      <alignment horizontal="left"/>
      <protection/>
    </xf>
    <xf numFmtId="1" fontId="4" fillId="33" borderId="30" xfId="58" applyNumberFormat="1" applyFont="1" applyFill="1" applyBorder="1" applyAlignment="1">
      <alignment horizontal="center"/>
      <protection/>
    </xf>
    <xf numFmtId="0" fontId="5" fillId="33" borderId="22" xfId="60" applyFont="1" applyFill="1" applyBorder="1" applyAlignment="1" applyProtection="1">
      <alignment horizontal="center" vertical="center"/>
      <protection locked="0"/>
    </xf>
    <xf numFmtId="0" fontId="5" fillId="33" borderId="38" xfId="60" applyFont="1" applyFill="1" applyBorder="1" applyAlignment="1" applyProtection="1">
      <alignment horizontal="center"/>
      <protection locked="0"/>
    </xf>
    <xf numFmtId="0" fontId="5" fillId="33" borderId="38" xfId="57" applyFont="1" applyFill="1" applyBorder="1" applyAlignment="1" applyProtection="1">
      <alignment horizontal="center"/>
      <protection locked="0"/>
    </xf>
    <xf numFmtId="0" fontId="5" fillId="33" borderId="20" xfId="0" applyFont="1" applyFill="1" applyBorder="1" applyAlignment="1" applyProtection="1">
      <alignment horizontal="center" shrinkToFit="1"/>
      <protection locked="0"/>
    </xf>
    <xf numFmtId="192" fontId="5" fillId="33" borderId="38" xfId="0" applyNumberFormat="1" applyFont="1" applyFill="1" applyBorder="1" applyAlignment="1" applyProtection="1">
      <alignment horizontal="center" vertical="center"/>
      <protection locked="0"/>
    </xf>
    <xf numFmtId="0" fontId="5" fillId="33" borderId="19" xfId="57" applyFont="1" applyFill="1" applyBorder="1" applyAlignment="1" applyProtection="1">
      <alignment horizontal="center" vertical="center" wrapText="1"/>
      <protection locked="0"/>
    </xf>
    <xf numFmtId="2" fontId="5" fillId="33" borderId="19" xfId="53" applyNumberFormat="1" applyFont="1" applyFill="1" applyBorder="1" applyAlignment="1" applyProtection="1">
      <alignment horizontal="center" vertical="center"/>
      <protection locked="0"/>
    </xf>
    <xf numFmtId="0" fontId="5" fillId="33" borderId="20" xfId="60" applyFont="1" applyFill="1" applyBorder="1" applyAlignment="1" applyProtection="1">
      <alignment horizontal="left"/>
      <protection locked="0"/>
    </xf>
    <xf numFmtId="0" fontId="5" fillId="33" borderId="22" xfId="60" applyFont="1" applyFill="1" applyBorder="1" applyAlignment="1" applyProtection="1">
      <alignment horizontal="left" vertical="center" wrapText="1"/>
      <protection locked="0"/>
    </xf>
    <xf numFmtId="0" fontId="5" fillId="33" borderId="22" xfId="60" applyFont="1" applyFill="1" applyBorder="1" applyAlignment="1" applyProtection="1">
      <alignment horizontal="center" vertical="center"/>
      <protection locked="0"/>
    </xf>
    <xf numFmtId="0" fontId="5" fillId="33" borderId="19" xfId="60" applyFont="1" applyFill="1" applyBorder="1" applyAlignment="1" applyProtection="1">
      <alignment horizontal="left" vertical="center"/>
      <protection locked="0"/>
    </xf>
    <xf numFmtId="0" fontId="5" fillId="33" borderId="19" xfId="60" applyFont="1" applyFill="1" applyBorder="1" applyAlignment="1" applyProtection="1">
      <alignment horizontal="center" vertical="center"/>
      <protection locked="0"/>
    </xf>
    <xf numFmtId="0" fontId="5" fillId="33" borderId="19" xfId="57" applyFont="1" applyFill="1" applyBorder="1" applyAlignment="1" applyProtection="1">
      <alignment horizontal="center" vertical="center"/>
      <protection locked="0"/>
    </xf>
    <xf numFmtId="0" fontId="5" fillId="33" borderId="20" xfId="57" applyFont="1" applyFill="1" applyBorder="1" applyAlignment="1" applyProtection="1">
      <alignment horizontal="center" vertical="center"/>
      <protection locked="0"/>
    </xf>
    <xf numFmtId="0" fontId="5" fillId="33" borderId="22" xfId="57" applyFont="1" applyFill="1" applyBorder="1" applyAlignment="1" applyProtection="1">
      <alignment horizontal="center" vertical="center"/>
      <protection locked="0"/>
    </xf>
    <xf numFmtId="0" fontId="4" fillId="33" borderId="19" xfId="57" applyFont="1" applyFill="1" applyBorder="1" applyAlignment="1">
      <alignment horizontal="center" vertical="center"/>
      <protection/>
    </xf>
    <xf numFmtId="0" fontId="5" fillId="33" borderId="36" xfId="53" applyFont="1" applyFill="1" applyBorder="1" applyAlignment="1">
      <alignment horizontal="left" vertical="center" wrapText="1"/>
      <protection/>
    </xf>
    <xf numFmtId="0" fontId="5" fillId="33" borderId="36" xfId="0" applyFont="1" applyFill="1" applyBorder="1" applyAlignment="1" applyProtection="1">
      <alignment horizontal="center"/>
      <protection locked="0"/>
    </xf>
    <xf numFmtId="0" fontId="5" fillId="33" borderId="10" xfId="53" applyFont="1" applyFill="1" applyBorder="1" applyAlignment="1">
      <alignment horizontal="left" vertical="center" wrapText="1"/>
      <protection/>
    </xf>
    <xf numFmtId="0" fontId="9" fillId="33" borderId="36" xfId="0" applyFont="1" applyFill="1" applyBorder="1" applyAlignment="1">
      <alignment horizontal="center" vertical="center"/>
    </xf>
    <xf numFmtId="0" fontId="9" fillId="33" borderId="10" xfId="0" applyFont="1" applyFill="1" applyBorder="1" applyAlignment="1">
      <alignment horizontal="center" vertical="center"/>
    </xf>
    <xf numFmtId="0" fontId="5" fillId="33" borderId="19" xfId="0" applyFont="1" applyFill="1" applyBorder="1" applyAlignment="1" applyProtection="1">
      <alignment horizontal="center" vertical="top"/>
      <protection locked="0"/>
    </xf>
    <xf numFmtId="0" fontId="5" fillId="33" borderId="19" xfId="53" applyFont="1" applyFill="1" applyBorder="1" applyAlignment="1">
      <alignment horizontal="left" vertical="top" wrapText="1"/>
      <protection/>
    </xf>
    <xf numFmtId="0" fontId="5" fillId="33" borderId="19" xfId="0" applyFont="1" applyFill="1" applyBorder="1" applyAlignment="1" applyProtection="1">
      <alignment horizontal="center" vertical="top"/>
      <protection locked="0"/>
    </xf>
    <xf numFmtId="0" fontId="5" fillId="33" borderId="22" xfId="0" applyFont="1" applyFill="1" applyBorder="1" applyAlignment="1" applyProtection="1">
      <alignment horizontal="center" vertical="top"/>
      <protection locked="0"/>
    </xf>
    <xf numFmtId="0" fontId="9" fillId="33" borderId="19" xfId="0" applyFont="1" applyFill="1" applyBorder="1" applyAlignment="1">
      <alignment horizontal="center" vertical="top"/>
    </xf>
    <xf numFmtId="0" fontId="5" fillId="33" borderId="19" xfId="0" applyFont="1" applyFill="1" applyBorder="1" applyAlignment="1" applyProtection="1">
      <alignment horizontal="center" vertical="top" wrapText="1"/>
      <protection locked="0"/>
    </xf>
    <xf numFmtId="0" fontId="5" fillId="33" borderId="19" xfId="53" applyFont="1" applyFill="1" applyBorder="1" applyAlignment="1" applyProtection="1">
      <alignment horizontal="left" vertical="top" wrapText="1"/>
      <protection locked="0"/>
    </xf>
    <xf numFmtId="0" fontId="5" fillId="33" borderId="19" xfId="0" applyFont="1" applyFill="1" applyBorder="1" applyAlignment="1" applyProtection="1">
      <alignment horizontal="center" vertical="top" shrinkToFit="1"/>
      <protection locked="0"/>
    </xf>
    <xf numFmtId="0" fontId="5" fillId="33" borderId="36" xfId="0" applyFont="1" applyFill="1" applyBorder="1" applyAlignment="1" applyProtection="1">
      <alignment vertical="center" wrapText="1"/>
      <protection locked="0"/>
    </xf>
    <xf numFmtId="0" fontId="5" fillId="33" borderId="36" xfId="60" applyFont="1" applyFill="1" applyBorder="1" applyAlignment="1" applyProtection="1">
      <alignment horizontal="center"/>
      <protection locked="0"/>
    </xf>
    <xf numFmtId="0" fontId="5" fillId="33" borderId="36" xfId="56" applyFont="1" applyFill="1" applyBorder="1" applyAlignment="1" applyProtection="1">
      <alignment horizontal="left" vertical="center"/>
      <protection locked="0"/>
    </xf>
    <xf numFmtId="0" fontId="5" fillId="33" borderId="22" xfId="0" applyFont="1" applyFill="1" applyBorder="1" applyAlignment="1" applyProtection="1">
      <alignment horizontal="center" vertical="top" wrapText="1"/>
      <protection locked="0"/>
    </xf>
    <xf numFmtId="2" fontId="5" fillId="33" borderId="22" xfId="0" applyNumberFormat="1" applyFont="1" applyFill="1" applyBorder="1" applyAlignment="1" applyProtection="1">
      <alignment horizontal="center" vertical="center"/>
      <protection locked="0"/>
    </xf>
    <xf numFmtId="0" fontId="5" fillId="33" borderId="36" xfId="60" applyFont="1" applyFill="1" applyBorder="1" applyAlignment="1" applyProtection="1">
      <alignment horizontal="center"/>
      <protection locked="0"/>
    </xf>
    <xf numFmtId="0" fontId="4" fillId="0" borderId="19" xfId="0" applyFont="1" applyFill="1" applyBorder="1" applyAlignment="1" applyProtection="1">
      <alignment vertical="center"/>
      <protection/>
    </xf>
    <xf numFmtId="1" fontId="4" fillId="0" borderId="57" xfId="0" applyNumberFormat="1" applyFont="1" applyBorder="1" applyAlignment="1">
      <alignment horizontal="center"/>
    </xf>
    <xf numFmtId="1" fontId="18" fillId="0" borderId="57" xfId="0" applyNumberFormat="1" applyFont="1" applyBorder="1" applyAlignment="1">
      <alignment horizontal="center"/>
    </xf>
    <xf numFmtId="192" fontId="5" fillId="0" borderId="19" xfId="0" applyNumberFormat="1" applyFont="1" applyFill="1" applyBorder="1" applyAlignment="1" applyProtection="1">
      <alignment horizontal="center" vertical="center" wrapText="1"/>
      <protection locked="0"/>
    </xf>
    <xf numFmtId="1" fontId="4" fillId="12" borderId="10" xfId="53" applyNumberFormat="1" applyFont="1" applyFill="1" applyBorder="1" applyAlignment="1">
      <alignment horizontal="center" vertical="center" wrapText="1"/>
      <protection/>
    </xf>
    <xf numFmtId="0" fontId="4" fillId="12" borderId="10" xfId="53" applyFont="1" applyFill="1" applyBorder="1" applyAlignment="1">
      <alignment horizontal="center" vertical="center"/>
      <protection/>
    </xf>
    <xf numFmtId="1" fontId="5" fillId="12" borderId="10" xfId="53" applyNumberFormat="1" applyFont="1" applyFill="1" applyBorder="1" applyAlignment="1">
      <alignment horizontal="center" vertical="center" wrapText="1"/>
      <protection/>
    </xf>
    <xf numFmtId="192" fontId="4" fillId="12" borderId="49" xfId="53" applyNumberFormat="1" applyFont="1" applyFill="1" applyBorder="1" applyAlignment="1">
      <alignment horizontal="center" vertical="center"/>
      <protection/>
    </xf>
    <xf numFmtId="1" fontId="4" fillId="12" borderId="49" xfId="53" applyNumberFormat="1" applyFont="1" applyFill="1" applyBorder="1" applyAlignment="1">
      <alignment horizontal="center" vertical="center"/>
      <protection/>
    </xf>
    <xf numFmtId="192" fontId="4" fillId="12" borderId="10" xfId="53" applyNumberFormat="1" applyFont="1" applyFill="1" applyBorder="1" applyAlignment="1">
      <alignment horizontal="center" vertical="center"/>
      <protection/>
    </xf>
    <xf numFmtId="1" fontId="4" fillId="12" borderId="10" xfId="53" applyNumberFormat="1" applyFont="1" applyFill="1" applyBorder="1" applyAlignment="1">
      <alignment horizontal="center" vertical="center"/>
      <protection/>
    </xf>
    <xf numFmtId="1" fontId="4" fillId="12" borderId="37" xfId="53" applyNumberFormat="1" applyFont="1" applyFill="1" applyBorder="1" applyAlignment="1">
      <alignment vertical="center"/>
      <protection/>
    </xf>
    <xf numFmtId="1" fontId="4" fillId="12" borderId="37" xfId="53" applyNumberFormat="1" applyFont="1" applyFill="1" applyBorder="1" applyAlignment="1" applyProtection="1">
      <alignment vertical="center"/>
      <protection locked="0"/>
    </xf>
    <xf numFmtId="1" fontId="4" fillId="12" borderId="49" xfId="53" applyNumberFormat="1" applyFont="1" applyFill="1" applyBorder="1" applyAlignment="1">
      <alignment vertical="center"/>
      <protection/>
    </xf>
    <xf numFmtId="1" fontId="4" fillId="12" borderId="49" xfId="53" applyNumberFormat="1" applyFont="1" applyFill="1" applyBorder="1" applyAlignment="1" applyProtection="1">
      <alignment vertical="center"/>
      <protection locked="0"/>
    </xf>
    <xf numFmtId="1" fontId="4" fillId="12" borderId="57" xfId="53" applyNumberFormat="1" applyFont="1" applyFill="1" applyBorder="1" applyAlignment="1">
      <alignment horizontal="center" vertical="center"/>
      <protection/>
    </xf>
    <xf numFmtId="1" fontId="4" fillId="12" borderId="63" xfId="53" applyNumberFormat="1" applyFont="1" applyFill="1" applyBorder="1" applyAlignment="1">
      <alignment horizontal="center" vertical="center"/>
      <protection/>
    </xf>
    <xf numFmtId="1" fontId="4" fillId="12" borderId="10" xfId="54" applyNumberFormat="1" applyFont="1" applyFill="1" applyBorder="1" applyAlignment="1">
      <alignment horizontal="center" vertical="center"/>
      <protection/>
    </xf>
    <xf numFmtId="1" fontId="4" fillId="12" borderId="63" xfId="54" applyNumberFormat="1" applyFont="1" applyFill="1" applyBorder="1" applyAlignment="1">
      <alignment horizontal="center" vertical="center"/>
      <protection/>
    </xf>
    <xf numFmtId="1" fontId="5" fillId="37" borderId="10" xfId="53" applyNumberFormat="1" applyFont="1" applyFill="1" applyBorder="1" applyAlignment="1">
      <alignment horizontal="center" vertical="center" wrapText="1"/>
      <protection/>
    </xf>
    <xf numFmtId="1" fontId="4" fillId="12" borderId="57" xfId="54" applyNumberFormat="1" applyFont="1" applyFill="1" applyBorder="1" applyAlignment="1">
      <alignment horizontal="center" vertical="center"/>
      <protection/>
    </xf>
    <xf numFmtId="1" fontId="4" fillId="12" borderId="10" xfId="57" applyNumberFormat="1" applyFont="1" applyFill="1" applyBorder="1" applyAlignment="1">
      <alignment horizontal="center" vertical="center"/>
      <protection/>
    </xf>
    <xf numFmtId="1" fontId="4" fillId="12" borderId="10" xfId="57" applyNumberFormat="1" applyFont="1" applyFill="1" applyBorder="1" applyAlignment="1" applyProtection="1">
      <alignment horizontal="center" vertical="center"/>
      <protection/>
    </xf>
    <xf numFmtId="1" fontId="4" fillId="12" borderId="37" xfId="57" applyNumberFormat="1" applyFont="1" applyFill="1" applyBorder="1" applyAlignment="1">
      <alignment horizontal="center" vertical="center"/>
      <protection/>
    </xf>
    <xf numFmtId="1" fontId="4" fillId="12" borderId="37" xfId="57" applyNumberFormat="1" applyFont="1" applyFill="1" applyBorder="1" applyAlignment="1" applyProtection="1">
      <alignment horizontal="center" vertical="center"/>
      <protection/>
    </xf>
    <xf numFmtId="1" fontId="4" fillId="12" borderId="64" xfId="57" applyNumberFormat="1" applyFont="1" applyFill="1" applyBorder="1" applyAlignment="1">
      <alignment horizontal="center" vertical="center"/>
      <protection/>
    </xf>
    <xf numFmtId="1" fontId="4" fillId="12" borderId="65" xfId="57" applyNumberFormat="1" applyFont="1" applyFill="1" applyBorder="1" applyAlignment="1">
      <alignment horizontal="center" vertical="center"/>
      <protection/>
    </xf>
    <xf numFmtId="1" fontId="4" fillId="12" borderId="49" xfId="57" applyNumberFormat="1" applyFont="1" applyFill="1" applyBorder="1" applyAlignment="1">
      <alignment horizontal="center" vertical="center"/>
      <protection/>
    </xf>
    <xf numFmtId="1" fontId="4" fillId="12" borderId="49" xfId="57" applyNumberFormat="1" applyFont="1" applyFill="1" applyBorder="1" applyAlignment="1" applyProtection="1">
      <alignment horizontal="center" vertical="center"/>
      <protection/>
    </xf>
    <xf numFmtId="1" fontId="4" fillId="12" borderId="48" xfId="57" applyNumberFormat="1" applyFont="1" applyFill="1" applyBorder="1" applyAlignment="1">
      <alignment horizontal="center" vertical="center"/>
      <protection/>
    </xf>
    <xf numFmtId="1" fontId="4" fillId="12" borderId="48" xfId="57" applyNumberFormat="1" applyFont="1" applyFill="1" applyBorder="1" applyAlignment="1" applyProtection="1">
      <alignment horizontal="center" vertical="center"/>
      <protection/>
    </xf>
    <xf numFmtId="1" fontId="4" fillId="12" borderId="10" xfId="59" applyNumberFormat="1" applyFont="1" applyFill="1" applyBorder="1" applyAlignment="1">
      <alignment horizontal="center" vertical="center"/>
      <protection/>
    </xf>
    <xf numFmtId="1" fontId="4" fillId="12" borderId="37" xfId="59" applyNumberFormat="1" applyFont="1" applyFill="1" applyBorder="1" applyAlignment="1">
      <alignment horizontal="center" vertical="center"/>
      <protection/>
    </xf>
    <xf numFmtId="1" fontId="4" fillId="12" borderId="37" xfId="59" applyNumberFormat="1" applyFont="1" applyFill="1" applyBorder="1" applyAlignment="1">
      <alignment horizontal="center"/>
      <protection/>
    </xf>
    <xf numFmtId="1" fontId="4" fillId="12" borderId="48" xfId="59" applyNumberFormat="1" applyFont="1" applyFill="1" applyBorder="1" applyAlignment="1">
      <alignment horizontal="center"/>
      <protection/>
    </xf>
    <xf numFmtId="1" fontId="4" fillId="12" borderId="10" xfId="59" applyNumberFormat="1" applyFont="1" applyFill="1" applyBorder="1" applyAlignment="1">
      <alignment horizontal="center"/>
      <protection/>
    </xf>
    <xf numFmtId="1" fontId="4" fillId="12" borderId="10" xfId="58" applyNumberFormat="1" applyFont="1" applyFill="1" applyBorder="1" applyAlignment="1">
      <alignment horizontal="center"/>
      <protection/>
    </xf>
    <xf numFmtId="1" fontId="4" fillId="12" borderId="49" xfId="58" applyNumberFormat="1" applyFont="1" applyFill="1" applyBorder="1" applyAlignment="1">
      <alignment horizontal="center" vertical="center"/>
      <protection/>
    </xf>
    <xf numFmtId="1" fontId="4" fillId="12" borderId="48" xfId="58" applyNumberFormat="1" applyFont="1" applyFill="1" applyBorder="1" applyAlignment="1">
      <alignment horizontal="center" vertical="center"/>
      <protection/>
    </xf>
    <xf numFmtId="1" fontId="4" fillId="12" borderId="37" xfId="58" applyNumberFormat="1" applyFont="1" applyFill="1" applyBorder="1" applyAlignment="1">
      <alignment horizontal="center" vertical="center"/>
      <protection/>
    </xf>
    <xf numFmtId="1" fontId="4" fillId="12" borderId="10" xfId="60" applyNumberFormat="1" applyFont="1" applyFill="1" applyBorder="1" applyAlignment="1">
      <alignment horizontal="center"/>
      <protection/>
    </xf>
    <xf numFmtId="0" fontId="4" fillId="12" borderId="37" xfId="0" applyFont="1" applyFill="1" applyBorder="1" applyAlignment="1">
      <alignment/>
    </xf>
    <xf numFmtId="0" fontId="4" fillId="12" borderId="49" xfId="0" applyFont="1" applyFill="1" applyBorder="1" applyAlignment="1">
      <alignment/>
    </xf>
    <xf numFmtId="0" fontId="4" fillId="12" borderId="48" xfId="0" applyFont="1" applyFill="1" applyBorder="1" applyAlignment="1">
      <alignment/>
    </xf>
    <xf numFmtId="1" fontId="4" fillId="12" borderId="10" xfId="0" applyNumberFormat="1" applyFont="1" applyFill="1" applyBorder="1" applyAlignment="1">
      <alignment horizontal="center" vertical="center"/>
    </xf>
    <xf numFmtId="1" fontId="4" fillId="12" borderId="10" xfId="0" applyNumberFormat="1" applyFont="1" applyFill="1" applyBorder="1" applyAlignment="1">
      <alignment horizontal="center"/>
    </xf>
    <xf numFmtId="1" fontId="4" fillId="12" borderId="10" xfId="56" applyNumberFormat="1" applyFont="1" applyFill="1" applyBorder="1" applyAlignment="1">
      <alignment horizontal="center" vertical="center"/>
      <protection/>
    </xf>
    <xf numFmtId="1" fontId="4" fillId="12" borderId="10" xfId="56" applyNumberFormat="1" applyFont="1" applyFill="1" applyBorder="1" applyAlignment="1">
      <alignment horizontal="center"/>
      <protection/>
    </xf>
    <xf numFmtId="0" fontId="9" fillId="37" borderId="0" xfId="0" applyFont="1" applyFill="1" applyAlignment="1">
      <alignment/>
    </xf>
    <xf numFmtId="0" fontId="5" fillId="37" borderId="37" xfId="0" applyFont="1" applyFill="1" applyBorder="1" applyAlignment="1" applyProtection="1">
      <alignment horizontal="center" vertical="center"/>
      <protection locked="0"/>
    </xf>
    <xf numFmtId="0" fontId="5" fillId="37" borderId="37" xfId="0" applyFont="1" applyFill="1" applyBorder="1" applyAlignment="1" applyProtection="1">
      <alignment horizontal="center"/>
      <protection locked="0"/>
    </xf>
    <xf numFmtId="0" fontId="5" fillId="37" borderId="37" xfId="0" applyFont="1" applyFill="1" applyBorder="1" applyAlignment="1" applyProtection="1">
      <alignment horizontal="center"/>
      <protection locked="0"/>
    </xf>
    <xf numFmtId="0" fontId="5" fillId="37" borderId="22" xfId="0" applyFont="1" applyFill="1" applyBorder="1" applyAlignment="1" applyProtection="1">
      <alignment vertical="center" wrapText="1"/>
      <protection locked="0"/>
    </xf>
    <xf numFmtId="0" fontId="5" fillId="37" borderId="19" xfId="57" applyFont="1" applyFill="1" applyBorder="1" applyAlignment="1" applyProtection="1">
      <alignment horizontal="center"/>
      <protection locked="0"/>
    </xf>
    <xf numFmtId="0" fontId="5" fillId="37" borderId="22" xfId="0" applyFont="1" applyFill="1" applyBorder="1" applyAlignment="1" applyProtection="1">
      <alignment horizontal="center" wrapText="1"/>
      <protection locked="0"/>
    </xf>
    <xf numFmtId="0" fontId="5" fillId="37" borderId="22" xfId="0" applyFont="1" applyFill="1" applyBorder="1" applyAlignment="1" applyProtection="1">
      <alignment horizontal="center"/>
      <protection locked="0"/>
    </xf>
    <xf numFmtId="0" fontId="5" fillId="37" borderId="22" xfId="0" applyFont="1" applyFill="1" applyBorder="1" applyAlignment="1" applyProtection="1">
      <alignment horizontal="center" vertical="center"/>
      <protection locked="0"/>
    </xf>
    <xf numFmtId="0" fontId="5" fillId="37" borderId="19" xfId="0" applyFont="1" applyFill="1" applyBorder="1" applyAlignment="1" applyProtection="1">
      <alignment horizontal="center" vertical="center"/>
      <protection locked="0"/>
    </xf>
    <xf numFmtId="0" fontId="5" fillId="37" borderId="36" xfId="0" applyFont="1" applyFill="1" applyBorder="1" applyAlignment="1" applyProtection="1">
      <alignment horizontal="left" vertical="center" wrapText="1"/>
      <protection locked="0"/>
    </xf>
    <xf numFmtId="0" fontId="5" fillId="37" borderId="19" xfId="0" applyFont="1" applyFill="1" applyBorder="1" applyAlignment="1" applyProtection="1">
      <alignment horizontal="left" vertical="top"/>
      <protection locked="0"/>
    </xf>
    <xf numFmtId="0" fontId="5" fillId="37" borderId="19" xfId="0" applyFont="1" applyFill="1" applyBorder="1" applyAlignment="1" applyProtection="1">
      <alignment horizontal="center" vertical="top" shrinkToFit="1"/>
      <protection locked="0"/>
    </xf>
    <xf numFmtId="0" fontId="5" fillId="37" borderId="19" xfId="0" applyFont="1" applyFill="1" applyBorder="1" applyAlignment="1" applyProtection="1">
      <alignment horizontal="center" vertical="top"/>
      <protection locked="0"/>
    </xf>
    <xf numFmtId="0" fontId="5" fillId="37" borderId="19" xfId="0" applyFont="1" applyFill="1" applyBorder="1" applyAlignment="1" applyProtection="1">
      <alignment horizontal="center" vertical="top" wrapText="1"/>
      <protection locked="0"/>
    </xf>
    <xf numFmtId="0" fontId="5" fillId="37" borderId="19" xfId="0" applyFont="1" applyFill="1" applyBorder="1" applyAlignment="1" applyProtection="1">
      <alignment horizontal="center" vertical="top"/>
      <protection locked="0"/>
    </xf>
    <xf numFmtId="0" fontId="5" fillId="37" borderId="19" xfId="0" applyFont="1" applyFill="1" applyBorder="1" applyAlignment="1" applyProtection="1">
      <alignment horizontal="left" vertical="top" wrapText="1"/>
      <protection locked="0"/>
    </xf>
    <xf numFmtId="0" fontId="5" fillId="37" borderId="19" xfId="0" applyFont="1" applyFill="1" applyBorder="1" applyAlignment="1">
      <alignment horizontal="center" vertical="top" wrapText="1"/>
    </xf>
    <xf numFmtId="0" fontId="5" fillId="37" borderId="19" xfId="56" applyFont="1" applyFill="1" applyBorder="1" applyAlignment="1" applyProtection="1">
      <alignment horizontal="center" vertical="center"/>
      <protection locked="0"/>
    </xf>
    <xf numFmtId="0" fontId="5" fillId="37" borderId="19" xfId="0" applyFont="1" applyFill="1" applyBorder="1" applyAlignment="1" applyProtection="1">
      <alignment horizontal="center"/>
      <protection locked="0"/>
    </xf>
    <xf numFmtId="0" fontId="5" fillId="37" borderId="19" xfId="0" applyFont="1" applyFill="1" applyBorder="1" applyAlignment="1" applyProtection="1">
      <alignment horizontal="center" vertical="center"/>
      <protection locked="0"/>
    </xf>
    <xf numFmtId="0" fontId="5" fillId="37" borderId="19" xfId="56" applyFont="1" applyFill="1" applyBorder="1" applyAlignment="1" applyProtection="1">
      <alignment horizontal="center" vertical="center"/>
      <protection locked="0"/>
    </xf>
    <xf numFmtId="0" fontId="30" fillId="37" borderId="22" xfId="53" applyFont="1" applyFill="1" applyBorder="1" applyAlignment="1">
      <alignment horizontal="left" vertical="center" wrapText="1"/>
      <protection/>
    </xf>
    <xf numFmtId="0" fontId="5" fillId="37" borderId="22" xfId="0" applyFont="1" applyFill="1" applyBorder="1" applyAlignment="1" applyProtection="1">
      <alignment horizontal="center" vertical="center"/>
      <protection locked="0"/>
    </xf>
    <xf numFmtId="0" fontId="5" fillId="37" borderId="19" xfId="53" applyFont="1" applyFill="1" applyBorder="1" applyAlignment="1">
      <alignment horizontal="left" vertical="center" wrapText="1"/>
      <protection/>
    </xf>
    <xf numFmtId="0" fontId="5" fillId="37" borderId="19" xfId="0" applyFont="1" applyFill="1" applyBorder="1" applyAlignment="1" applyProtection="1">
      <alignment horizontal="left"/>
      <protection locked="0"/>
    </xf>
    <xf numFmtId="0" fontId="5" fillId="37" borderId="19" xfId="0" applyFont="1" applyFill="1" applyBorder="1" applyAlignment="1" applyProtection="1">
      <alignment horizontal="center" vertical="center" wrapText="1"/>
      <protection locked="0"/>
    </xf>
    <xf numFmtId="0" fontId="5" fillId="37" borderId="22" xfId="0" applyFont="1" applyFill="1" applyBorder="1" applyAlignment="1" applyProtection="1">
      <alignment horizontal="center" vertical="top"/>
      <protection locked="0"/>
    </xf>
    <xf numFmtId="0" fontId="5" fillId="37" borderId="22" xfId="0" applyFont="1" applyFill="1" applyBorder="1" applyAlignment="1" applyProtection="1">
      <alignment horizontal="center" vertical="top"/>
      <protection locked="0"/>
    </xf>
    <xf numFmtId="0" fontId="5" fillId="37" borderId="19" xfId="53" applyFont="1" applyFill="1" applyBorder="1" applyAlignment="1">
      <alignment horizontal="left" vertical="top" wrapText="1"/>
      <protection/>
    </xf>
    <xf numFmtId="0" fontId="9" fillId="37" borderId="19" xfId="0" applyFont="1" applyFill="1" applyBorder="1" applyAlignment="1">
      <alignment horizontal="center" vertical="top"/>
    </xf>
    <xf numFmtId="0" fontId="5" fillId="37" borderId="19" xfId="53" applyFont="1" applyFill="1" applyBorder="1" applyAlignment="1" applyProtection="1">
      <alignment horizontal="left" vertical="top" wrapText="1"/>
      <protection locked="0"/>
    </xf>
    <xf numFmtId="0" fontId="30" fillId="37" borderId="19" xfId="53" applyFont="1" applyFill="1" applyBorder="1" applyAlignment="1">
      <alignment horizontal="left" vertical="center" wrapText="1"/>
      <protection/>
    </xf>
    <xf numFmtId="0" fontId="9" fillId="33" borderId="22" xfId="0" applyFont="1" applyFill="1" applyBorder="1" applyAlignment="1">
      <alignment horizontal="center" vertical="top"/>
    </xf>
    <xf numFmtId="0" fontId="30" fillId="37" borderId="19" xfId="53" applyFont="1" applyFill="1" applyBorder="1" applyAlignment="1">
      <alignment horizontal="left" vertical="top" wrapText="1"/>
      <protection/>
    </xf>
    <xf numFmtId="0" fontId="5" fillId="37" borderId="22" xfId="53" applyFont="1" applyFill="1" applyBorder="1" applyAlignment="1" applyProtection="1">
      <alignment horizontal="left" vertical="center"/>
      <protection locked="0"/>
    </xf>
    <xf numFmtId="0" fontId="5" fillId="37" borderId="19" xfId="53" applyFont="1" applyFill="1" applyBorder="1" applyAlignment="1" applyProtection="1">
      <alignment horizontal="left" vertical="center"/>
      <protection locked="0"/>
    </xf>
    <xf numFmtId="0" fontId="5" fillId="37" borderId="19" xfId="58" applyFont="1" applyFill="1" applyBorder="1" applyAlignment="1" applyProtection="1">
      <alignment horizontal="left"/>
      <protection locked="0"/>
    </xf>
    <xf numFmtId="0" fontId="5" fillId="37" borderId="20" xfId="60" applyFont="1" applyFill="1" applyBorder="1" applyAlignment="1" applyProtection="1">
      <alignment horizontal="center"/>
      <protection locked="0"/>
    </xf>
    <xf numFmtId="0" fontId="5" fillId="37" borderId="20" xfId="0" applyFont="1" applyFill="1" applyBorder="1" applyAlignment="1" applyProtection="1">
      <alignment horizontal="center" vertical="center"/>
      <protection locked="0"/>
    </xf>
    <xf numFmtId="0" fontId="5" fillId="37" borderId="22" xfId="53" applyFont="1" applyFill="1" applyBorder="1" applyAlignment="1">
      <alignment horizontal="left" vertical="top" wrapText="1"/>
      <protection/>
    </xf>
    <xf numFmtId="0" fontId="5" fillId="37" borderId="36" xfId="53" applyFont="1" applyFill="1" applyBorder="1" applyAlignment="1">
      <alignment horizontal="left" vertical="top" wrapText="1"/>
      <protection/>
    </xf>
    <xf numFmtId="0" fontId="30" fillId="37" borderId="22" xfId="53" applyFont="1" applyFill="1" applyBorder="1" applyAlignment="1">
      <alignment horizontal="left" vertical="top" wrapText="1"/>
      <protection/>
    </xf>
    <xf numFmtId="0" fontId="9" fillId="37" borderId="22" xfId="0" applyFont="1" applyFill="1" applyBorder="1" applyAlignment="1">
      <alignment horizontal="center" vertical="top"/>
    </xf>
    <xf numFmtId="0" fontId="5" fillId="37" borderId="19" xfId="0" applyFont="1" applyFill="1" applyBorder="1" applyAlignment="1" applyProtection="1">
      <alignment horizontal="left" vertical="center"/>
      <protection locked="0"/>
    </xf>
    <xf numFmtId="0" fontId="5" fillId="33" borderId="19" xfId="56" applyFont="1" applyFill="1" applyBorder="1" applyAlignment="1" applyProtection="1">
      <alignment horizontal="center" vertical="top"/>
      <protection locked="0"/>
    </xf>
    <xf numFmtId="0" fontId="5" fillId="37" borderId="19" xfId="56" applyFont="1" applyFill="1" applyBorder="1" applyAlignment="1" applyProtection="1">
      <alignment horizontal="left" vertical="center"/>
      <protection locked="0"/>
    </xf>
    <xf numFmtId="0" fontId="5" fillId="37" borderId="19" xfId="0" applyFont="1" applyFill="1" applyBorder="1" applyAlignment="1" applyProtection="1">
      <alignment horizontal="center"/>
      <protection locked="0"/>
    </xf>
    <xf numFmtId="0" fontId="5" fillId="37" borderId="19" xfId="56" applyFont="1" applyFill="1" applyBorder="1" applyAlignment="1" applyProtection="1">
      <alignment horizontal="left" vertical="top"/>
      <protection locked="0"/>
    </xf>
    <xf numFmtId="0" fontId="5" fillId="37" borderId="19" xfId="56" applyFont="1" applyFill="1" applyBorder="1" applyAlignment="1" applyProtection="1">
      <alignment horizontal="center" vertical="top"/>
      <protection locked="0"/>
    </xf>
    <xf numFmtId="0" fontId="5" fillId="37" borderId="19" xfId="0" applyFont="1" applyFill="1" applyBorder="1" applyAlignment="1" applyProtection="1">
      <alignment horizontal="center" vertical="center" wrapText="1"/>
      <protection locked="0"/>
    </xf>
    <xf numFmtId="0" fontId="5" fillId="37" borderId="48" xfId="56" applyFont="1" applyFill="1" applyBorder="1" applyAlignment="1" applyProtection="1">
      <alignment horizontal="left" vertical="center"/>
      <protection locked="0"/>
    </xf>
    <xf numFmtId="0" fontId="5" fillId="37" borderId="48" xfId="56" applyFont="1" applyFill="1" applyBorder="1" applyAlignment="1" applyProtection="1">
      <alignment horizontal="center" vertical="center"/>
      <protection locked="0"/>
    </xf>
    <xf numFmtId="0" fontId="5" fillId="37" borderId="48" xfId="56" applyFont="1" applyFill="1" applyBorder="1" applyAlignment="1" applyProtection="1">
      <alignment horizontal="center" vertical="center"/>
      <protection locked="0"/>
    </xf>
    <xf numFmtId="0" fontId="5" fillId="37" borderId="20" xfId="56" applyFont="1" applyFill="1" applyBorder="1" applyAlignment="1" applyProtection="1">
      <alignment horizontal="center" vertical="center"/>
      <protection locked="0"/>
    </xf>
    <xf numFmtId="0" fontId="5" fillId="37" borderId="22" xfId="0" applyFont="1" applyFill="1" applyBorder="1" applyAlignment="1" applyProtection="1">
      <alignment horizontal="center"/>
      <protection locked="0"/>
    </xf>
    <xf numFmtId="0" fontId="5" fillId="37" borderId="22" xfId="0" applyFont="1" applyFill="1" applyBorder="1" applyAlignment="1">
      <alignment horizontal="center" wrapText="1"/>
    </xf>
    <xf numFmtId="0" fontId="5" fillId="37" borderId="19" xfId="0" applyFont="1" applyFill="1" applyBorder="1" applyAlignment="1">
      <alignment horizontal="center" wrapText="1"/>
    </xf>
    <xf numFmtId="0" fontId="14" fillId="37" borderId="19" xfId="0" applyFont="1" applyFill="1" applyBorder="1" applyAlignment="1" applyProtection="1">
      <alignment horizontal="center" vertical="center"/>
      <protection locked="0"/>
    </xf>
    <xf numFmtId="0" fontId="5" fillId="37" borderId="49" xfId="56" applyFont="1" applyFill="1" applyBorder="1" applyAlignment="1" applyProtection="1">
      <alignment horizontal="left" vertical="center"/>
      <protection locked="0"/>
    </xf>
    <xf numFmtId="0" fontId="5" fillId="37" borderId="49" xfId="56" applyFont="1" applyFill="1" applyBorder="1" applyAlignment="1" applyProtection="1">
      <alignment horizontal="center" vertical="center"/>
      <protection locked="0"/>
    </xf>
    <xf numFmtId="0" fontId="5" fillId="37" borderId="49" xfId="56" applyFont="1" applyFill="1" applyBorder="1" applyAlignment="1" applyProtection="1">
      <alignment horizontal="center" vertical="center"/>
      <protection locked="0"/>
    </xf>
    <xf numFmtId="0" fontId="5" fillId="37" borderId="19" xfId="56" applyFont="1" applyFill="1" applyBorder="1" applyAlignment="1" applyProtection="1">
      <alignment horizontal="left"/>
      <protection locked="0"/>
    </xf>
    <xf numFmtId="0" fontId="5" fillId="37" borderId="19" xfId="56" applyFont="1" applyFill="1" applyBorder="1" applyAlignment="1" applyProtection="1">
      <alignment horizontal="center"/>
      <protection locked="0"/>
    </xf>
    <xf numFmtId="0" fontId="5" fillId="37" borderId="36" xfId="56" applyFont="1" applyFill="1" applyBorder="1" applyAlignment="1" applyProtection="1">
      <alignment horizontal="center"/>
      <protection locked="0"/>
    </xf>
    <xf numFmtId="0" fontId="31" fillId="37" borderId="19" xfId="0" applyFont="1" applyFill="1" applyBorder="1" applyAlignment="1">
      <alignment/>
    </xf>
    <xf numFmtId="0" fontId="5" fillId="37" borderId="36" xfId="53" applyFont="1" applyFill="1" applyBorder="1" applyAlignment="1">
      <alignment horizontal="left" vertical="center" wrapText="1"/>
      <protection/>
    </xf>
    <xf numFmtId="0" fontId="9" fillId="37" borderId="36" xfId="0" applyFont="1" applyFill="1" applyBorder="1" applyAlignment="1">
      <alignment horizontal="center" vertical="center"/>
    </xf>
    <xf numFmtId="0" fontId="5" fillId="37" borderId="36" xfId="0" applyFont="1" applyFill="1" applyBorder="1" applyAlignment="1" applyProtection="1">
      <alignment horizontal="center" vertical="center" wrapText="1"/>
      <protection locked="0"/>
    </xf>
    <xf numFmtId="0" fontId="9" fillId="37" borderId="19" xfId="0" applyFont="1" applyFill="1" applyBorder="1" applyAlignment="1">
      <alignment horizontal="center" vertical="center"/>
    </xf>
    <xf numFmtId="0" fontId="5" fillId="37" borderId="19" xfId="53" applyFont="1" applyFill="1" applyBorder="1" applyAlignment="1" applyProtection="1">
      <alignment horizontal="left" vertical="center" wrapText="1"/>
      <protection locked="0"/>
    </xf>
    <xf numFmtId="0" fontId="5" fillId="37" borderId="20" xfId="53" applyFont="1" applyFill="1" applyBorder="1" applyAlignment="1" applyProtection="1">
      <alignment horizontal="center" vertical="center"/>
      <protection locked="0"/>
    </xf>
    <xf numFmtId="0" fontId="5" fillId="37" borderId="22" xfId="0" applyFont="1" applyFill="1" applyBorder="1" applyAlignment="1" applyProtection="1">
      <alignment horizontal="center" vertical="center" wrapText="1"/>
      <protection locked="0"/>
    </xf>
    <xf numFmtId="0" fontId="5" fillId="37" borderId="19" xfId="0" applyFont="1" applyFill="1" applyBorder="1" applyAlignment="1" applyProtection="1">
      <alignment horizontal="center" vertical="top" wrapText="1"/>
      <protection locked="0"/>
    </xf>
    <xf numFmtId="0" fontId="5" fillId="37" borderId="36" xfId="0" applyFont="1" applyFill="1" applyBorder="1" applyAlignment="1" applyProtection="1">
      <alignment horizontal="center" vertical="top"/>
      <protection locked="0"/>
    </xf>
    <xf numFmtId="0" fontId="5" fillId="37" borderId="38" xfId="0" applyFont="1" applyFill="1" applyBorder="1" applyAlignment="1" applyProtection="1">
      <alignment horizontal="center" wrapText="1"/>
      <protection locked="0"/>
    </xf>
    <xf numFmtId="0" fontId="5" fillId="37" borderId="19" xfId="0" applyFont="1" applyFill="1" applyBorder="1" applyAlignment="1" applyProtection="1">
      <alignment horizontal="center" wrapText="1"/>
      <protection locked="0"/>
    </xf>
    <xf numFmtId="0" fontId="5" fillId="37" borderId="19" xfId="54" applyFont="1" applyFill="1" applyBorder="1" applyAlignment="1" applyProtection="1">
      <alignment horizontal="center" vertical="center"/>
      <protection locked="0"/>
    </xf>
    <xf numFmtId="0" fontId="5" fillId="37" borderId="19" xfId="54" applyFont="1" applyFill="1" applyBorder="1" applyAlignment="1" applyProtection="1">
      <alignment horizontal="center" vertical="center"/>
      <protection locked="0"/>
    </xf>
    <xf numFmtId="0" fontId="5" fillId="37" borderId="22" xfId="54" applyFont="1" applyFill="1" applyBorder="1" applyAlignment="1" applyProtection="1">
      <alignment horizontal="left" vertical="center"/>
      <protection locked="0"/>
    </xf>
    <xf numFmtId="0" fontId="5" fillId="37" borderId="22" xfId="54" applyFont="1" applyFill="1" applyBorder="1" applyAlignment="1" applyProtection="1">
      <alignment horizontal="center" vertical="center"/>
      <protection locked="0"/>
    </xf>
    <xf numFmtId="0" fontId="5" fillId="37" borderId="22" xfId="54" applyFont="1" applyFill="1" applyBorder="1" applyAlignment="1" applyProtection="1">
      <alignment horizontal="center" vertical="center"/>
      <protection locked="0"/>
    </xf>
    <xf numFmtId="0" fontId="5" fillId="37" borderId="36" xfId="0" applyFont="1" applyFill="1" applyBorder="1" applyAlignment="1" applyProtection="1">
      <alignment wrapText="1"/>
      <protection locked="0"/>
    </xf>
    <xf numFmtId="0" fontId="5" fillId="37" borderId="36" xfId="0" applyFont="1" applyFill="1" applyBorder="1" applyAlignment="1" applyProtection="1">
      <alignment horizontal="center" wrapText="1"/>
      <protection locked="0"/>
    </xf>
    <xf numFmtId="0" fontId="5" fillId="37" borderId="36" xfId="0" applyFont="1" applyFill="1" applyBorder="1" applyAlignment="1" applyProtection="1">
      <alignment horizontal="center" wrapText="1"/>
      <protection locked="0"/>
    </xf>
    <xf numFmtId="0" fontId="5" fillId="37" borderId="36" xfId="0" applyFont="1" applyFill="1" applyBorder="1" applyAlignment="1">
      <alignment horizontal="center" wrapText="1"/>
    </xf>
    <xf numFmtId="0" fontId="5" fillId="37" borderId="19" xfId="0" applyFont="1" applyFill="1" applyBorder="1" applyAlignment="1" applyProtection="1">
      <alignment wrapText="1"/>
      <protection locked="0"/>
    </xf>
    <xf numFmtId="0" fontId="5" fillId="37" borderId="19" xfId="0" applyFont="1" applyFill="1" applyBorder="1" applyAlignment="1" applyProtection="1">
      <alignment horizontal="center" wrapText="1"/>
      <protection locked="0"/>
    </xf>
    <xf numFmtId="0" fontId="9" fillId="37" borderId="19" xfId="0" applyFont="1" applyFill="1" applyBorder="1" applyAlignment="1">
      <alignment/>
    </xf>
    <xf numFmtId="0" fontId="5" fillId="37" borderId="38" xfId="54" applyFont="1" applyFill="1" applyBorder="1" applyAlignment="1" applyProtection="1">
      <alignment horizontal="left" vertical="center"/>
      <protection locked="0"/>
    </xf>
    <xf numFmtId="0" fontId="5" fillId="37" borderId="38" xfId="54" applyFont="1" applyFill="1" applyBorder="1" applyAlignment="1" applyProtection="1">
      <alignment horizontal="center" vertical="center"/>
      <protection locked="0"/>
    </xf>
    <xf numFmtId="0" fontId="5" fillId="37" borderId="38" xfId="54" applyFont="1" applyFill="1" applyBorder="1" applyAlignment="1" applyProtection="1">
      <alignment horizontal="center" vertical="center"/>
      <protection locked="0"/>
    </xf>
    <xf numFmtId="0" fontId="5" fillId="37" borderId="22" xfId="53" applyFont="1" applyFill="1" applyBorder="1" applyAlignment="1">
      <alignment horizontal="left" vertical="center" wrapText="1"/>
      <protection/>
    </xf>
    <xf numFmtId="0" fontId="9" fillId="37" borderId="22" xfId="0" applyFont="1" applyFill="1" applyBorder="1" applyAlignment="1">
      <alignment horizontal="center" vertical="center"/>
    </xf>
    <xf numFmtId="0" fontId="9" fillId="37" borderId="19" xfId="0" applyFont="1" applyFill="1" applyBorder="1" applyAlignment="1">
      <alignment horizontal="center"/>
    </xf>
    <xf numFmtId="0" fontId="5" fillId="37" borderId="20" xfId="57" applyFont="1" applyFill="1" applyBorder="1" applyAlignment="1" applyProtection="1">
      <alignment vertical="center" wrapText="1"/>
      <protection locked="0"/>
    </xf>
    <xf numFmtId="0" fontId="5" fillId="37" borderId="20" xfId="57" applyFont="1" applyFill="1" applyBorder="1" applyAlignment="1" applyProtection="1">
      <alignment horizontal="center"/>
      <protection locked="0"/>
    </xf>
    <xf numFmtId="0" fontId="9" fillId="37" borderId="20" xfId="0" applyFont="1" applyFill="1" applyBorder="1" applyAlignment="1">
      <alignment/>
    </xf>
    <xf numFmtId="0" fontId="5" fillId="37" borderId="22" xfId="0" applyFont="1" applyFill="1" applyBorder="1" applyAlignment="1" applyProtection="1">
      <alignment vertical="center"/>
      <protection locked="0"/>
    </xf>
    <xf numFmtId="0" fontId="5" fillId="37" borderId="19" xfId="0" applyFont="1" applyFill="1" applyBorder="1" applyAlignment="1" applyProtection="1">
      <alignment vertical="center"/>
      <protection locked="0"/>
    </xf>
    <xf numFmtId="0" fontId="5" fillId="37" borderId="19" xfId="57" applyFont="1" applyFill="1" applyBorder="1" applyAlignment="1" applyProtection="1">
      <alignment vertical="center" wrapText="1"/>
      <protection locked="0"/>
    </xf>
    <xf numFmtId="0" fontId="5" fillId="37" borderId="19" xfId="59" applyFont="1" applyFill="1" applyBorder="1" applyAlignment="1" applyProtection="1">
      <alignment horizontal="center"/>
      <protection locked="0"/>
    </xf>
    <xf numFmtId="0" fontId="5" fillId="37" borderId="19" xfId="59" applyFont="1" applyFill="1" applyBorder="1" applyAlignment="1" applyProtection="1">
      <alignment horizontal="center"/>
      <protection locked="0"/>
    </xf>
    <xf numFmtId="0" fontId="9" fillId="37" borderId="37" xfId="0" applyFont="1" applyFill="1" applyBorder="1" applyAlignment="1">
      <alignment/>
    </xf>
    <xf numFmtId="0" fontId="5" fillId="37" borderId="37" xfId="0" applyFont="1" applyFill="1" applyBorder="1" applyAlignment="1" applyProtection="1">
      <alignment horizontal="center" vertical="center" wrapText="1"/>
      <protection locked="0"/>
    </xf>
    <xf numFmtId="0" fontId="5" fillId="37" borderId="10" xfId="0" applyFont="1" applyFill="1" applyBorder="1" applyAlignment="1" applyProtection="1">
      <alignment horizontal="center" vertical="center" wrapText="1"/>
      <protection locked="0"/>
    </xf>
    <xf numFmtId="0" fontId="5" fillId="37" borderId="20" xfId="60" applyFont="1" applyFill="1" applyBorder="1" applyAlignment="1" applyProtection="1">
      <alignment horizontal="left"/>
      <protection locked="0"/>
    </xf>
    <xf numFmtId="0" fontId="5" fillId="37" borderId="20" xfId="60" applyFont="1" applyFill="1" applyBorder="1" applyAlignment="1" applyProtection="1">
      <alignment horizontal="center"/>
      <protection locked="0"/>
    </xf>
    <xf numFmtId="0" fontId="5" fillId="37" borderId="22" xfId="0" applyFont="1" applyFill="1" applyBorder="1" applyAlignment="1" applyProtection="1">
      <alignment horizontal="left" vertical="center"/>
      <protection locked="0"/>
    </xf>
    <xf numFmtId="0" fontId="5" fillId="33" borderId="38"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38" xfId="56" applyFont="1" applyFill="1" applyBorder="1" applyAlignment="1" applyProtection="1">
      <alignment horizontal="left"/>
      <protection locked="0"/>
    </xf>
    <xf numFmtId="0" fontId="4" fillId="0" borderId="19" xfId="0" applyFont="1" applyBorder="1" applyAlignment="1">
      <alignment vertical="center"/>
    </xf>
    <xf numFmtId="0" fontId="5" fillId="37" borderId="19" xfId="53" applyFont="1" applyFill="1" applyBorder="1" applyAlignment="1" applyProtection="1">
      <alignment horizontal="center" vertical="center"/>
      <protection locked="0"/>
    </xf>
    <xf numFmtId="0" fontId="5" fillId="0" borderId="39" xfId="53" applyFont="1" applyFill="1" applyBorder="1" applyAlignment="1" applyProtection="1">
      <alignment horizontal="left" vertical="center" wrapText="1"/>
      <protection locked="0"/>
    </xf>
    <xf numFmtId="0" fontId="5" fillId="0" borderId="58" xfId="53"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9" fillId="37" borderId="39" xfId="0" applyFont="1" applyFill="1" applyBorder="1" applyAlignment="1">
      <alignment/>
    </xf>
    <xf numFmtId="0" fontId="0" fillId="0" borderId="58" xfId="0" applyBorder="1" applyAlignment="1">
      <alignment/>
    </xf>
    <xf numFmtId="0" fontId="5" fillId="37" borderId="39" xfId="0" applyFont="1" applyFill="1" applyBorder="1" applyAlignment="1" applyProtection="1">
      <alignment horizontal="left" vertical="center"/>
      <protection locked="0"/>
    </xf>
    <xf numFmtId="0" fontId="0" fillId="37" borderId="58" xfId="0" applyFill="1" applyBorder="1" applyAlignment="1">
      <alignment horizontal="left" vertical="center"/>
    </xf>
    <xf numFmtId="0" fontId="5" fillId="0" borderId="21" xfId="53" applyFont="1" applyFill="1" applyBorder="1" applyAlignment="1">
      <alignment horizontal="center" vertical="center"/>
      <protection/>
    </xf>
    <xf numFmtId="0" fontId="5" fillId="0" borderId="43" xfId="53" applyFont="1" applyFill="1" applyBorder="1" applyAlignment="1">
      <alignment horizontal="center" vertical="center"/>
      <protection/>
    </xf>
    <xf numFmtId="0" fontId="5" fillId="0" borderId="46" xfId="53" applyFont="1" applyFill="1" applyBorder="1" applyAlignment="1" applyProtection="1">
      <alignment horizontal="left" vertical="center" wrapText="1"/>
      <protection locked="0"/>
    </xf>
    <xf numFmtId="0" fontId="5" fillId="0" borderId="47" xfId="53" applyFont="1" applyFill="1" applyBorder="1" applyAlignment="1" applyProtection="1">
      <alignment horizontal="left" vertical="center" wrapText="1"/>
      <protection locked="0"/>
    </xf>
    <xf numFmtId="0" fontId="13" fillId="0" borderId="53" xfId="0" applyFont="1" applyFill="1" applyBorder="1" applyAlignment="1" applyProtection="1">
      <alignment horizontal="left" vertical="center" wrapText="1"/>
      <protection locked="0"/>
    </xf>
    <xf numFmtId="0" fontId="13" fillId="0" borderId="60" xfId="0" applyFont="1" applyFill="1" applyBorder="1" applyAlignment="1" applyProtection="1">
      <alignment horizontal="left" vertical="center" wrapText="1"/>
      <protection locked="0"/>
    </xf>
    <xf numFmtId="0" fontId="5" fillId="0" borderId="53"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0" fontId="5" fillId="37" borderId="53" xfId="0" applyFont="1" applyFill="1" applyBorder="1" applyAlignment="1" applyProtection="1">
      <alignment horizontal="left"/>
      <protection locked="0"/>
    </xf>
    <xf numFmtId="0" fontId="5" fillId="37" borderId="60" xfId="0" applyFont="1" applyFill="1" applyBorder="1" applyAlignment="1" applyProtection="1">
      <alignment horizontal="left"/>
      <protection locked="0"/>
    </xf>
    <xf numFmtId="0" fontId="5" fillId="37" borderId="39" xfId="0" applyFont="1" applyFill="1" applyBorder="1" applyAlignment="1" applyProtection="1">
      <alignment horizontal="left"/>
      <protection locked="0"/>
    </xf>
    <xf numFmtId="0" fontId="5" fillId="37" borderId="58" xfId="0" applyFont="1" applyFill="1" applyBorder="1" applyAlignment="1" applyProtection="1">
      <alignment horizontal="left"/>
      <protection locked="0"/>
    </xf>
    <xf numFmtId="0" fontId="5" fillId="37" borderId="58" xfId="0" applyFont="1" applyFill="1" applyBorder="1" applyAlignment="1" applyProtection="1">
      <alignment horizontal="left" vertical="center"/>
      <protection locked="0"/>
    </xf>
    <xf numFmtId="0" fontId="5" fillId="0" borderId="46" xfId="53" applyFont="1" applyBorder="1" applyAlignment="1" applyProtection="1">
      <alignment horizontal="left" vertical="center"/>
      <protection locked="0"/>
    </xf>
    <xf numFmtId="0" fontId="5" fillId="0" borderId="47" xfId="53" applyFont="1" applyBorder="1" applyAlignment="1" applyProtection="1">
      <alignment horizontal="left" vertical="center"/>
      <protection locked="0"/>
    </xf>
    <xf numFmtId="0" fontId="5" fillId="0" borderId="39" xfId="53" applyFont="1" applyBorder="1" applyAlignment="1" applyProtection="1">
      <alignment horizontal="left" vertical="center"/>
      <protection locked="0"/>
    </xf>
    <xf numFmtId="0" fontId="5" fillId="0" borderId="58" xfId="53" applyFont="1" applyBorder="1" applyAlignment="1" applyProtection="1">
      <alignment horizontal="left" vertical="center"/>
      <protection locked="0"/>
    </xf>
    <xf numFmtId="0" fontId="4" fillId="0" borderId="37" xfId="53" applyFont="1" applyBorder="1" applyAlignment="1">
      <alignment vertical="center"/>
      <protection/>
    </xf>
    <xf numFmtId="0" fontId="4" fillId="0" borderId="49" xfId="53" applyFont="1" applyBorder="1" applyAlignment="1">
      <alignment vertical="center"/>
      <protection/>
    </xf>
    <xf numFmtId="0" fontId="4" fillId="0" borderId="48" xfId="53" applyFont="1" applyBorder="1" applyAlignment="1">
      <alignment vertical="center"/>
      <protection/>
    </xf>
    <xf numFmtId="0" fontId="5" fillId="0" borderId="53" xfId="53" applyFont="1" applyBorder="1" applyAlignment="1" applyProtection="1">
      <alignment horizontal="left" vertical="center"/>
      <protection locked="0"/>
    </xf>
    <xf numFmtId="0" fontId="5" fillId="0" borderId="60" xfId="53" applyFont="1" applyBorder="1" applyAlignment="1" applyProtection="1">
      <alignment horizontal="left" vertical="center"/>
      <protection locked="0"/>
    </xf>
    <xf numFmtId="0" fontId="4" fillId="0" borderId="37" xfId="53" applyFont="1" applyBorder="1" applyAlignment="1">
      <alignment vertical="center" wrapText="1"/>
      <protection/>
    </xf>
    <xf numFmtId="0" fontId="4" fillId="0" borderId="49" xfId="53" applyFont="1" applyBorder="1" applyAlignment="1">
      <alignment vertical="center" wrapText="1"/>
      <protection/>
    </xf>
    <xf numFmtId="0" fontId="4" fillId="0" borderId="48" xfId="53" applyFont="1" applyBorder="1" applyAlignment="1">
      <alignment vertical="center" wrapText="1"/>
      <protection/>
    </xf>
    <xf numFmtId="1" fontId="4" fillId="32" borderId="10" xfId="53" applyNumberFormat="1" applyFont="1" applyFill="1" applyBorder="1" applyAlignment="1" applyProtection="1">
      <alignment horizontal="center" vertical="center"/>
      <protection locked="0"/>
    </xf>
    <xf numFmtId="0" fontId="4" fillId="0" borderId="37" xfId="0" applyFont="1" applyBorder="1" applyAlignment="1">
      <alignment horizontal="left"/>
    </xf>
    <xf numFmtId="0" fontId="4" fillId="0" borderId="48" xfId="0" applyFont="1" applyBorder="1" applyAlignment="1">
      <alignment horizontal="left"/>
    </xf>
    <xf numFmtId="0" fontId="4" fillId="0" borderId="37" xfId="0" applyFont="1" applyBorder="1" applyAlignment="1">
      <alignment/>
    </xf>
    <xf numFmtId="0" fontId="4" fillId="0" borderId="48" xfId="0" applyFont="1" applyBorder="1" applyAlignment="1">
      <alignment/>
    </xf>
    <xf numFmtId="1" fontId="4" fillId="12" borderId="10" xfId="53" applyNumberFormat="1" applyFont="1" applyFill="1" applyBorder="1" applyAlignment="1">
      <alignment horizontal="center" vertical="center"/>
      <protection/>
    </xf>
    <xf numFmtId="1" fontId="5" fillId="0" borderId="39" xfId="0" applyNumberFormat="1" applyFont="1" applyFill="1" applyBorder="1" applyAlignment="1" applyProtection="1">
      <alignment horizontal="center" vertical="center" wrapText="1" shrinkToFit="1"/>
      <protection locked="0"/>
    </xf>
    <xf numFmtId="1" fontId="5" fillId="0" borderId="58" xfId="0" applyNumberFormat="1" applyFont="1" applyFill="1" applyBorder="1" applyAlignment="1" applyProtection="1">
      <alignment horizontal="center" vertical="center" wrapText="1" shrinkToFit="1"/>
      <protection locked="0"/>
    </xf>
    <xf numFmtId="1" fontId="4" fillId="0" borderId="10" xfId="53" applyNumberFormat="1" applyFont="1" applyBorder="1" applyAlignment="1">
      <alignment horizontal="center" vertical="center" wrapText="1"/>
      <protection/>
    </xf>
    <xf numFmtId="0" fontId="5" fillId="0" borderId="53" xfId="53" applyFont="1" applyFill="1" applyBorder="1" applyAlignment="1" applyProtection="1">
      <alignment horizontal="left" vertical="center" wrapText="1"/>
      <protection locked="0"/>
    </xf>
    <xf numFmtId="0" fontId="5" fillId="0" borderId="60" xfId="53" applyFont="1" applyFill="1" applyBorder="1" applyAlignment="1" applyProtection="1">
      <alignment horizontal="left" vertical="center" wrapText="1"/>
      <protection locked="0"/>
    </xf>
    <xf numFmtId="0" fontId="24" fillId="0" borderId="0" xfId="0" applyFont="1" applyFill="1" applyAlignment="1">
      <alignment vertical="center" wrapText="1"/>
    </xf>
    <xf numFmtId="0" fontId="0" fillId="0" borderId="0" xfId="0" applyAlignment="1">
      <alignment wrapText="1"/>
    </xf>
    <xf numFmtId="0" fontId="0" fillId="0" borderId="0" xfId="0" applyAlignment="1">
      <alignment/>
    </xf>
    <xf numFmtId="1" fontId="4" fillId="32" borderId="10" xfId="58" applyNumberFormat="1" applyFont="1" applyFill="1" applyBorder="1" applyAlignment="1">
      <alignment horizontal="center"/>
      <protection/>
    </xf>
    <xf numFmtId="0" fontId="15" fillId="0" borderId="10" xfId="0" applyFont="1" applyBorder="1" applyAlignment="1">
      <alignment horizontal="left"/>
    </xf>
    <xf numFmtId="1" fontId="5" fillId="0" borderId="46" xfId="58" applyNumberFormat="1" applyFont="1" applyBorder="1" applyAlignment="1">
      <alignment horizontal="center"/>
      <protection/>
    </xf>
    <xf numFmtId="1" fontId="5" fillId="0" borderId="47" xfId="58" applyNumberFormat="1" applyFont="1" applyBorder="1" applyAlignment="1">
      <alignment horizontal="center"/>
      <protection/>
    </xf>
    <xf numFmtId="1" fontId="5" fillId="12" borderId="10" xfId="58" applyNumberFormat="1" applyFont="1" applyFill="1" applyBorder="1" applyAlignment="1">
      <alignment horizontal="center"/>
      <protection/>
    </xf>
    <xf numFmtId="0" fontId="9" fillId="0" borderId="0" xfId="0" applyFont="1" applyAlignment="1">
      <alignment wrapText="1"/>
    </xf>
    <xf numFmtId="0" fontId="27" fillId="0" borderId="0" xfId="0" applyFont="1" applyFill="1" applyAlignment="1">
      <alignment/>
    </xf>
    <xf numFmtId="0" fontId="15" fillId="0" borderId="10" xfId="0" applyFont="1" applyBorder="1" applyAlignment="1" applyProtection="1">
      <alignment horizontal="left" wrapText="1"/>
      <protection/>
    </xf>
    <xf numFmtId="1" fontId="5" fillId="0" borderId="53" xfId="58" applyNumberFormat="1" applyFont="1" applyBorder="1" applyAlignment="1">
      <alignment horizontal="center"/>
      <protection/>
    </xf>
    <xf numFmtId="1" fontId="5" fillId="0" borderId="60" xfId="58" applyNumberFormat="1" applyFont="1" applyBorder="1" applyAlignment="1">
      <alignment horizontal="center"/>
      <protection/>
    </xf>
    <xf numFmtId="0" fontId="19" fillId="0" borderId="39" xfId="0" applyFont="1" applyFill="1" applyBorder="1" applyAlignment="1" applyProtection="1">
      <alignment/>
      <protection locked="0"/>
    </xf>
    <xf numFmtId="0" fontId="19" fillId="0" borderId="58" xfId="0" applyFont="1" applyFill="1" applyBorder="1" applyAlignment="1" applyProtection="1">
      <alignment/>
      <protection locked="0"/>
    </xf>
    <xf numFmtId="0" fontId="5" fillId="0" borderId="39" xfId="0" applyFont="1" applyFill="1" applyBorder="1" applyAlignment="1" applyProtection="1">
      <alignment horizontal="center"/>
      <protection locked="0"/>
    </xf>
    <xf numFmtId="0" fontId="5" fillId="0" borderId="58" xfId="0" applyFont="1" applyFill="1" applyBorder="1" applyAlignment="1" applyProtection="1">
      <alignment horizontal="center"/>
      <protection locked="0"/>
    </xf>
    <xf numFmtId="1" fontId="5" fillId="0" borderId="39" xfId="0" applyNumberFormat="1" applyFont="1" applyFill="1" applyBorder="1" applyAlignment="1" applyProtection="1">
      <alignment horizontal="left" vertical="center" wrapText="1" shrinkToFit="1"/>
      <protection locked="0"/>
    </xf>
    <xf numFmtId="1" fontId="5" fillId="0" borderId="58" xfId="0" applyNumberFormat="1" applyFont="1" applyFill="1" applyBorder="1" applyAlignment="1" applyProtection="1">
      <alignment horizontal="left" vertical="center" wrapText="1" shrinkToFit="1"/>
      <protection locked="0"/>
    </xf>
    <xf numFmtId="0" fontId="5" fillId="37" borderId="39" xfId="53" applyFont="1" applyFill="1" applyBorder="1" applyAlignment="1" applyProtection="1">
      <alignment horizontal="left" vertical="center" wrapText="1"/>
      <protection locked="0"/>
    </xf>
    <xf numFmtId="0" fontId="0" fillId="0" borderId="58" xfId="0" applyBorder="1" applyAlignment="1">
      <alignment horizontal="left" vertical="center" wrapText="1"/>
    </xf>
    <xf numFmtId="1" fontId="13" fillId="0" borderId="46" xfId="0" applyNumberFormat="1" applyFont="1" applyFill="1" applyBorder="1" applyAlignment="1" applyProtection="1">
      <alignment horizontal="center" vertical="center" wrapText="1" shrinkToFit="1"/>
      <protection locked="0"/>
    </xf>
    <xf numFmtId="1" fontId="13" fillId="0" borderId="47" xfId="0" applyNumberFormat="1" applyFont="1" applyFill="1" applyBorder="1" applyAlignment="1" applyProtection="1">
      <alignment horizontal="center" vertical="center" wrapText="1" shrinkToFit="1"/>
      <protection locked="0"/>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8" xfId="0" applyFont="1" applyFill="1" applyBorder="1" applyAlignment="1">
      <alignment horizontal="center" vertical="center" wrapText="1"/>
    </xf>
    <xf numFmtId="1" fontId="4" fillId="32" borderId="37" xfId="53" applyNumberFormat="1" applyFont="1" applyFill="1" applyBorder="1" applyAlignment="1" applyProtection="1">
      <alignment horizontal="center" vertical="center"/>
      <protection locked="0"/>
    </xf>
    <xf numFmtId="1" fontId="4" fillId="32" borderId="49" xfId="53" applyNumberFormat="1" applyFont="1" applyFill="1" applyBorder="1" applyAlignment="1" applyProtection="1">
      <alignment horizontal="center" vertical="center"/>
      <protection locked="0"/>
    </xf>
    <xf numFmtId="1" fontId="4" fillId="32" borderId="48" xfId="53" applyNumberFormat="1" applyFont="1" applyFill="1" applyBorder="1" applyAlignment="1" applyProtection="1">
      <alignment horizontal="center" vertical="center"/>
      <protection locked="0"/>
    </xf>
    <xf numFmtId="1" fontId="5" fillId="33" borderId="39" xfId="0" applyNumberFormat="1" applyFont="1" applyFill="1" applyBorder="1" applyAlignment="1" applyProtection="1">
      <alignment vertical="center" wrapText="1"/>
      <protection locked="0"/>
    </xf>
    <xf numFmtId="1" fontId="5" fillId="33" borderId="58" xfId="0" applyNumberFormat="1" applyFont="1" applyFill="1" applyBorder="1" applyAlignment="1" applyProtection="1">
      <alignment vertical="center" wrapText="1"/>
      <protection locked="0"/>
    </xf>
    <xf numFmtId="0" fontId="5" fillId="37" borderId="46" xfId="53" applyFont="1" applyFill="1" applyBorder="1" applyAlignment="1" applyProtection="1">
      <alignment horizontal="left" vertical="center" wrapText="1"/>
      <protection locked="0"/>
    </xf>
    <xf numFmtId="0" fontId="5" fillId="37" borderId="47" xfId="53" applyFont="1" applyFill="1" applyBorder="1" applyAlignment="1" applyProtection="1">
      <alignment horizontal="left" vertical="center" wrapText="1"/>
      <protection locked="0"/>
    </xf>
    <xf numFmtId="0" fontId="5" fillId="0" borderId="53" xfId="0" applyFont="1" applyFill="1" applyBorder="1" applyAlignment="1" applyProtection="1">
      <alignment/>
      <protection locked="0"/>
    </xf>
    <xf numFmtId="0" fontId="5" fillId="0" borderId="60" xfId="0" applyFont="1" applyFill="1" applyBorder="1" applyAlignment="1" applyProtection="1">
      <alignment/>
      <protection locked="0"/>
    </xf>
    <xf numFmtId="1" fontId="4" fillId="0" borderId="26" xfId="53" applyNumberFormat="1" applyFont="1" applyBorder="1" applyAlignment="1">
      <alignment horizontal="center" vertical="center" wrapText="1"/>
      <protection/>
    </xf>
    <xf numFmtId="1" fontId="4" fillId="0" borderId="41" xfId="53" applyNumberFormat="1" applyFont="1" applyBorder="1" applyAlignment="1">
      <alignment horizontal="center" vertical="center" wrapText="1"/>
      <protection/>
    </xf>
    <xf numFmtId="1" fontId="4" fillId="0" borderId="25" xfId="53" applyNumberFormat="1" applyFont="1" applyBorder="1" applyAlignment="1">
      <alignment horizontal="center" vertical="center" wrapText="1"/>
      <protection/>
    </xf>
    <xf numFmtId="1" fontId="4" fillId="0" borderId="42" xfId="53" applyNumberFormat="1" applyFont="1" applyBorder="1" applyAlignment="1">
      <alignment horizontal="center" vertical="center" wrapText="1"/>
      <protection/>
    </xf>
    <xf numFmtId="1" fontId="4" fillId="0" borderId="52" xfId="53" applyNumberFormat="1" applyFont="1" applyBorder="1" applyAlignment="1">
      <alignment horizontal="center" vertical="center" wrapText="1"/>
      <protection/>
    </xf>
    <xf numFmtId="1" fontId="4" fillId="0" borderId="59" xfId="53" applyNumberFormat="1" applyFont="1" applyBorder="1" applyAlignment="1">
      <alignment horizontal="center" vertical="center" wrapText="1"/>
      <protection/>
    </xf>
    <xf numFmtId="0" fontId="23" fillId="0" borderId="0" xfId="0" applyFont="1" applyAlignment="1">
      <alignment horizontal="center"/>
    </xf>
    <xf numFmtId="0" fontId="23" fillId="0" borderId="0" xfId="0" applyFont="1" applyAlignment="1">
      <alignment horizontal="left"/>
    </xf>
    <xf numFmtId="1" fontId="4" fillId="12" borderId="37" xfId="53" applyNumberFormat="1" applyFont="1" applyFill="1" applyBorder="1" applyAlignment="1">
      <alignment horizontal="center" vertical="center"/>
      <protection/>
    </xf>
    <xf numFmtId="1" fontId="4" fillId="12" borderId="49" xfId="53" applyNumberFormat="1" applyFont="1" applyFill="1" applyBorder="1" applyAlignment="1">
      <alignment horizontal="center" vertical="center"/>
      <protection/>
    </xf>
    <xf numFmtId="1" fontId="4" fillId="12" borderId="48" xfId="53" applyNumberFormat="1" applyFont="1" applyFill="1" applyBorder="1" applyAlignment="1">
      <alignment horizontal="center" vertical="center"/>
      <protection/>
    </xf>
    <xf numFmtId="0" fontId="24" fillId="0" borderId="0" xfId="0" applyFont="1" applyAlignment="1">
      <alignment horizontal="left"/>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5" fillId="33" borderId="18" xfId="53" applyFont="1" applyFill="1" applyBorder="1" applyAlignment="1" applyProtection="1">
      <alignment vertical="center"/>
      <protection locked="0"/>
    </xf>
    <xf numFmtId="0" fontId="5" fillId="33" borderId="43" xfId="53" applyFont="1" applyFill="1" applyBorder="1" applyAlignment="1" applyProtection="1">
      <alignment vertical="center"/>
      <protection locked="0"/>
    </xf>
    <xf numFmtId="1" fontId="4" fillId="12" borderId="37" xfId="53" applyNumberFormat="1" applyFont="1" applyFill="1" applyBorder="1" applyAlignment="1">
      <alignment vertical="center"/>
      <protection/>
    </xf>
    <xf numFmtId="0" fontId="0" fillId="12" borderId="49" xfId="0" applyFill="1" applyBorder="1" applyAlignment="1">
      <alignment vertical="center"/>
    </xf>
    <xf numFmtId="1" fontId="4" fillId="32" borderId="41" xfId="53" applyNumberFormat="1" applyFont="1" applyFill="1" applyBorder="1" applyAlignment="1" applyProtection="1">
      <alignment horizontal="center" vertical="center" wrapText="1"/>
      <protection locked="0"/>
    </xf>
    <xf numFmtId="1" fontId="4" fillId="32" borderId="42" xfId="53" applyNumberFormat="1" applyFont="1" applyFill="1" applyBorder="1" applyAlignment="1" applyProtection="1">
      <alignment horizontal="center" vertical="center"/>
      <protection locked="0"/>
    </xf>
    <xf numFmtId="0" fontId="0" fillId="0" borderId="58" xfId="0" applyBorder="1" applyAlignment="1">
      <alignment horizontal="left" vertical="center" wrapText="1" shrinkToFit="1"/>
    </xf>
    <xf numFmtId="1" fontId="4" fillId="12" borderId="37" xfId="53" applyNumberFormat="1" applyFont="1" applyFill="1" applyBorder="1" applyAlignment="1" applyProtection="1">
      <alignment horizontal="center" vertical="center"/>
      <protection locked="0"/>
    </xf>
    <xf numFmtId="1" fontId="4" fillId="12" borderId="49" xfId="53" applyNumberFormat="1" applyFont="1" applyFill="1" applyBorder="1" applyAlignment="1" applyProtection="1">
      <alignment horizontal="center" vertical="center"/>
      <protection locked="0"/>
    </xf>
    <xf numFmtId="1" fontId="4" fillId="12" borderId="48" xfId="53" applyNumberFormat="1" applyFont="1" applyFill="1" applyBorder="1" applyAlignment="1" applyProtection="1">
      <alignment horizontal="center" vertical="center"/>
      <protection locked="0"/>
    </xf>
    <xf numFmtId="1" fontId="5" fillId="0" borderId="39" xfId="0" applyNumberFormat="1" applyFont="1" applyFill="1" applyBorder="1" applyAlignment="1" applyProtection="1">
      <alignment vertical="center" wrapText="1"/>
      <protection locked="0"/>
    </xf>
    <xf numFmtId="0" fontId="0" fillId="0" borderId="58" xfId="0" applyBorder="1" applyAlignment="1">
      <alignment vertical="center" wrapText="1"/>
    </xf>
    <xf numFmtId="1" fontId="5" fillId="0" borderId="39" xfId="0" applyNumberFormat="1" applyFont="1" applyFill="1" applyBorder="1" applyAlignment="1" applyProtection="1">
      <alignment horizontal="left" vertical="center" wrapText="1"/>
      <protection locked="0"/>
    </xf>
    <xf numFmtId="1" fontId="5" fillId="0" borderId="58" xfId="0" applyNumberFormat="1" applyFont="1" applyFill="1" applyBorder="1" applyAlignment="1" applyProtection="1">
      <alignment horizontal="left" vertical="center" wrapText="1"/>
      <protection locked="0"/>
    </xf>
    <xf numFmtId="0" fontId="4" fillId="0" borderId="37" xfId="0" applyFont="1" applyFill="1" applyBorder="1" applyAlignment="1">
      <alignment horizontal="center" vertical="center" wrapText="1"/>
    </xf>
    <xf numFmtId="0" fontId="4" fillId="0" borderId="37" xfId="53" applyFont="1" applyFill="1" applyBorder="1" applyAlignment="1">
      <alignment vertical="center" wrapText="1"/>
      <protection/>
    </xf>
    <xf numFmtId="0" fontId="4" fillId="0" borderId="49" xfId="53" applyFont="1" applyFill="1" applyBorder="1" applyAlignment="1">
      <alignment vertical="center" wrapText="1"/>
      <protection/>
    </xf>
    <xf numFmtId="192" fontId="4" fillId="12" borderId="37" xfId="53" applyNumberFormat="1" applyFont="1" applyFill="1" applyBorder="1" applyAlignment="1">
      <alignment horizontal="center" vertical="center"/>
      <protection/>
    </xf>
    <xf numFmtId="192" fontId="4" fillId="12" borderId="49" xfId="53" applyNumberFormat="1" applyFont="1" applyFill="1" applyBorder="1" applyAlignment="1">
      <alignment horizontal="center" vertical="center"/>
      <protection/>
    </xf>
    <xf numFmtId="192" fontId="4" fillId="12" borderId="48" xfId="53" applyNumberFormat="1" applyFont="1" applyFill="1" applyBorder="1" applyAlignment="1">
      <alignment horizontal="center" vertical="center"/>
      <protection/>
    </xf>
    <xf numFmtId="0" fontId="4" fillId="0" borderId="37" xfId="53" applyFont="1" applyBorder="1" applyAlignment="1">
      <alignment horizontal="center" vertical="center"/>
      <protection/>
    </xf>
    <xf numFmtId="0" fontId="4" fillId="0" borderId="49" xfId="53" applyFont="1" applyBorder="1" applyAlignment="1">
      <alignment horizontal="center" vertical="center"/>
      <protection/>
    </xf>
    <xf numFmtId="0" fontId="4" fillId="0" borderId="48" xfId="53" applyFont="1" applyBorder="1" applyAlignment="1">
      <alignment horizontal="center" vertical="center"/>
      <protection/>
    </xf>
    <xf numFmtId="0" fontId="4" fillId="32" borderId="66" xfId="53" applyFont="1" applyFill="1" applyBorder="1" applyAlignment="1" applyProtection="1">
      <alignment horizontal="center" vertical="center"/>
      <protection locked="0"/>
    </xf>
    <xf numFmtId="0" fontId="4" fillId="32" borderId="67" xfId="53" applyFont="1" applyFill="1" applyBorder="1" applyAlignment="1" applyProtection="1">
      <alignment horizontal="center" vertical="center"/>
      <protection locked="0"/>
    </xf>
    <xf numFmtId="0" fontId="4" fillId="0" borderId="10" xfId="0" applyFont="1" applyBorder="1" applyAlignment="1">
      <alignment horizontal="left" vertical="center" wrapText="1"/>
    </xf>
    <xf numFmtId="0" fontId="5" fillId="0" borderId="21" xfId="0" applyFont="1" applyBorder="1" applyAlignment="1">
      <alignment horizontal="left" vertical="center"/>
    </xf>
    <xf numFmtId="1" fontId="4" fillId="32" borderId="66" xfId="53" applyNumberFormat="1" applyFont="1" applyFill="1" applyBorder="1" applyAlignment="1" applyProtection="1">
      <alignment horizontal="center" vertical="center"/>
      <protection locked="0"/>
    </xf>
    <xf numFmtId="1" fontId="4" fillId="32" borderId="67" xfId="53" applyNumberFormat="1" applyFont="1" applyFill="1" applyBorder="1" applyAlignment="1" applyProtection="1">
      <alignment horizontal="center" vertical="center"/>
      <protection locked="0"/>
    </xf>
    <xf numFmtId="1" fontId="5" fillId="0" borderId="25"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 fontId="5" fillId="0" borderId="34" xfId="0" applyNumberFormat="1" applyFont="1" applyBorder="1" applyAlignment="1">
      <alignment horizontal="center" vertical="center" wrapText="1"/>
    </xf>
    <xf numFmtId="1" fontId="5" fillId="0" borderId="41" xfId="0" applyNumberFormat="1" applyFont="1" applyBorder="1" applyAlignment="1">
      <alignment horizontal="center" vertical="center" wrapText="1"/>
    </xf>
    <xf numFmtId="0" fontId="5" fillId="0" borderId="10" xfId="0" applyFont="1" applyBorder="1" applyAlignment="1">
      <alignment horizontal="left" vertical="center"/>
    </xf>
    <xf numFmtId="0" fontId="4" fillId="0" borderId="26" xfId="53" applyFont="1" applyBorder="1" applyAlignment="1">
      <alignment vertical="center" wrapText="1"/>
      <protection/>
    </xf>
    <xf numFmtId="0" fontId="5" fillId="0" borderId="41" xfId="53" applyFont="1" applyBorder="1" applyAlignment="1">
      <alignment vertical="center"/>
      <protection/>
    </xf>
    <xf numFmtId="0" fontId="4" fillId="0" borderId="25" xfId="53" applyFont="1" applyBorder="1" applyAlignment="1">
      <alignment vertical="center" wrapText="1"/>
      <protection/>
    </xf>
    <xf numFmtId="0" fontId="5" fillId="0" borderId="42" xfId="53" applyFont="1" applyBorder="1" applyAlignment="1">
      <alignment vertical="center"/>
      <protection/>
    </xf>
    <xf numFmtId="0" fontId="5" fillId="0" borderId="52" xfId="53" applyFont="1" applyBorder="1" applyAlignment="1">
      <alignment vertical="center"/>
      <protection/>
    </xf>
    <xf numFmtId="0" fontId="5" fillId="0" borderId="59" xfId="53" applyFont="1" applyBorder="1" applyAlignment="1">
      <alignment vertical="center"/>
      <protection/>
    </xf>
    <xf numFmtId="1" fontId="4" fillId="32" borderId="68" xfId="53" applyNumberFormat="1" applyFont="1" applyFill="1" applyBorder="1" applyAlignment="1" applyProtection="1">
      <alignment horizontal="center" vertical="center"/>
      <protection locked="0"/>
    </xf>
    <xf numFmtId="1" fontId="4" fillId="32" borderId="69" xfId="53" applyNumberFormat="1" applyFont="1" applyFill="1" applyBorder="1" applyAlignment="1" applyProtection="1">
      <alignment horizontal="center" vertical="center"/>
      <protection locked="0"/>
    </xf>
    <xf numFmtId="1" fontId="4" fillId="32" borderId="70" xfId="53" applyNumberFormat="1" applyFont="1" applyFill="1" applyBorder="1" applyAlignment="1" applyProtection="1">
      <alignment horizontal="center" vertical="center"/>
      <protection locked="0"/>
    </xf>
    <xf numFmtId="0" fontId="4" fillId="0" borderId="10" xfId="0" applyFont="1" applyBorder="1" applyAlignment="1">
      <alignment horizontal="left" vertical="center"/>
    </xf>
    <xf numFmtId="0" fontId="4" fillId="0" borderId="21" xfId="0" applyFont="1" applyBorder="1" applyAlignment="1">
      <alignment horizontal="left" vertical="center"/>
    </xf>
    <xf numFmtId="0" fontId="5" fillId="0" borderId="43" xfId="0" applyFont="1" applyBorder="1" applyAlignment="1">
      <alignment vertical="center"/>
    </xf>
    <xf numFmtId="0" fontId="11" fillId="0" borderId="25" xfId="53" applyFont="1" applyBorder="1" applyAlignment="1">
      <alignment horizontal="center" vertical="center"/>
      <protection/>
    </xf>
    <xf numFmtId="0" fontId="11" fillId="0" borderId="42" xfId="53" applyFont="1" applyBorder="1" applyAlignment="1">
      <alignment horizontal="center" vertical="center"/>
      <protection/>
    </xf>
    <xf numFmtId="0" fontId="4" fillId="32" borderId="21" xfId="53" applyFont="1" applyFill="1" applyBorder="1" applyAlignment="1" applyProtection="1">
      <alignment horizontal="center" vertical="center"/>
      <protection locked="0"/>
    </xf>
    <xf numFmtId="0" fontId="4" fillId="32" borderId="18" xfId="53" applyFont="1" applyFill="1" applyBorder="1" applyAlignment="1" applyProtection="1">
      <alignment horizontal="center" vertical="center"/>
      <protection locked="0"/>
    </xf>
    <xf numFmtId="0" fontId="4" fillId="32" borderId="43" xfId="53" applyFont="1" applyFill="1" applyBorder="1" applyAlignment="1" applyProtection="1">
      <alignment horizontal="center" vertical="center"/>
      <protection locked="0"/>
    </xf>
    <xf numFmtId="0" fontId="4" fillId="0" borderId="52" xfId="53" applyFont="1" applyBorder="1" applyAlignment="1">
      <alignment vertical="center" wrapText="1"/>
      <protection/>
    </xf>
    <xf numFmtId="0" fontId="4" fillId="0" borderId="37" xfId="53" applyFont="1" applyBorder="1" applyAlignment="1" applyProtection="1">
      <alignment vertical="center"/>
      <protection locked="0"/>
    </xf>
    <xf numFmtId="0" fontId="4" fillId="0" borderId="49" xfId="53" applyFont="1" applyBorder="1" applyAlignment="1" applyProtection="1">
      <alignment vertical="center"/>
      <protection locked="0"/>
    </xf>
    <xf numFmtId="0" fontId="4" fillId="0" borderId="48" xfId="53" applyFont="1" applyBorder="1" applyAlignment="1" applyProtection="1">
      <alignment vertical="center"/>
      <protection locked="0"/>
    </xf>
    <xf numFmtId="1" fontId="4" fillId="12" borderId="10" xfId="53" applyNumberFormat="1" applyFont="1" applyFill="1" applyBorder="1" applyAlignment="1" applyProtection="1">
      <alignment horizontal="center" vertical="center"/>
      <protection locked="0"/>
    </xf>
    <xf numFmtId="0" fontId="4" fillId="0" borderId="52" xfId="53" applyFont="1" applyFill="1" applyBorder="1" applyAlignment="1">
      <alignment vertical="center" wrapText="1"/>
      <protection/>
    </xf>
    <xf numFmtId="0" fontId="4" fillId="0" borderId="33" xfId="53" applyFont="1" applyFill="1" applyBorder="1" applyAlignment="1">
      <alignment vertical="center"/>
      <protection/>
    </xf>
    <xf numFmtId="0" fontId="5" fillId="0" borderId="21" xfId="0" applyFont="1" applyBorder="1" applyAlignment="1">
      <alignment horizontal="left" vertical="center"/>
    </xf>
    <xf numFmtId="1" fontId="4" fillId="12" borderId="66" xfId="53" applyNumberFormat="1" applyFont="1" applyFill="1" applyBorder="1" applyAlignment="1" applyProtection="1">
      <alignment horizontal="center" vertical="center"/>
      <protection/>
    </xf>
    <xf numFmtId="1" fontId="4" fillId="12" borderId="71" xfId="53" applyNumberFormat="1" applyFont="1" applyFill="1" applyBorder="1" applyAlignment="1" applyProtection="1">
      <alignment horizontal="center" vertical="center"/>
      <protection/>
    </xf>
    <xf numFmtId="1" fontId="4" fillId="12" borderId="67" xfId="53" applyNumberFormat="1" applyFont="1" applyFill="1" applyBorder="1" applyAlignment="1" applyProtection="1">
      <alignment horizontal="center" vertical="center"/>
      <protection/>
    </xf>
    <xf numFmtId="1" fontId="4" fillId="0" borderId="34" xfId="53" applyNumberFormat="1" applyFont="1" applyBorder="1" applyAlignment="1">
      <alignment horizontal="center" vertical="center" wrapText="1"/>
      <protection/>
    </xf>
    <xf numFmtId="0" fontId="5" fillId="0" borderId="21" xfId="53" applyFont="1" applyFill="1" applyBorder="1" applyAlignment="1" applyProtection="1">
      <alignment horizontal="center" vertical="center"/>
      <protection locked="0"/>
    </xf>
    <xf numFmtId="0" fontId="5" fillId="0" borderId="43" xfId="53" applyFont="1" applyFill="1" applyBorder="1" applyAlignment="1" applyProtection="1">
      <alignment horizontal="center" vertical="center"/>
      <protection locked="0"/>
    </xf>
    <xf numFmtId="1" fontId="4" fillId="0" borderId="10" xfId="53" applyNumberFormat="1" applyFont="1" applyBorder="1" applyAlignment="1">
      <alignment horizontal="center" vertical="center" wrapText="1"/>
      <protection/>
    </xf>
    <xf numFmtId="1" fontId="5" fillId="0" borderId="58" xfId="0" applyNumberFormat="1" applyFont="1" applyFill="1" applyBorder="1" applyAlignment="1" applyProtection="1">
      <alignment vertical="center" wrapText="1"/>
      <protection locked="0"/>
    </xf>
    <xf numFmtId="1" fontId="5" fillId="0" borderId="53" xfId="0" applyNumberFormat="1" applyFont="1" applyFill="1" applyBorder="1" applyAlignment="1" applyProtection="1">
      <alignment vertical="center" wrapText="1"/>
      <protection locked="0"/>
    </xf>
    <xf numFmtId="1" fontId="5" fillId="0" borderId="60" xfId="0" applyNumberFormat="1" applyFont="1" applyFill="1" applyBorder="1" applyAlignment="1" applyProtection="1">
      <alignment vertical="center" wrapText="1"/>
      <protection locked="0"/>
    </xf>
    <xf numFmtId="0" fontId="5" fillId="37" borderId="46" xfId="53" applyFont="1" applyFill="1" applyBorder="1" applyAlignment="1" applyProtection="1">
      <alignment horizontal="left" vertical="center"/>
      <protection locked="0"/>
    </xf>
    <xf numFmtId="0" fontId="5" fillId="37" borderId="47" xfId="53" applyFont="1" applyFill="1" applyBorder="1" applyAlignment="1" applyProtection="1">
      <alignment horizontal="left" vertical="center"/>
      <protection locked="0"/>
    </xf>
    <xf numFmtId="0" fontId="4" fillId="0" borderId="37" xfId="53" applyFont="1" applyBorder="1" applyAlignment="1" applyProtection="1">
      <alignment vertical="center" wrapText="1"/>
      <protection locked="0"/>
    </xf>
    <xf numFmtId="0" fontId="4" fillId="0" borderId="49" xfId="53" applyFont="1" applyBorder="1" applyAlignment="1" applyProtection="1">
      <alignment vertical="center" wrapText="1"/>
      <protection locked="0"/>
    </xf>
    <xf numFmtId="0" fontId="4" fillId="0" borderId="48" xfId="53" applyFont="1" applyBorder="1" applyAlignment="1" applyProtection="1">
      <alignment vertical="center" wrapText="1"/>
      <protection locked="0"/>
    </xf>
    <xf numFmtId="0" fontId="4" fillId="0" borderId="41" xfId="53" applyFont="1" applyBorder="1" applyAlignment="1">
      <alignment vertical="center" wrapText="1"/>
      <protection/>
    </xf>
    <xf numFmtId="0" fontId="4" fillId="0" borderId="42" xfId="53" applyFont="1" applyBorder="1" applyAlignment="1">
      <alignment vertical="center" wrapText="1"/>
      <protection/>
    </xf>
    <xf numFmtId="0" fontId="4" fillId="0" borderId="59" xfId="53" applyFont="1" applyBorder="1" applyAlignment="1">
      <alignment vertical="center" wrapText="1"/>
      <protection/>
    </xf>
    <xf numFmtId="0" fontId="4" fillId="0" borderId="41" xfId="53" applyFont="1" applyBorder="1" applyAlignment="1" applyProtection="1">
      <alignment vertical="center" wrapText="1"/>
      <protection locked="0"/>
    </xf>
    <xf numFmtId="0" fontId="4" fillId="0" borderId="42" xfId="53" applyFont="1" applyBorder="1" applyAlignment="1" applyProtection="1">
      <alignment vertical="center" wrapText="1"/>
      <protection locked="0"/>
    </xf>
    <xf numFmtId="0" fontId="4" fillId="0" borderId="59" xfId="53" applyFont="1" applyBorder="1" applyAlignment="1" applyProtection="1">
      <alignment vertical="center" wrapText="1"/>
      <protection locked="0"/>
    </xf>
    <xf numFmtId="0" fontId="4" fillId="33" borderId="37" xfId="53" applyFont="1" applyFill="1" applyBorder="1" applyAlignment="1" applyProtection="1">
      <alignment horizontal="center" vertical="center" wrapText="1"/>
      <protection locked="0"/>
    </xf>
    <xf numFmtId="0" fontId="4" fillId="33" borderId="48" xfId="53" applyFont="1" applyFill="1" applyBorder="1" applyAlignment="1" applyProtection="1">
      <alignment horizontal="center" vertical="center" wrapText="1"/>
      <protection locked="0"/>
    </xf>
    <xf numFmtId="0" fontId="4"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8" xfId="0" applyFont="1" applyBorder="1" applyAlignment="1">
      <alignment horizontal="center" vertical="center" wrapText="1"/>
    </xf>
    <xf numFmtId="0" fontId="4" fillId="33" borderId="37" xfId="53" applyFont="1" applyFill="1" applyBorder="1" applyAlignment="1" applyProtection="1">
      <alignment horizontal="center" vertical="center"/>
      <protection locked="0"/>
    </xf>
    <xf numFmtId="0" fontId="4" fillId="33" borderId="48" xfId="53" applyFont="1" applyFill="1" applyBorder="1" applyAlignment="1" applyProtection="1">
      <alignment horizontal="center" vertical="center"/>
      <protection locked="0"/>
    </xf>
    <xf numFmtId="0" fontId="4" fillId="0" borderId="37" xfId="0" applyFont="1" applyBorder="1" applyAlignment="1">
      <alignment horizontal="center" vertical="center" wrapText="1"/>
    </xf>
    <xf numFmtId="0" fontId="4" fillId="0" borderId="21" xfId="53" applyFont="1" applyFill="1" applyBorder="1" applyAlignment="1">
      <alignment vertical="center" wrapText="1"/>
      <protection/>
    </xf>
    <xf numFmtId="0" fontId="4" fillId="0" borderId="18" xfId="53" applyFont="1" applyFill="1" applyBorder="1" applyAlignment="1">
      <alignment vertical="center"/>
      <protection/>
    </xf>
    <xf numFmtId="1" fontId="4" fillId="12" borderId="37" xfId="53" applyNumberFormat="1" applyFont="1" applyFill="1" applyBorder="1" applyAlignment="1">
      <alignment horizontal="center" vertical="center" wrapText="1"/>
      <protection/>
    </xf>
    <xf numFmtId="1" fontId="4" fillId="12" borderId="49" xfId="53" applyNumberFormat="1" applyFont="1" applyFill="1" applyBorder="1" applyAlignment="1">
      <alignment horizontal="center" vertical="center" wrapText="1"/>
      <protection/>
    </xf>
    <xf numFmtId="0" fontId="10" fillId="0" borderId="0" xfId="0" applyFont="1" applyAlignment="1">
      <alignment horizontal="center"/>
    </xf>
    <xf numFmtId="0" fontId="4" fillId="0" borderId="37" xfId="53" applyFont="1" applyBorder="1" applyAlignment="1">
      <alignment horizontal="left" vertical="center"/>
      <protection/>
    </xf>
    <xf numFmtId="0" fontId="4" fillId="0" borderId="49" xfId="53" applyFont="1" applyBorder="1" applyAlignment="1">
      <alignment horizontal="left" vertical="center"/>
      <protection/>
    </xf>
    <xf numFmtId="0" fontId="5" fillId="38" borderId="66" xfId="53" applyFont="1" applyFill="1" applyBorder="1" applyAlignment="1" applyProtection="1">
      <alignment horizontal="left" vertical="center" wrapText="1"/>
      <protection/>
    </xf>
    <xf numFmtId="0" fontId="5" fillId="38" borderId="71" xfId="53" applyFont="1" applyFill="1" applyBorder="1" applyAlignment="1" applyProtection="1">
      <alignment horizontal="left" vertical="center" wrapText="1"/>
      <protection/>
    </xf>
    <xf numFmtId="0" fontId="5" fillId="38" borderId="67" xfId="53" applyFont="1" applyFill="1" applyBorder="1" applyAlignment="1" applyProtection="1">
      <alignment horizontal="left" vertical="center" wrapText="1"/>
      <protection/>
    </xf>
    <xf numFmtId="0" fontId="4" fillId="0" borderId="37" xfId="0" applyFont="1" applyBorder="1" applyAlignment="1">
      <alignment horizontal="center" vertical="center"/>
    </xf>
    <xf numFmtId="0" fontId="4" fillId="0" borderId="49" xfId="0" applyFont="1" applyBorder="1" applyAlignment="1">
      <alignment horizontal="center" vertical="center"/>
    </xf>
    <xf numFmtId="1" fontId="4" fillId="12" borderId="49" xfId="53" applyNumberFormat="1" applyFont="1" applyFill="1" applyBorder="1" applyAlignment="1" applyProtection="1">
      <alignment vertical="center"/>
      <protection locked="0"/>
    </xf>
    <xf numFmtId="1" fontId="4" fillId="12" borderId="48" xfId="53" applyNumberFormat="1" applyFont="1" applyFill="1" applyBorder="1" applyAlignment="1" applyProtection="1">
      <alignment vertical="center"/>
      <protection locked="0"/>
    </xf>
    <xf numFmtId="1" fontId="4" fillId="33" borderId="39" xfId="53" applyNumberFormat="1" applyFont="1" applyFill="1" applyBorder="1" applyAlignment="1" applyProtection="1">
      <alignment vertical="center"/>
      <protection locked="0"/>
    </xf>
    <xf numFmtId="1" fontId="4" fillId="33" borderId="58" xfId="53" applyNumberFormat="1" applyFont="1" applyFill="1" applyBorder="1" applyAlignment="1" applyProtection="1">
      <alignment vertical="center"/>
      <protection locked="0"/>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8" xfId="0" applyFont="1" applyFill="1" applyBorder="1" applyAlignment="1">
      <alignment horizontal="center" vertical="center"/>
    </xf>
    <xf numFmtId="0" fontId="4" fillId="33" borderId="37"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14" fillId="0" borderId="53" xfId="0" applyFont="1" applyFill="1" applyBorder="1" applyAlignment="1" applyProtection="1">
      <alignment horizontal="left" vertical="center" wrapText="1"/>
      <protection locked="0"/>
    </xf>
    <xf numFmtId="0" fontId="14" fillId="0" borderId="60" xfId="0" applyFont="1" applyFill="1" applyBorder="1" applyAlignment="1" applyProtection="1">
      <alignment horizontal="left" vertical="center" wrapText="1"/>
      <protection locked="0"/>
    </xf>
    <xf numFmtId="1" fontId="4" fillId="32" borderId="10" xfId="54" applyNumberFormat="1" applyFont="1" applyFill="1" applyBorder="1" applyAlignment="1" applyProtection="1">
      <alignment horizontal="center" vertical="center"/>
      <protection locked="0"/>
    </xf>
    <xf numFmtId="0" fontId="4" fillId="0" borderId="21" xfId="54" applyFont="1" applyBorder="1" applyAlignment="1" applyProtection="1">
      <alignment vertical="center" wrapText="1"/>
      <protection/>
    </xf>
    <xf numFmtId="0" fontId="4" fillId="0" borderId="18" xfId="54" applyFont="1" applyBorder="1" applyAlignment="1" applyProtection="1">
      <alignment vertical="center"/>
      <protection/>
    </xf>
    <xf numFmtId="0" fontId="4" fillId="0" borderId="37" xfId="54" applyFont="1" applyBorder="1" applyAlignment="1" applyProtection="1">
      <alignment vertical="center"/>
      <protection/>
    </xf>
    <xf numFmtId="0" fontId="4" fillId="0" borderId="49" xfId="54" applyFont="1" applyBorder="1" applyAlignment="1" applyProtection="1">
      <alignment vertical="center"/>
      <protection/>
    </xf>
    <xf numFmtId="0" fontId="15" fillId="0" borderId="10" xfId="0" applyFont="1" applyBorder="1" applyAlignment="1">
      <alignment vertical="center"/>
    </xf>
    <xf numFmtId="0" fontId="4" fillId="0" borderId="48" xfId="54" applyFont="1" applyBorder="1" applyAlignment="1" applyProtection="1">
      <alignment vertical="center"/>
      <protection/>
    </xf>
    <xf numFmtId="1" fontId="4" fillId="32" borderId="37" xfId="54" applyNumberFormat="1" applyFont="1" applyFill="1" applyBorder="1" applyAlignment="1">
      <alignment horizontal="center" vertical="center"/>
      <protection/>
    </xf>
    <xf numFmtId="1" fontId="4" fillId="32" borderId="48" xfId="54" applyNumberFormat="1" applyFont="1" applyFill="1" applyBorder="1" applyAlignment="1">
      <alignment horizontal="center" vertical="center"/>
      <protection/>
    </xf>
    <xf numFmtId="0" fontId="4" fillId="0" borderId="37" xfId="0" applyFont="1" applyBorder="1" applyAlignment="1">
      <alignment/>
    </xf>
    <xf numFmtId="0" fontId="4" fillId="0" borderId="48" xfId="0" applyFont="1" applyBorder="1" applyAlignment="1">
      <alignment/>
    </xf>
    <xf numFmtId="0" fontId="4" fillId="0" borderId="37" xfId="0" applyFont="1" applyBorder="1" applyAlignment="1">
      <alignment horizontal="left"/>
    </xf>
    <xf numFmtId="0" fontId="4" fillId="0" borderId="48" xfId="0" applyFont="1" applyBorder="1" applyAlignment="1">
      <alignment horizontal="left"/>
    </xf>
    <xf numFmtId="1" fontId="4" fillId="12" borderId="37" xfId="54" applyNumberFormat="1" applyFont="1" applyFill="1" applyBorder="1" applyAlignment="1">
      <alignment horizontal="center" vertical="center"/>
      <protection/>
    </xf>
    <xf numFmtId="1" fontId="4" fillId="12" borderId="48" xfId="54" applyNumberFormat="1" applyFont="1" applyFill="1" applyBorder="1" applyAlignment="1">
      <alignment horizontal="center" vertical="center"/>
      <protection/>
    </xf>
    <xf numFmtId="1" fontId="4" fillId="12" borderId="10" xfId="54" applyNumberFormat="1" applyFont="1" applyFill="1" applyBorder="1" applyAlignment="1">
      <alignment horizontal="center" vertical="center"/>
      <protection/>
    </xf>
    <xf numFmtId="0" fontId="4" fillId="0" borderId="37" xfId="54" applyFont="1" applyFill="1" applyBorder="1" applyAlignment="1">
      <alignment horizontal="center" vertical="center"/>
      <protection/>
    </xf>
    <xf numFmtId="0" fontId="4" fillId="0" borderId="49" xfId="54" applyFont="1" applyFill="1" applyBorder="1" applyAlignment="1">
      <alignment horizontal="center" vertical="center"/>
      <protection/>
    </xf>
    <xf numFmtId="0" fontId="4" fillId="0" borderId="37" xfId="54" applyFont="1" applyFill="1" applyBorder="1" applyAlignment="1">
      <alignment horizontal="center" vertical="center" wrapText="1"/>
      <protection/>
    </xf>
    <xf numFmtId="0" fontId="4" fillId="0" borderId="49" xfId="54" applyFont="1" applyFill="1" applyBorder="1" applyAlignment="1">
      <alignment horizontal="center" vertical="center" wrapText="1"/>
      <protection/>
    </xf>
    <xf numFmtId="0" fontId="4" fillId="0" borderId="26" xfId="54" applyFont="1" applyBorder="1" applyAlignment="1" applyProtection="1">
      <alignment vertical="center" wrapText="1"/>
      <protection/>
    </xf>
    <xf numFmtId="0" fontId="5" fillId="0" borderId="41" xfId="54" applyFont="1" applyBorder="1" applyAlignment="1" applyProtection="1">
      <alignment vertical="center" wrapText="1"/>
      <protection/>
    </xf>
    <xf numFmtId="0" fontId="5" fillId="0" borderId="52" xfId="54" applyFont="1" applyBorder="1" applyAlignment="1" applyProtection="1">
      <alignment vertical="center" wrapText="1"/>
      <protection/>
    </xf>
    <xf numFmtId="0" fontId="5" fillId="0" borderId="59" xfId="54" applyFont="1" applyBorder="1" applyAlignment="1" applyProtection="1">
      <alignment vertical="center" wrapText="1"/>
      <protection/>
    </xf>
    <xf numFmtId="1" fontId="4" fillId="12" borderId="48" xfId="54" applyNumberFormat="1" applyFont="1" applyFill="1" applyBorder="1" applyAlignment="1">
      <alignment horizontal="center" vertical="center"/>
      <protection/>
    </xf>
    <xf numFmtId="0" fontId="4" fillId="0" borderId="37" xfId="54" applyFont="1" applyBorder="1" applyAlignment="1" applyProtection="1">
      <alignment vertical="center" wrapText="1"/>
      <protection/>
    </xf>
    <xf numFmtId="0" fontId="4" fillId="0" borderId="49" xfId="54" applyFont="1" applyBorder="1" applyAlignment="1" applyProtection="1">
      <alignment vertical="center" wrapText="1"/>
      <protection/>
    </xf>
    <xf numFmtId="0" fontId="4" fillId="0" borderId="48" xfId="54" applyFont="1" applyBorder="1" applyAlignment="1" applyProtection="1">
      <alignment vertical="center" wrapText="1"/>
      <protection/>
    </xf>
    <xf numFmtId="0" fontId="4" fillId="0" borderId="37" xfId="54" applyFont="1" applyFill="1" applyBorder="1" applyAlignment="1">
      <alignment horizontal="center" vertical="center" wrapText="1"/>
      <protection/>
    </xf>
    <xf numFmtId="0" fontId="4" fillId="0" borderId="49" xfId="54" applyFont="1" applyFill="1" applyBorder="1" applyAlignment="1">
      <alignment horizontal="center" vertical="center" wrapText="1"/>
      <protection/>
    </xf>
    <xf numFmtId="0" fontId="5" fillId="0" borderId="18" xfId="54" applyFont="1" applyFill="1" applyBorder="1" applyAlignment="1">
      <alignment vertical="center"/>
      <protection/>
    </xf>
    <xf numFmtId="0" fontId="5" fillId="0" borderId="43" xfId="54" applyFont="1" applyFill="1" applyBorder="1" applyAlignment="1">
      <alignment vertical="center"/>
      <protection/>
    </xf>
    <xf numFmtId="0" fontId="4" fillId="0" borderId="37" xfId="54" applyFont="1" applyFill="1" applyBorder="1" applyAlignment="1" applyProtection="1">
      <alignment horizontal="center" vertical="center" wrapText="1"/>
      <protection locked="0"/>
    </xf>
    <xf numFmtId="0" fontId="4" fillId="0" borderId="48" xfId="54" applyFont="1" applyFill="1" applyBorder="1" applyAlignment="1" applyProtection="1">
      <alignment horizontal="center" vertical="center" wrapText="1"/>
      <protection locked="0"/>
    </xf>
    <xf numFmtId="1" fontId="4" fillId="0" borderId="53" xfId="54" applyNumberFormat="1" applyFont="1" applyBorder="1" applyAlignment="1">
      <alignment horizontal="center" vertical="center" wrapText="1"/>
      <protection/>
    </xf>
    <xf numFmtId="1" fontId="5" fillId="0" borderId="72" xfId="54" applyNumberFormat="1" applyFont="1" applyBorder="1" applyAlignment="1">
      <alignment horizontal="center" vertical="center" wrapText="1"/>
      <protection/>
    </xf>
    <xf numFmtId="1" fontId="4" fillId="12" borderId="10" xfId="54" applyNumberFormat="1" applyFont="1" applyFill="1" applyBorder="1" applyAlignment="1" applyProtection="1">
      <alignment horizontal="center" vertical="center"/>
      <protection locked="0"/>
    </xf>
    <xf numFmtId="0" fontId="4" fillId="33" borderId="37" xfId="54" applyFont="1" applyFill="1" applyBorder="1" applyAlignment="1">
      <alignment horizontal="center" vertical="center" wrapText="1"/>
      <protection/>
    </xf>
    <xf numFmtId="0" fontId="4" fillId="33" borderId="49" xfId="54" applyFont="1" applyFill="1" applyBorder="1" applyAlignment="1">
      <alignment horizontal="center" vertical="center" wrapText="1"/>
      <protection/>
    </xf>
    <xf numFmtId="0" fontId="4" fillId="33" borderId="10" xfId="54" applyFont="1" applyFill="1" applyBorder="1" applyAlignment="1">
      <alignment horizontal="center" vertical="center" wrapText="1"/>
      <protection/>
    </xf>
    <xf numFmtId="1" fontId="4" fillId="12" borderId="37" xfId="54" applyNumberFormat="1" applyFont="1" applyFill="1" applyBorder="1" applyAlignment="1">
      <alignment horizontal="center" vertical="center" wrapText="1"/>
      <protection/>
    </xf>
    <xf numFmtId="1" fontId="4" fillId="12" borderId="49" xfId="54" applyNumberFormat="1" applyFont="1" applyFill="1" applyBorder="1" applyAlignment="1">
      <alignment horizontal="center" vertical="center" wrapText="1"/>
      <protection/>
    </xf>
    <xf numFmtId="0" fontId="0" fillId="12" borderId="49" xfId="0" applyFill="1" applyBorder="1" applyAlignment="1">
      <alignment horizontal="center" vertical="center" wrapText="1"/>
    </xf>
    <xf numFmtId="0" fontId="0" fillId="12" borderId="48" xfId="0" applyFill="1" applyBorder="1" applyAlignment="1">
      <alignment horizontal="center" vertical="center" wrapText="1"/>
    </xf>
    <xf numFmtId="1" fontId="4" fillId="32" borderId="37" xfId="54" applyNumberFormat="1" applyFont="1" applyFill="1" applyBorder="1" applyAlignment="1" applyProtection="1">
      <alignment horizontal="center" vertical="center" wrapText="1"/>
      <protection locked="0"/>
    </xf>
    <xf numFmtId="1" fontId="4" fillId="32" borderId="49" xfId="54" applyNumberFormat="1" applyFont="1" applyFill="1" applyBorder="1" applyAlignment="1" applyProtection="1">
      <alignment horizontal="center" vertical="center"/>
      <protection locked="0"/>
    </xf>
    <xf numFmtId="0" fontId="0" fillId="0" borderId="49" xfId="0" applyBorder="1" applyAlignment="1">
      <alignment horizontal="center" vertical="center"/>
    </xf>
    <xf numFmtId="0" fontId="0" fillId="0" borderId="48" xfId="0" applyBorder="1" applyAlignment="1">
      <alignment horizontal="center" vertical="center"/>
    </xf>
    <xf numFmtId="0" fontId="5" fillId="33" borderId="18" xfId="54" applyFont="1" applyFill="1" applyBorder="1" applyAlignment="1" applyProtection="1">
      <alignment vertical="center"/>
      <protection locked="0"/>
    </xf>
    <xf numFmtId="0" fontId="5" fillId="33" borderId="43" xfId="54" applyFont="1" applyFill="1" applyBorder="1" applyAlignment="1" applyProtection="1">
      <alignment vertical="center"/>
      <protection locked="0"/>
    </xf>
    <xf numFmtId="0" fontId="4" fillId="33" borderId="37" xfId="54" applyFont="1" applyFill="1" applyBorder="1" applyAlignment="1">
      <alignment horizontal="center" vertical="center"/>
      <protection/>
    </xf>
    <xf numFmtId="0" fontId="4" fillId="33" borderId="49" xfId="54" applyFont="1" applyFill="1" applyBorder="1" applyAlignment="1">
      <alignment horizontal="center" vertical="center"/>
      <protection/>
    </xf>
    <xf numFmtId="0" fontId="4" fillId="0" borderId="37" xfId="54" applyFont="1" applyFill="1" applyBorder="1" applyAlignment="1">
      <alignment horizontal="center" vertical="center" wrapText="1"/>
      <protection/>
    </xf>
    <xf numFmtId="0" fontId="4" fillId="0" borderId="49" xfId="54" applyFont="1" applyFill="1" applyBorder="1" applyAlignment="1">
      <alignment horizontal="center" vertical="center" wrapText="1"/>
      <protection/>
    </xf>
    <xf numFmtId="0" fontId="4" fillId="0" borderId="37" xfId="54" applyFont="1" applyFill="1" applyBorder="1" applyAlignment="1">
      <alignment horizontal="center" vertical="center"/>
      <protection/>
    </xf>
    <xf numFmtId="0" fontId="4" fillId="0" borderId="49" xfId="54" applyFont="1" applyFill="1" applyBorder="1" applyAlignment="1">
      <alignment horizontal="center" vertical="center"/>
      <protection/>
    </xf>
    <xf numFmtId="1" fontId="4" fillId="12" borderId="37" xfId="54" applyNumberFormat="1" applyFont="1" applyFill="1" applyBorder="1" applyAlignment="1" applyProtection="1">
      <alignment horizontal="center" vertical="center"/>
      <protection locked="0"/>
    </xf>
    <xf numFmtId="1" fontId="4" fillId="12" borderId="49" xfId="54" applyNumberFormat="1" applyFont="1" applyFill="1" applyBorder="1" applyAlignment="1" applyProtection="1">
      <alignment horizontal="center" vertical="center"/>
      <protection locked="0"/>
    </xf>
    <xf numFmtId="1" fontId="4" fillId="12" borderId="48" xfId="54" applyNumberFormat="1" applyFont="1" applyFill="1" applyBorder="1" applyAlignment="1" applyProtection="1">
      <alignment horizontal="center" vertical="center"/>
      <protection locked="0"/>
    </xf>
    <xf numFmtId="0" fontId="0" fillId="0" borderId="42" xfId="0" applyBorder="1" applyAlignment="1">
      <alignment vertical="center" wrapText="1"/>
    </xf>
    <xf numFmtId="0" fontId="0" fillId="0" borderId="59" xfId="0" applyBorder="1" applyAlignment="1">
      <alignment vertical="center" wrapText="1"/>
    </xf>
    <xf numFmtId="0" fontId="4" fillId="0" borderId="25" xfId="54" applyFont="1" applyBorder="1" applyAlignment="1" applyProtection="1">
      <alignment vertical="center" wrapText="1"/>
      <protection/>
    </xf>
    <xf numFmtId="0" fontId="0" fillId="0" borderId="25" xfId="0" applyBorder="1" applyAlignment="1">
      <alignment vertical="center" wrapText="1"/>
    </xf>
    <xf numFmtId="0" fontId="0" fillId="0" borderId="52" xfId="0" applyBorder="1" applyAlignment="1">
      <alignment vertical="center" wrapText="1"/>
    </xf>
    <xf numFmtId="0" fontId="4" fillId="0" borderId="37" xfId="54" applyFont="1" applyBorder="1" applyAlignment="1" applyProtection="1">
      <alignment horizontal="left" vertical="center"/>
      <protection/>
    </xf>
    <xf numFmtId="0" fontId="4" fillId="0" borderId="48" xfId="54" applyFont="1" applyBorder="1" applyAlignment="1" applyProtection="1">
      <alignment horizontal="left" vertical="center"/>
      <protection/>
    </xf>
    <xf numFmtId="0" fontId="5" fillId="0" borderId="41" xfId="54" applyFont="1" applyBorder="1" applyAlignment="1" applyProtection="1">
      <alignment vertical="center"/>
      <protection/>
    </xf>
    <xf numFmtId="0" fontId="5" fillId="0" borderId="52" xfId="54" applyFont="1" applyBorder="1" applyAlignment="1" applyProtection="1">
      <alignment vertical="center"/>
      <protection/>
    </xf>
    <xf numFmtId="0" fontId="5" fillId="0" borderId="59" xfId="54" applyFont="1" applyBorder="1" applyAlignment="1" applyProtection="1">
      <alignment vertical="center"/>
      <protection/>
    </xf>
    <xf numFmtId="0" fontId="4" fillId="0" borderId="52" xfId="54" applyFont="1" applyBorder="1" applyAlignment="1" applyProtection="1">
      <alignment vertical="center" wrapText="1"/>
      <protection/>
    </xf>
    <xf numFmtId="0" fontId="4" fillId="0" borderId="37" xfId="54" applyFont="1" applyFill="1" applyBorder="1" applyAlignment="1" applyProtection="1">
      <alignment vertical="center" wrapText="1"/>
      <protection/>
    </xf>
    <xf numFmtId="1" fontId="4" fillId="12" borderId="37" xfId="54" applyNumberFormat="1" applyFont="1" applyFill="1" applyBorder="1" applyAlignment="1">
      <alignment horizontal="center" vertical="center"/>
      <protection/>
    </xf>
    <xf numFmtId="1" fontId="4" fillId="12" borderId="49" xfId="54" applyNumberFormat="1" applyFont="1" applyFill="1" applyBorder="1" applyAlignment="1">
      <alignment horizontal="center" vertical="center"/>
      <protection/>
    </xf>
    <xf numFmtId="0" fontId="0" fillId="12" borderId="48" xfId="0" applyFill="1" applyBorder="1" applyAlignment="1">
      <alignment horizontal="center" vertical="center"/>
    </xf>
    <xf numFmtId="0" fontId="5" fillId="38" borderId="66" xfId="54" applyFont="1" applyFill="1" applyBorder="1" applyAlignment="1" applyProtection="1">
      <alignment horizontal="left" vertical="center" wrapText="1"/>
      <protection/>
    </xf>
    <xf numFmtId="0" fontId="5" fillId="38" borderId="71" xfId="54" applyFont="1" applyFill="1" applyBorder="1" applyAlignment="1" applyProtection="1">
      <alignment horizontal="left" vertical="center" wrapText="1"/>
      <protection/>
    </xf>
    <xf numFmtId="0" fontId="5" fillId="38" borderId="67" xfId="54" applyFont="1" applyFill="1" applyBorder="1" applyAlignment="1" applyProtection="1">
      <alignment horizontal="left" vertical="center" wrapText="1"/>
      <protection/>
    </xf>
    <xf numFmtId="1" fontId="4" fillId="12" borderId="66" xfId="54" applyNumberFormat="1" applyFont="1" applyFill="1" applyBorder="1" applyAlignment="1" applyProtection="1">
      <alignment horizontal="center" vertical="center"/>
      <protection/>
    </xf>
    <xf numFmtId="1" fontId="4" fillId="12" borderId="67" xfId="54" applyNumberFormat="1" applyFont="1" applyFill="1" applyBorder="1" applyAlignment="1" applyProtection="1">
      <alignment horizontal="center" vertical="center"/>
      <protection/>
    </xf>
    <xf numFmtId="0" fontId="15" fillId="0" borderId="10" xfId="54" applyFont="1" applyBorder="1" applyAlignment="1" applyProtection="1">
      <alignment vertical="center" wrapText="1"/>
      <protection/>
    </xf>
    <xf numFmtId="1" fontId="4" fillId="32" borderId="37" xfId="54" applyNumberFormat="1" applyFont="1" applyFill="1" applyBorder="1" applyAlignment="1" applyProtection="1">
      <alignment horizontal="center" vertical="center"/>
      <protection locked="0"/>
    </xf>
    <xf numFmtId="1" fontId="4" fillId="0" borderId="10" xfId="54" applyNumberFormat="1" applyFont="1" applyBorder="1" applyAlignment="1">
      <alignment horizontal="center" vertical="center" wrapText="1"/>
      <protection/>
    </xf>
    <xf numFmtId="0" fontId="5" fillId="0" borderId="10" xfId="0" applyFont="1" applyBorder="1" applyAlignment="1">
      <alignment horizontal="left" vertical="center"/>
    </xf>
    <xf numFmtId="1" fontId="4" fillId="32" borderId="66" xfId="54" applyNumberFormat="1" applyFont="1" applyFill="1" applyBorder="1" applyAlignment="1" applyProtection="1">
      <alignment horizontal="center" vertical="center"/>
      <protection locked="0"/>
    </xf>
    <xf numFmtId="1" fontId="4" fillId="32" borderId="67" xfId="54" applyNumberFormat="1" applyFont="1" applyFill="1" applyBorder="1" applyAlignment="1" applyProtection="1">
      <alignment horizontal="center" vertical="center"/>
      <protection locked="0"/>
    </xf>
    <xf numFmtId="1" fontId="5" fillId="0" borderId="73" xfId="54" applyNumberFormat="1" applyFont="1" applyBorder="1" applyAlignment="1">
      <alignment horizontal="center" vertical="center" wrapText="1"/>
      <protection/>
    </xf>
    <xf numFmtId="1" fontId="5" fillId="0" borderId="74" xfId="54" applyNumberFormat="1" applyFont="1" applyBorder="1" applyAlignment="1">
      <alignment horizontal="center" vertical="center" wrapText="1"/>
      <protection/>
    </xf>
    <xf numFmtId="0" fontId="4" fillId="0" borderId="26" xfId="54" applyFont="1" applyBorder="1" applyAlignment="1" applyProtection="1">
      <alignment vertical="center" wrapText="1"/>
      <protection/>
    </xf>
    <xf numFmtId="0" fontId="4" fillId="0" borderId="41" xfId="54" applyFont="1" applyBorder="1" applyAlignment="1" applyProtection="1">
      <alignment vertical="center"/>
      <protection/>
    </xf>
    <xf numFmtId="0" fontId="4" fillId="0" borderId="52" xfId="54" applyFont="1" applyBorder="1" applyAlignment="1" applyProtection="1">
      <alignment vertical="center"/>
      <protection/>
    </xf>
    <xf numFmtId="0" fontId="4" fillId="0" borderId="59" xfId="54" applyFont="1" applyBorder="1" applyAlignment="1" applyProtection="1">
      <alignment vertical="center"/>
      <protection/>
    </xf>
    <xf numFmtId="0" fontId="4" fillId="32" borderId="66" xfId="54" applyFont="1" applyFill="1" applyBorder="1" applyAlignment="1" applyProtection="1">
      <alignment horizontal="center" vertical="center"/>
      <protection locked="0"/>
    </xf>
    <xf numFmtId="0" fontId="4" fillId="32" borderId="67" xfId="54" applyFont="1" applyFill="1" applyBorder="1" applyAlignment="1" applyProtection="1">
      <alignment horizontal="center" vertical="center"/>
      <protection locked="0"/>
    </xf>
    <xf numFmtId="0" fontId="5" fillId="0" borderId="43" xfId="0" applyFont="1" applyBorder="1" applyAlignment="1">
      <alignment vertical="center"/>
    </xf>
    <xf numFmtId="0" fontId="4" fillId="0" borderId="0" xfId="54" applyFont="1" applyAlignment="1">
      <alignment horizontal="center" vertical="center"/>
      <protection/>
    </xf>
    <xf numFmtId="0" fontId="11" fillId="0" borderId="21" xfId="54" applyFont="1" applyBorder="1" applyAlignment="1">
      <alignment horizontal="center" vertical="center"/>
      <protection/>
    </xf>
    <xf numFmtId="0" fontId="11" fillId="0" borderId="43" xfId="54" applyFont="1" applyBorder="1" applyAlignment="1">
      <alignment horizontal="center" vertical="center"/>
      <protection/>
    </xf>
    <xf numFmtId="0" fontId="4" fillId="32" borderId="21" xfId="54" applyFont="1" applyFill="1" applyBorder="1" applyAlignment="1" applyProtection="1">
      <alignment horizontal="center" vertical="center"/>
      <protection locked="0"/>
    </xf>
    <xf numFmtId="0" fontId="4" fillId="32" borderId="18" xfId="54" applyFont="1" applyFill="1" applyBorder="1" applyAlignment="1" applyProtection="1">
      <alignment horizontal="center" vertical="center"/>
      <protection locked="0"/>
    </xf>
    <xf numFmtId="0" fontId="4" fillId="32" borderId="43" xfId="54" applyFont="1" applyFill="1" applyBorder="1" applyAlignment="1" applyProtection="1">
      <alignment horizontal="center" vertical="center"/>
      <protection locked="0"/>
    </xf>
    <xf numFmtId="0" fontId="4" fillId="0" borderId="37" xfId="57" applyFont="1" applyFill="1" applyBorder="1" applyAlignment="1">
      <alignment horizontal="center" vertical="center" wrapText="1"/>
      <protection/>
    </xf>
    <xf numFmtId="0" fontId="4" fillId="0" borderId="48" xfId="57" applyFont="1" applyFill="1" applyBorder="1" applyAlignment="1">
      <alignment horizontal="center" vertical="center" wrapText="1"/>
      <protection/>
    </xf>
    <xf numFmtId="0" fontId="21" fillId="33" borderId="53" xfId="57" applyFont="1" applyFill="1" applyBorder="1" applyAlignment="1" applyProtection="1">
      <alignment horizontal="left" vertical="center" wrapText="1"/>
      <protection locked="0"/>
    </xf>
    <xf numFmtId="0" fontId="21" fillId="33" borderId="60" xfId="57" applyFont="1" applyFill="1" applyBorder="1" applyAlignment="1" applyProtection="1">
      <alignment horizontal="left" vertical="center" wrapText="1"/>
      <protection locked="0"/>
    </xf>
    <xf numFmtId="0" fontId="5" fillId="0" borderId="39" xfId="57" applyFont="1" applyFill="1" applyBorder="1" applyAlignment="1" applyProtection="1">
      <alignment horizontal="left" vertical="center" wrapText="1"/>
      <protection locked="0"/>
    </xf>
    <xf numFmtId="0" fontId="5" fillId="0" borderId="58" xfId="57" applyFont="1" applyFill="1" applyBorder="1" applyAlignment="1" applyProtection="1">
      <alignment horizontal="left" vertical="center" wrapText="1"/>
      <protection locked="0"/>
    </xf>
    <xf numFmtId="0" fontId="5" fillId="38" borderId="66" xfId="57" applyFont="1" applyFill="1" applyBorder="1" applyAlignment="1" applyProtection="1">
      <alignment horizontal="left" vertical="center" wrapText="1"/>
      <protection/>
    </xf>
    <xf numFmtId="0" fontId="5" fillId="38" borderId="71" xfId="57" applyFont="1" applyFill="1" applyBorder="1" applyAlignment="1" applyProtection="1">
      <alignment horizontal="left" vertical="center" wrapText="1"/>
      <protection/>
    </xf>
    <xf numFmtId="0" fontId="5" fillId="38" borderId="67" xfId="57" applyFont="1" applyFill="1" applyBorder="1" applyAlignment="1" applyProtection="1">
      <alignment horizontal="left" vertical="center" wrapText="1"/>
      <protection/>
    </xf>
    <xf numFmtId="0" fontId="5" fillId="33" borderId="33" xfId="57" applyFont="1" applyFill="1" applyBorder="1" applyAlignment="1" applyProtection="1">
      <alignment horizontal="center" wrapText="1"/>
      <protection locked="0"/>
    </xf>
    <xf numFmtId="0" fontId="5" fillId="33" borderId="18" xfId="57" applyFont="1" applyFill="1" applyBorder="1" applyAlignment="1" applyProtection="1">
      <alignment horizontal="center" wrapText="1"/>
      <protection locked="0"/>
    </xf>
    <xf numFmtId="0" fontId="5" fillId="33" borderId="43" xfId="57" applyFont="1" applyFill="1" applyBorder="1" applyAlignment="1" applyProtection="1">
      <alignment horizontal="center" wrapText="1"/>
      <protection locked="0"/>
    </xf>
    <xf numFmtId="0" fontId="5" fillId="0" borderId="39" xfId="57" applyFont="1" applyFill="1" applyBorder="1" applyAlignment="1" applyProtection="1">
      <alignment horizontal="left" vertical="center" wrapText="1"/>
      <protection locked="0"/>
    </xf>
    <xf numFmtId="0" fontId="5" fillId="0" borderId="58" xfId="57" applyFont="1" applyFill="1" applyBorder="1" applyAlignment="1" applyProtection="1">
      <alignment horizontal="left" vertical="center" wrapText="1"/>
      <protection locked="0"/>
    </xf>
    <xf numFmtId="0" fontId="5" fillId="33" borderId="39" xfId="57" applyFont="1" applyFill="1" applyBorder="1" applyAlignment="1" applyProtection="1">
      <alignment horizontal="left" vertical="center"/>
      <protection locked="0"/>
    </xf>
    <xf numFmtId="0" fontId="5" fillId="33" borderId="58" xfId="57" applyFont="1" applyFill="1" applyBorder="1" applyAlignment="1" applyProtection="1">
      <alignment horizontal="left" vertical="center"/>
      <protection locked="0"/>
    </xf>
    <xf numFmtId="0" fontId="5" fillId="33" borderId="46" xfId="57" applyFont="1" applyFill="1" applyBorder="1" applyAlignment="1" applyProtection="1">
      <alignment horizontal="left" vertical="center" wrapText="1"/>
      <protection locked="0"/>
    </xf>
    <xf numFmtId="0" fontId="5" fillId="33" borderId="47" xfId="57" applyFont="1" applyFill="1" applyBorder="1" applyAlignment="1" applyProtection="1">
      <alignment horizontal="left" vertical="center" wrapText="1"/>
      <protection locked="0"/>
    </xf>
    <xf numFmtId="0" fontId="5" fillId="0" borderId="46" xfId="57" applyFont="1" applyFill="1" applyBorder="1" applyAlignment="1" applyProtection="1">
      <alignment horizontal="left" vertical="center"/>
      <protection locked="0"/>
    </xf>
    <xf numFmtId="0" fontId="5" fillId="0" borderId="47" xfId="57" applyFont="1" applyFill="1" applyBorder="1" applyAlignment="1" applyProtection="1">
      <alignment horizontal="left" vertical="center"/>
      <protection locked="0"/>
    </xf>
    <xf numFmtId="1" fontId="5" fillId="0" borderId="39" xfId="0" applyNumberFormat="1" applyFont="1" applyFill="1" applyBorder="1" applyAlignment="1" applyProtection="1">
      <alignment horizontal="center" vertical="center" wrapText="1"/>
      <protection locked="0"/>
    </xf>
    <xf numFmtId="1" fontId="5" fillId="0" borderId="58" xfId="0" applyNumberFormat="1" applyFont="1" applyFill="1" applyBorder="1" applyAlignment="1" applyProtection="1">
      <alignment horizontal="center" vertical="center" wrapText="1"/>
      <protection locked="0"/>
    </xf>
    <xf numFmtId="0" fontId="4" fillId="0" borderId="25" xfId="57" applyFont="1" applyBorder="1" applyAlignment="1">
      <alignment horizontal="center" vertical="center"/>
      <protection/>
    </xf>
    <xf numFmtId="0" fontId="4" fillId="33" borderId="37" xfId="57" applyFont="1" applyFill="1" applyBorder="1" applyAlignment="1">
      <alignment horizontal="center" vertical="center" wrapText="1"/>
      <protection/>
    </xf>
    <xf numFmtId="0" fontId="4" fillId="33" borderId="48" xfId="57" applyFont="1" applyFill="1" applyBorder="1" applyAlignment="1">
      <alignment horizontal="center" vertical="center" wrapText="1"/>
      <protection/>
    </xf>
    <xf numFmtId="0" fontId="4" fillId="33" borderId="37" xfId="57" applyFont="1" applyFill="1" applyBorder="1" applyAlignment="1">
      <alignment horizontal="center" vertical="center"/>
      <protection/>
    </xf>
    <xf numFmtId="0" fontId="4" fillId="33" borderId="48" xfId="57" applyFont="1" applyFill="1" applyBorder="1" applyAlignment="1">
      <alignment horizontal="center" vertical="center"/>
      <protection/>
    </xf>
    <xf numFmtId="0" fontId="4" fillId="0" borderId="0" xfId="0" applyFont="1" applyAlignment="1">
      <alignment horizontal="left" vertical="center" wrapText="1"/>
    </xf>
    <xf numFmtId="1" fontId="4" fillId="12" borderId="64" xfId="57" applyNumberFormat="1" applyFont="1" applyFill="1" applyBorder="1" applyAlignment="1">
      <alignment horizontal="center" vertical="center"/>
      <protection/>
    </xf>
    <xf numFmtId="1" fontId="4" fillId="12" borderId="65" xfId="57" applyNumberFormat="1" applyFont="1" applyFill="1" applyBorder="1" applyAlignment="1">
      <alignment horizontal="center" vertical="center"/>
      <protection/>
    </xf>
    <xf numFmtId="1" fontId="4" fillId="12" borderId="75" xfId="57" applyNumberFormat="1" applyFont="1" applyFill="1" applyBorder="1" applyAlignment="1">
      <alignment horizontal="center" vertical="center"/>
      <protection/>
    </xf>
    <xf numFmtId="0" fontId="15" fillId="0" borderId="21" xfId="0" applyFont="1" applyBorder="1" applyAlignment="1">
      <alignment horizontal="left"/>
    </xf>
    <xf numFmtId="0" fontId="15" fillId="0" borderId="43" xfId="0" applyFont="1" applyBorder="1" applyAlignment="1">
      <alignment horizontal="left"/>
    </xf>
    <xf numFmtId="0" fontId="5" fillId="0" borderId="0" xfId="0" applyFont="1" applyFill="1" applyAlignment="1">
      <alignment/>
    </xf>
    <xf numFmtId="1" fontId="4" fillId="32" borderId="76" xfId="57" applyNumberFormat="1" applyFont="1" applyFill="1" applyBorder="1" applyAlignment="1" applyProtection="1">
      <alignment horizontal="center" vertical="center"/>
      <protection locked="0"/>
    </xf>
    <xf numFmtId="1" fontId="4" fillId="32" borderId="77" xfId="57" applyNumberFormat="1" applyFont="1" applyFill="1" applyBorder="1" applyAlignment="1" applyProtection="1">
      <alignment horizontal="center" vertical="center"/>
      <protection locked="0"/>
    </xf>
    <xf numFmtId="1" fontId="4" fillId="32" borderId="78" xfId="57" applyNumberFormat="1" applyFont="1" applyFill="1" applyBorder="1" applyAlignment="1" applyProtection="1">
      <alignment horizontal="center" vertical="center"/>
      <protection locked="0"/>
    </xf>
    <xf numFmtId="0" fontId="4" fillId="0" borderId="37" xfId="57" applyFont="1" applyFill="1" applyBorder="1" applyAlignment="1">
      <alignment horizontal="center" vertical="center"/>
      <protection/>
    </xf>
    <xf numFmtId="0" fontId="4" fillId="0" borderId="48" xfId="57" applyFont="1" applyFill="1" applyBorder="1" applyAlignment="1">
      <alignment horizontal="center" vertical="center"/>
      <protection/>
    </xf>
    <xf numFmtId="0" fontId="15" fillId="0" borderId="21" xfId="57" applyFont="1" applyBorder="1" applyAlignment="1">
      <alignment horizontal="left" wrapText="1"/>
      <protection/>
    </xf>
    <xf numFmtId="0" fontId="15" fillId="0" borderId="43" xfId="57" applyFont="1" applyBorder="1" applyAlignment="1">
      <alignment horizontal="left" wrapText="1"/>
      <protection/>
    </xf>
    <xf numFmtId="0" fontId="4" fillId="0" borderId="48" xfId="0" applyFont="1" applyBorder="1" applyAlignment="1">
      <alignment horizontal="center" vertical="center"/>
    </xf>
    <xf numFmtId="0" fontId="4" fillId="0" borderId="37" xfId="0" applyFont="1" applyBorder="1" applyAlignment="1">
      <alignment horizontal="left" vertical="center"/>
    </xf>
    <xf numFmtId="0" fontId="4" fillId="0" borderId="48" xfId="0" applyFont="1" applyBorder="1" applyAlignment="1">
      <alignment horizontal="left" vertical="center"/>
    </xf>
    <xf numFmtId="1" fontId="5" fillId="12" borderId="64" xfId="57" applyNumberFormat="1" applyFont="1" applyFill="1" applyBorder="1" applyAlignment="1">
      <alignment horizontal="center"/>
      <protection/>
    </xf>
    <xf numFmtId="1" fontId="5" fillId="12" borderId="75" xfId="57" applyNumberFormat="1" applyFont="1" applyFill="1" applyBorder="1" applyAlignment="1">
      <alignment horizontal="center"/>
      <protection/>
    </xf>
    <xf numFmtId="0" fontId="4" fillId="0" borderId="37" xfId="57" applyFont="1" applyBorder="1" applyAlignment="1">
      <alignment vertical="center"/>
      <protection/>
    </xf>
    <xf numFmtId="0" fontId="4" fillId="0" borderId="49" xfId="57" applyFont="1" applyBorder="1" applyAlignment="1">
      <alignment vertical="center"/>
      <protection/>
    </xf>
    <xf numFmtId="0" fontId="4" fillId="0" borderId="48" xfId="57" applyFont="1" applyBorder="1" applyAlignment="1">
      <alignment vertical="center"/>
      <protection/>
    </xf>
    <xf numFmtId="0" fontId="4" fillId="0" borderId="37" xfId="0" applyFont="1" applyBorder="1" applyAlignment="1">
      <alignment vertical="center" wrapText="1"/>
    </xf>
    <xf numFmtId="0" fontId="4" fillId="0" borderId="49" xfId="0" applyFont="1" applyBorder="1" applyAlignment="1">
      <alignment vertical="center" wrapText="1"/>
    </xf>
    <xf numFmtId="0" fontId="4" fillId="0" borderId="48" xfId="0" applyFont="1" applyBorder="1" applyAlignment="1">
      <alignment vertical="center" wrapText="1"/>
    </xf>
    <xf numFmtId="0" fontId="5" fillId="0" borderId="53" xfId="54" applyFont="1" applyFill="1" applyBorder="1" applyAlignment="1" applyProtection="1">
      <alignment horizontal="left" vertical="center" wrapText="1"/>
      <protection locked="0"/>
    </xf>
    <xf numFmtId="0" fontId="5" fillId="0" borderId="60" xfId="54" applyFont="1" applyFill="1" applyBorder="1" applyAlignment="1" applyProtection="1">
      <alignment horizontal="left" vertical="center" wrapText="1"/>
      <protection locked="0"/>
    </xf>
    <xf numFmtId="0" fontId="5" fillId="0" borderId="39" xfId="55" applyFont="1" applyFill="1" applyBorder="1" applyAlignment="1" applyProtection="1">
      <alignment horizontal="left"/>
      <protection locked="0"/>
    </xf>
    <xf numFmtId="0" fontId="5" fillId="0" borderId="58" xfId="55" applyFont="1" applyFill="1" applyBorder="1" applyAlignment="1" applyProtection="1">
      <alignment horizontal="left"/>
      <protection locked="0"/>
    </xf>
    <xf numFmtId="0" fontId="5" fillId="0" borderId="46" xfId="57" applyFont="1" applyFill="1" applyBorder="1" applyAlignment="1" applyProtection="1">
      <alignment horizontal="left" vertical="center" wrapText="1"/>
      <protection locked="0"/>
    </xf>
    <xf numFmtId="0" fontId="5" fillId="0" borderId="47" xfId="57" applyFont="1" applyFill="1" applyBorder="1" applyAlignment="1" applyProtection="1">
      <alignment horizontal="left" vertical="center" wrapText="1"/>
      <protection locked="0"/>
    </xf>
    <xf numFmtId="0" fontId="5" fillId="0" borderId="39"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4" fillId="0" borderId="21" xfId="57" applyFont="1" applyBorder="1" applyAlignment="1">
      <alignment horizontal="center" vertical="center" wrapText="1"/>
      <protection/>
    </xf>
    <xf numFmtId="0" fontId="4" fillId="0" borderId="43" xfId="57" applyFont="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41" xfId="57" applyFont="1" applyFill="1" applyBorder="1" applyAlignment="1">
      <alignment horizontal="center" vertical="center" wrapText="1"/>
      <protection/>
    </xf>
    <xf numFmtId="0" fontId="4" fillId="0" borderId="52" xfId="57" applyFont="1" applyFill="1" applyBorder="1" applyAlignment="1">
      <alignment horizontal="center" vertical="center" wrapText="1"/>
      <protection/>
    </xf>
    <xf numFmtId="0" fontId="4" fillId="0" borderId="59" xfId="57" applyFont="1" applyFill="1" applyBorder="1" applyAlignment="1">
      <alignment horizontal="center" vertical="center" wrapText="1"/>
      <protection/>
    </xf>
    <xf numFmtId="0" fontId="5" fillId="33" borderId="39" xfId="57" applyFont="1" applyFill="1" applyBorder="1" applyAlignment="1" applyProtection="1">
      <alignment horizontal="left" vertical="center" wrapText="1"/>
      <protection locked="0"/>
    </xf>
    <xf numFmtId="0" fontId="5" fillId="33" borderId="58" xfId="57" applyFont="1" applyFill="1" applyBorder="1" applyAlignment="1" applyProtection="1">
      <alignment horizontal="left" vertical="center" wrapText="1"/>
      <protection locked="0"/>
    </xf>
    <xf numFmtId="0" fontId="5" fillId="33" borderId="39" xfId="57" applyFont="1" applyFill="1" applyBorder="1" applyAlignment="1" applyProtection="1">
      <alignment horizontal="left" vertical="center" wrapText="1"/>
      <protection locked="0"/>
    </xf>
    <xf numFmtId="0" fontId="5" fillId="33" borderId="58" xfId="57" applyFont="1" applyFill="1" applyBorder="1" applyAlignment="1" applyProtection="1">
      <alignment horizontal="left" vertical="center" wrapText="1"/>
      <protection locked="0"/>
    </xf>
    <xf numFmtId="1" fontId="4" fillId="12" borderId="37" xfId="57" applyNumberFormat="1" applyFont="1" applyFill="1" applyBorder="1" applyAlignment="1" applyProtection="1">
      <alignment horizontal="center" vertical="center"/>
      <protection/>
    </xf>
    <xf numFmtId="1" fontId="4" fillId="12" borderId="49" xfId="57" applyNumberFormat="1" applyFont="1" applyFill="1" applyBorder="1" applyAlignment="1" applyProtection="1">
      <alignment horizontal="center" vertical="center"/>
      <protection/>
    </xf>
    <xf numFmtId="1" fontId="4" fillId="32" borderId="26" xfId="57" applyNumberFormat="1" applyFont="1" applyFill="1" applyBorder="1" applyAlignment="1" applyProtection="1">
      <alignment horizontal="center" vertical="center"/>
      <protection locked="0"/>
    </xf>
    <xf numFmtId="1" fontId="4" fillId="32" borderId="25" xfId="57" applyNumberFormat="1" applyFont="1" applyFill="1" applyBorder="1" applyAlignment="1" applyProtection="1">
      <alignment horizontal="center" vertical="center"/>
      <protection locked="0"/>
    </xf>
    <xf numFmtId="1" fontId="4" fillId="32" borderId="52" xfId="57" applyNumberFormat="1" applyFont="1" applyFill="1" applyBorder="1" applyAlignment="1" applyProtection="1">
      <alignment horizontal="center" vertical="center"/>
      <protection locked="0"/>
    </xf>
    <xf numFmtId="1" fontId="4" fillId="12" borderId="37" xfId="57" applyNumberFormat="1" applyFont="1" applyFill="1" applyBorder="1" applyAlignment="1">
      <alignment horizontal="center" vertical="center"/>
      <protection/>
    </xf>
    <xf numFmtId="1" fontId="4" fillId="12" borderId="49" xfId="57" applyNumberFormat="1" applyFont="1" applyFill="1" applyBorder="1" applyAlignment="1">
      <alignment horizontal="center" vertical="center"/>
      <protection/>
    </xf>
    <xf numFmtId="1" fontId="4" fillId="12" borderId="48" xfId="57" applyNumberFormat="1" applyFont="1" applyFill="1" applyBorder="1" applyAlignment="1">
      <alignment horizontal="center" vertical="center"/>
      <protection/>
    </xf>
    <xf numFmtId="0" fontId="4" fillId="0" borderId="37" xfId="0" applyFont="1" applyBorder="1" applyAlignment="1">
      <alignment horizontal="center" vertical="center" wrapText="1"/>
    </xf>
    <xf numFmtId="1" fontId="4" fillId="12" borderId="48" xfId="57" applyNumberFormat="1" applyFont="1" applyFill="1" applyBorder="1" applyAlignment="1" applyProtection="1">
      <alignment horizontal="center" vertical="center"/>
      <protection/>
    </xf>
    <xf numFmtId="1" fontId="4" fillId="32" borderId="34" xfId="57" applyNumberFormat="1" applyFont="1" applyFill="1" applyBorder="1" applyAlignment="1" applyProtection="1">
      <alignment horizontal="center" vertical="center"/>
      <protection locked="0"/>
    </xf>
    <xf numFmtId="1" fontId="4" fillId="32" borderId="0" xfId="57" applyNumberFormat="1" applyFont="1" applyFill="1" applyBorder="1" applyAlignment="1" applyProtection="1">
      <alignment horizontal="center" vertical="center"/>
      <protection locked="0"/>
    </xf>
    <xf numFmtId="1" fontId="4" fillId="32" borderId="33" xfId="57" applyNumberFormat="1" applyFont="1" applyFill="1" applyBorder="1" applyAlignment="1" applyProtection="1">
      <alignment horizontal="center" vertical="center"/>
      <protection locked="0"/>
    </xf>
    <xf numFmtId="0" fontId="0" fillId="0" borderId="40" xfId="0" applyBorder="1" applyAlignment="1">
      <alignment horizontal="left" vertical="center" wrapText="1"/>
    </xf>
    <xf numFmtId="0" fontId="4" fillId="0" borderId="26" xfId="57" applyFont="1" applyBorder="1" applyAlignment="1">
      <alignment vertical="center" wrapText="1"/>
      <protection/>
    </xf>
    <xf numFmtId="0" fontId="4" fillId="0" borderId="41" xfId="57" applyFont="1" applyBorder="1" applyAlignment="1">
      <alignment vertical="center"/>
      <protection/>
    </xf>
    <xf numFmtId="0" fontId="4" fillId="0" borderId="25" xfId="57" applyFont="1" applyBorder="1" applyAlignment="1">
      <alignment vertical="center" wrapText="1"/>
      <protection/>
    </xf>
    <xf numFmtId="0" fontId="4" fillId="0" borderId="42" xfId="57" applyFont="1" applyBorder="1" applyAlignment="1">
      <alignment vertical="center"/>
      <protection/>
    </xf>
    <xf numFmtId="0" fontId="4" fillId="0" borderId="52" xfId="57" applyFont="1" applyBorder="1" applyAlignment="1">
      <alignment vertical="center"/>
      <protection/>
    </xf>
    <xf numFmtId="0" fontId="4" fillId="0" borderId="59" xfId="57" applyFont="1" applyBorder="1" applyAlignment="1">
      <alignment vertical="center"/>
      <protection/>
    </xf>
    <xf numFmtId="1" fontId="4" fillId="0" borderId="79"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4" fillId="0" borderId="21" xfId="0" applyFont="1" applyBorder="1" applyAlignment="1">
      <alignment horizontal="left" vertical="center" wrapText="1"/>
    </xf>
    <xf numFmtId="0" fontId="4" fillId="0" borderId="80" xfId="0" applyFont="1" applyBorder="1" applyAlignment="1">
      <alignment horizontal="left" vertical="center" wrapText="1"/>
    </xf>
    <xf numFmtId="1" fontId="5" fillId="0" borderId="26" xfId="0" applyNumberFormat="1" applyFont="1" applyBorder="1" applyAlignment="1">
      <alignment horizontal="center" vertical="center" wrapText="1"/>
    </xf>
    <xf numFmtId="1" fontId="5" fillId="0" borderId="34"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 fontId="5" fillId="0" borderId="42" xfId="0" applyNumberFormat="1" applyFont="1" applyBorder="1" applyAlignment="1">
      <alignment horizontal="center" vertical="center" wrapText="1"/>
    </xf>
    <xf numFmtId="1" fontId="4" fillId="12" borderId="66" xfId="0" applyNumberFormat="1" applyFont="1" applyFill="1" applyBorder="1" applyAlignment="1" applyProtection="1">
      <alignment horizontal="center" vertical="center"/>
      <protection/>
    </xf>
    <xf numFmtId="1" fontId="4" fillId="12" borderId="71" xfId="0" applyNumberFormat="1" applyFont="1" applyFill="1" applyBorder="1" applyAlignment="1" applyProtection="1">
      <alignment horizontal="center" vertical="center"/>
      <protection/>
    </xf>
    <xf numFmtId="1" fontId="4" fillId="12" borderId="67" xfId="0" applyNumberFormat="1" applyFont="1" applyFill="1" applyBorder="1" applyAlignment="1" applyProtection="1">
      <alignment horizontal="center" vertical="center"/>
      <protection/>
    </xf>
    <xf numFmtId="0" fontId="5" fillId="0" borderId="43" xfId="0" applyFont="1" applyBorder="1" applyAlignment="1">
      <alignment/>
    </xf>
    <xf numFmtId="0" fontId="10" fillId="32" borderId="21" xfId="0" applyFont="1" applyFill="1" applyBorder="1" applyAlignment="1" applyProtection="1">
      <alignment horizontal="center" vertical="center"/>
      <protection locked="0"/>
    </xf>
    <xf numFmtId="0" fontId="10" fillId="32" borderId="43" xfId="0" applyFont="1" applyFill="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41" xfId="0" applyFont="1" applyBorder="1" applyAlignment="1">
      <alignment horizontal="center" vertical="center"/>
    </xf>
    <xf numFmtId="0" fontId="4" fillId="32" borderId="66" xfId="57" applyFont="1" applyFill="1" applyBorder="1" applyAlignment="1" applyProtection="1">
      <alignment horizontal="center" vertical="center"/>
      <protection locked="0"/>
    </xf>
    <xf numFmtId="0" fontId="4" fillId="32" borderId="67" xfId="57" applyFont="1" applyFill="1" applyBorder="1" applyAlignment="1" applyProtection="1">
      <alignment horizontal="center" vertical="center"/>
      <protection locked="0"/>
    </xf>
    <xf numFmtId="0" fontId="9" fillId="0" borderId="21" xfId="0" applyFont="1" applyBorder="1" applyAlignment="1">
      <alignment horizontal="left"/>
    </xf>
    <xf numFmtId="1" fontId="4" fillId="12" borderId="37" xfId="57" applyNumberFormat="1" applyFont="1" applyFill="1" applyBorder="1" applyAlignment="1" applyProtection="1">
      <alignment horizontal="right" vertical="center"/>
      <protection/>
    </xf>
    <xf numFmtId="1" fontId="4" fillId="12" borderId="49" xfId="57" applyNumberFormat="1" applyFont="1" applyFill="1" applyBorder="1" applyAlignment="1" applyProtection="1">
      <alignment horizontal="right" vertical="center"/>
      <protection/>
    </xf>
    <xf numFmtId="1" fontId="4" fillId="12" borderId="48" xfId="57" applyNumberFormat="1" applyFont="1" applyFill="1" applyBorder="1" applyAlignment="1" applyProtection="1">
      <alignment horizontal="right" vertical="center"/>
      <protection/>
    </xf>
    <xf numFmtId="0" fontId="5" fillId="0" borderId="10" xfId="0" applyFont="1" applyBorder="1" applyAlignment="1">
      <alignment horizontal="left"/>
    </xf>
    <xf numFmtId="0" fontId="5" fillId="0" borderId="21" xfId="0" applyFont="1" applyBorder="1" applyAlignment="1">
      <alignment horizontal="left"/>
    </xf>
    <xf numFmtId="1" fontId="4" fillId="32" borderId="66" xfId="57" applyNumberFormat="1" applyFont="1" applyFill="1" applyBorder="1" applyAlignment="1" applyProtection="1">
      <alignment horizontal="center" vertical="center"/>
      <protection locked="0"/>
    </xf>
    <xf numFmtId="1" fontId="4" fillId="32" borderId="71" xfId="57" applyNumberFormat="1" applyFont="1" applyFill="1" applyBorder="1" applyAlignment="1" applyProtection="1">
      <alignment horizontal="center" vertical="center"/>
      <protection locked="0"/>
    </xf>
    <xf numFmtId="1" fontId="4" fillId="32" borderId="67" xfId="57" applyNumberFormat="1" applyFont="1" applyFill="1" applyBorder="1" applyAlignment="1" applyProtection="1">
      <alignment horizontal="center" vertical="center"/>
      <protection locked="0"/>
    </xf>
    <xf numFmtId="0" fontId="4" fillId="0" borderId="52" xfId="57" applyFont="1" applyBorder="1" applyAlignment="1">
      <alignment vertical="center" wrapText="1"/>
      <protection/>
    </xf>
    <xf numFmtId="0" fontId="4" fillId="0" borderId="10" xfId="0" applyFont="1" applyBorder="1" applyAlignment="1">
      <alignment horizontal="left" vertical="center" wrapText="1"/>
    </xf>
    <xf numFmtId="0" fontId="5" fillId="0" borderId="21" xfId="0" applyFont="1" applyBorder="1" applyAlignment="1">
      <alignment horizontal="left"/>
    </xf>
    <xf numFmtId="0" fontId="10" fillId="0" borderId="0" xfId="0" applyFont="1" applyFill="1" applyAlignment="1">
      <alignment horizontal="center"/>
    </xf>
    <xf numFmtId="0" fontId="5" fillId="0" borderId="10" xfId="0" applyFont="1" applyBorder="1" applyAlignment="1">
      <alignment horizontal="left"/>
    </xf>
    <xf numFmtId="0" fontId="0" fillId="0" borderId="58" xfId="0" applyBorder="1" applyAlignment="1">
      <alignment horizontal="center" vertical="center" wrapText="1"/>
    </xf>
    <xf numFmtId="0" fontId="4" fillId="0" borderId="37" xfId="57" applyFont="1" applyBorder="1" applyAlignment="1">
      <alignment vertical="center" wrapText="1"/>
      <protection/>
    </xf>
    <xf numFmtId="0" fontId="4" fillId="0" borderId="49" xfId="57" applyFont="1" applyBorder="1" applyAlignment="1">
      <alignment vertical="center" wrapText="1"/>
      <protection/>
    </xf>
    <xf numFmtId="0" fontId="4" fillId="0" borderId="48" xfId="57" applyFont="1" applyBorder="1" applyAlignment="1">
      <alignment vertical="center" wrapText="1"/>
      <protection/>
    </xf>
    <xf numFmtId="0" fontId="4" fillId="0" borderId="37" xfId="57" applyFont="1" applyFill="1" applyBorder="1" applyAlignment="1">
      <alignment vertical="center" wrapText="1"/>
      <protection/>
    </xf>
    <xf numFmtId="0" fontId="4" fillId="0" borderId="49" xfId="57" applyFont="1" applyFill="1" applyBorder="1" applyAlignment="1">
      <alignment vertical="center" wrapText="1"/>
      <protection/>
    </xf>
    <xf numFmtId="0" fontId="4" fillId="0" borderId="26" xfId="57" applyFont="1" applyBorder="1" applyAlignment="1">
      <alignment vertical="center" wrapText="1"/>
      <protection/>
    </xf>
    <xf numFmtId="0" fontId="4" fillId="0" borderId="41" xfId="57" applyFont="1" applyBorder="1" applyAlignment="1">
      <alignment vertical="center" wrapText="1"/>
      <protection/>
    </xf>
    <xf numFmtId="0" fontId="4" fillId="0" borderId="52" xfId="57" applyFont="1" applyBorder="1" applyAlignment="1">
      <alignment vertical="center" wrapText="1"/>
      <protection/>
    </xf>
    <xf numFmtId="0" fontId="4" fillId="0" borderId="59" xfId="57" applyFont="1" applyBorder="1" applyAlignment="1">
      <alignment vertical="center" wrapText="1"/>
      <protection/>
    </xf>
    <xf numFmtId="1" fontId="5" fillId="0" borderId="53" xfId="0" applyNumberFormat="1" applyFont="1" applyFill="1" applyBorder="1" applyAlignment="1" applyProtection="1">
      <alignment horizontal="left" vertical="center" wrapText="1"/>
      <protection locked="0"/>
    </xf>
    <xf numFmtId="1" fontId="5" fillId="0" borderId="60" xfId="0" applyNumberFormat="1" applyFont="1" applyFill="1" applyBorder="1" applyAlignment="1" applyProtection="1">
      <alignment horizontal="left" vertical="center" wrapText="1"/>
      <protection locked="0"/>
    </xf>
    <xf numFmtId="1" fontId="4" fillId="32" borderId="37" xfId="57" applyNumberFormat="1" applyFont="1" applyFill="1" applyBorder="1" applyAlignment="1" applyProtection="1">
      <alignment horizontal="center" vertical="center" wrapText="1"/>
      <protection locked="0"/>
    </xf>
    <xf numFmtId="1" fontId="4" fillId="32" borderId="49" xfId="57" applyNumberFormat="1" applyFont="1" applyFill="1" applyBorder="1" applyAlignment="1" applyProtection="1">
      <alignment horizontal="center" vertical="center" wrapText="1"/>
      <protection locked="0"/>
    </xf>
    <xf numFmtId="1" fontId="4" fillId="32" borderId="48" xfId="57" applyNumberFormat="1" applyFont="1" applyFill="1" applyBorder="1" applyAlignment="1" applyProtection="1">
      <alignment horizontal="center" vertical="center" wrapText="1"/>
      <protection locked="0"/>
    </xf>
    <xf numFmtId="1" fontId="4" fillId="12" borderId="64" xfId="57" applyNumberFormat="1" applyFont="1" applyFill="1" applyBorder="1" applyAlignment="1" applyProtection="1">
      <alignment horizontal="center" vertical="center"/>
      <protection/>
    </xf>
    <xf numFmtId="1" fontId="4" fillId="12" borderId="65" xfId="57" applyNumberFormat="1" applyFont="1" applyFill="1" applyBorder="1" applyAlignment="1" applyProtection="1">
      <alignment horizontal="center" vertical="center"/>
      <protection/>
    </xf>
    <xf numFmtId="1" fontId="4" fillId="12" borderId="75" xfId="57" applyNumberFormat="1" applyFont="1" applyFill="1" applyBorder="1" applyAlignment="1" applyProtection="1">
      <alignment horizontal="center" vertical="center"/>
      <protection/>
    </xf>
    <xf numFmtId="0" fontId="4" fillId="0" borderId="37" xfId="0" applyFont="1" applyBorder="1" applyAlignment="1" applyProtection="1">
      <alignment vertical="center" wrapText="1"/>
      <protection/>
    </xf>
    <xf numFmtId="0" fontId="4" fillId="0" borderId="49" xfId="0" applyFont="1" applyBorder="1" applyAlignment="1" applyProtection="1">
      <alignment vertical="center" wrapText="1"/>
      <protection/>
    </xf>
    <xf numFmtId="0" fontId="4" fillId="0" borderId="48" xfId="0" applyFont="1" applyBorder="1" applyAlignment="1" applyProtection="1">
      <alignment vertical="center" wrapText="1"/>
      <protection/>
    </xf>
    <xf numFmtId="0" fontId="4" fillId="0" borderId="21" xfId="57" applyFont="1" applyBorder="1" applyAlignment="1">
      <alignment vertical="center" wrapText="1"/>
      <protection/>
    </xf>
    <xf numFmtId="0" fontId="4" fillId="0" borderId="43" xfId="57" applyFont="1" applyBorder="1" applyAlignment="1">
      <alignment vertical="center" wrapText="1"/>
      <protection/>
    </xf>
    <xf numFmtId="0" fontId="4" fillId="0" borderId="37" xfId="57" applyFont="1" applyBorder="1" applyAlignment="1" applyProtection="1">
      <alignment vertical="center"/>
      <protection locked="0"/>
    </xf>
    <xf numFmtId="0" fontId="4" fillId="0" borderId="49" xfId="57" applyFont="1" applyBorder="1" applyAlignment="1" applyProtection="1">
      <alignment vertical="center"/>
      <protection locked="0"/>
    </xf>
    <xf numFmtId="0" fontId="4" fillId="0" borderId="48" xfId="57" applyFont="1" applyBorder="1" applyAlignment="1" applyProtection="1">
      <alignment vertical="center"/>
      <protection locked="0"/>
    </xf>
    <xf numFmtId="0" fontId="4" fillId="0" borderId="37" xfId="0" applyFont="1" applyFill="1" applyBorder="1" applyAlignment="1" applyProtection="1">
      <alignment horizontal="left" vertical="center" wrapText="1"/>
      <protection locked="0"/>
    </xf>
    <xf numFmtId="0" fontId="4" fillId="0" borderId="49"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5" fillId="0" borderId="53" xfId="0" applyFont="1" applyFill="1" applyBorder="1" applyAlignment="1" applyProtection="1">
      <alignment/>
      <protection locked="0"/>
    </xf>
    <xf numFmtId="0" fontId="5" fillId="0" borderId="60" xfId="0" applyFont="1" applyFill="1" applyBorder="1" applyAlignment="1" applyProtection="1">
      <alignment/>
      <protection locked="0"/>
    </xf>
    <xf numFmtId="0" fontId="4" fillId="0" borderId="26" xfId="57" applyFont="1" applyBorder="1" applyAlignment="1">
      <alignment horizontal="center" vertical="center" wrapText="1"/>
      <protection/>
    </xf>
    <xf numFmtId="0" fontId="4" fillId="0" borderId="41" xfId="57" applyFont="1" applyBorder="1" applyAlignment="1">
      <alignment horizontal="center" vertical="center" wrapText="1"/>
      <protection/>
    </xf>
    <xf numFmtId="0" fontId="4" fillId="0" borderId="52" xfId="57" applyFont="1" applyBorder="1" applyAlignment="1">
      <alignment horizontal="center" vertical="center" wrapText="1"/>
      <protection/>
    </xf>
    <xf numFmtId="0" fontId="4" fillId="0" borderId="59" xfId="57" applyFont="1" applyBorder="1" applyAlignment="1">
      <alignment horizontal="center" vertical="center" wrapText="1"/>
      <protection/>
    </xf>
    <xf numFmtId="0" fontId="4" fillId="0" borderId="37" xfId="57" applyFont="1" applyBorder="1" applyAlignment="1">
      <alignment vertical="center" wrapText="1"/>
      <protection/>
    </xf>
    <xf numFmtId="0" fontId="4" fillId="0" borderId="49" xfId="57" applyFont="1" applyBorder="1" applyAlignment="1">
      <alignment vertical="center" wrapText="1"/>
      <protection/>
    </xf>
    <xf numFmtId="0" fontId="4" fillId="0" borderId="48" xfId="57" applyFont="1" applyBorder="1" applyAlignment="1">
      <alignment vertical="center" wrapText="1"/>
      <protection/>
    </xf>
    <xf numFmtId="1" fontId="4" fillId="12" borderId="37" xfId="0" applyNumberFormat="1" applyFont="1" applyFill="1" applyBorder="1" applyAlignment="1" applyProtection="1">
      <alignment horizontal="center" vertical="center" wrapText="1"/>
      <protection/>
    </xf>
    <xf numFmtId="1" fontId="4" fillId="12" borderId="49" xfId="0" applyNumberFormat="1" applyFont="1" applyFill="1" applyBorder="1" applyAlignment="1" applyProtection="1">
      <alignment horizontal="center" vertical="center" wrapText="1"/>
      <protection/>
    </xf>
    <xf numFmtId="1" fontId="4" fillId="12" borderId="48" xfId="0" applyNumberFormat="1" applyFont="1" applyFill="1" applyBorder="1" applyAlignment="1" applyProtection="1">
      <alignment horizontal="center" vertical="center" wrapText="1"/>
      <protection/>
    </xf>
    <xf numFmtId="0" fontId="5" fillId="0" borderId="39"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46" xfId="57" applyFont="1" applyFill="1" applyBorder="1" applyAlignment="1" applyProtection="1">
      <alignment horizontal="left" vertical="center" wrapText="1"/>
      <protection locked="0"/>
    </xf>
    <xf numFmtId="0" fontId="5" fillId="0" borderId="47" xfId="57"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21" xfId="57" applyFont="1" applyFill="1" applyBorder="1" applyAlignment="1" applyProtection="1">
      <alignment horizontal="center" vertical="center"/>
      <protection locked="0"/>
    </xf>
    <xf numFmtId="0" fontId="5" fillId="0" borderId="43" xfId="57" applyFont="1" applyFill="1" applyBorder="1" applyAlignment="1" applyProtection="1">
      <alignment horizontal="center" vertical="center"/>
      <protection locked="0"/>
    </xf>
    <xf numFmtId="1" fontId="4" fillId="32" borderId="76" xfId="57" applyNumberFormat="1" applyFont="1" applyFill="1" applyBorder="1" applyAlignment="1">
      <alignment horizontal="center" vertical="center"/>
      <protection/>
    </xf>
    <xf numFmtId="1" fontId="4" fillId="32" borderId="78" xfId="57" applyNumberFormat="1" applyFont="1" applyFill="1" applyBorder="1" applyAlignment="1">
      <alignment horizontal="center" vertical="center"/>
      <protection/>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Border="1" applyAlignment="1">
      <alignment horizontal="left"/>
    </xf>
    <xf numFmtId="0" fontId="5" fillId="0" borderId="47" xfId="0" applyFont="1" applyBorder="1" applyAlignment="1">
      <alignment horizontal="left"/>
    </xf>
    <xf numFmtId="0" fontId="5" fillId="0" borderId="53" xfId="0" applyFont="1" applyBorder="1" applyAlignment="1">
      <alignment horizontal="left"/>
    </xf>
    <xf numFmtId="0" fontId="5" fillId="0" borderId="60" xfId="0" applyFont="1" applyBorder="1" applyAlignment="1">
      <alignment horizontal="left"/>
    </xf>
    <xf numFmtId="0" fontId="5" fillId="0" borderId="53"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81" xfId="57" applyFont="1" applyFill="1" applyBorder="1" applyAlignment="1" applyProtection="1">
      <alignment horizontal="left" vertical="center" wrapText="1"/>
      <protection locked="0"/>
    </xf>
    <xf numFmtId="0" fontId="5" fillId="0" borderId="62" xfId="57" applyFont="1" applyFill="1" applyBorder="1" applyAlignment="1" applyProtection="1">
      <alignment horizontal="left" vertical="center" wrapText="1"/>
      <protection locked="0"/>
    </xf>
    <xf numFmtId="0" fontId="5" fillId="0" borderId="0" xfId="0" applyFont="1" applyFill="1" applyAlignment="1">
      <alignment vertical="center" wrapText="1"/>
    </xf>
    <xf numFmtId="0" fontId="9" fillId="0" borderId="0" xfId="0" applyFont="1" applyAlignment="1">
      <alignment/>
    </xf>
    <xf numFmtId="0" fontId="5" fillId="0" borderId="20" xfId="0" applyFont="1" applyBorder="1" applyAlignment="1">
      <alignment horizontal="left"/>
    </xf>
    <xf numFmtId="0" fontId="5" fillId="37" borderId="19" xfId="57" applyFont="1" applyFill="1" applyBorder="1" applyAlignment="1" applyProtection="1">
      <alignment horizontal="left" vertical="center" wrapText="1"/>
      <protection locked="0"/>
    </xf>
    <xf numFmtId="0" fontId="5" fillId="0" borderId="20" xfId="57"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37" borderId="81" xfId="57" applyFont="1" applyFill="1" applyBorder="1" applyAlignment="1" applyProtection="1">
      <alignment horizontal="left" vertical="center" wrapText="1"/>
      <protection locked="0"/>
    </xf>
    <xf numFmtId="0" fontId="5" fillId="37" borderId="62" xfId="57" applyFont="1" applyFill="1" applyBorder="1" applyAlignment="1" applyProtection="1">
      <alignment horizontal="left" vertical="center" wrapText="1"/>
      <protection locked="0"/>
    </xf>
    <xf numFmtId="0" fontId="5" fillId="37" borderId="19" xfId="0" applyFont="1" applyFill="1" applyBorder="1" applyAlignment="1" applyProtection="1">
      <alignment horizontal="left" vertical="center"/>
      <protection locked="0"/>
    </xf>
    <xf numFmtId="1" fontId="5" fillId="0" borderId="19" xfId="0" applyNumberFormat="1"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0" fillId="0" borderId="0" xfId="0" applyFont="1" applyAlignment="1">
      <alignment/>
    </xf>
    <xf numFmtId="0" fontId="0" fillId="0" borderId="0" xfId="0" applyFill="1" applyAlignment="1">
      <alignment/>
    </xf>
    <xf numFmtId="0" fontId="27" fillId="0" borderId="0" xfId="0" applyFont="1" applyAlignment="1">
      <alignment vertical="center" wrapText="1"/>
    </xf>
    <xf numFmtId="0" fontId="28" fillId="0" borderId="0" xfId="0" applyFont="1" applyAlignment="1">
      <alignment/>
    </xf>
    <xf numFmtId="0" fontId="5" fillId="0" borderId="22" xfId="0" applyFont="1" applyBorder="1" applyAlignment="1">
      <alignment horizontal="left"/>
    </xf>
    <xf numFmtId="0" fontId="5" fillId="0" borderId="19" xfId="0" applyFont="1" applyFill="1" applyBorder="1" applyAlignment="1" applyProtection="1">
      <alignment horizontal="left" vertical="center" wrapText="1"/>
      <protection locked="0"/>
    </xf>
    <xf numFmtId="0" fontId="12" fillId="0" borderId="10" xfId="0" applyFont="1" applyBorder="1" applyAlignment="1">
      <alignment horizontal="left"/>
    </xf>
    <xf numFmtId="1" fontId="4" fillId="12" borderId="26" xfId="57" applyNumberFormat="1" applyFont="1" applyFill="1" applyBorder="1" applyAlignment="1">
      <alignment horizontal="center" vertical="center"/>
      <protection/>
    </xf>
    <xf numFmtId="1" fontId="4" fillId="12" borderId="25" xfId="57" applyNumberFormat="1" applyFont="1" applyFill="1" applyBorder="1" applyAlignment="1">
      <alignment horizontal="center" vertical="center"/>
      <protection/>
    </xf>
    <xf numFmtId="1" fontId="4" fillId="12" borderId="52" xfId="57" applyNumberFormat="1" applyFont="1" applyFill="1" applyBorder="1" applyAlignment="1">
      <alignment horizontal="center" vertical="center"/>
      <protection/>
    </xf>
    <xf numFmtId="0" fontId="5" fillId="0" borderId="10" xfId="57" applyFont="1" applyBorder="1" applyAlignment="1">
      <alignment horizontal="left" wrapText="1"/>
      <protection/>
    </xf>
    <xf numFmtId="0" fontId="5" fillId="37" borderId="22" xfId="0" applyFont="1" applyFill="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37" borderId="53" xfId="0" applyFont="1" applyFill="1" applyBorder="1" applyAlignment="1" applyProtection="1">
      <alignment horizontal="left" vertical="center" wrapText="1"/>
      <protection locked="0"/>
    </xf>
    <xf numFmtId="0" fontId="5" fillId="37" borderId="60" xfId="0" applyFont="1" applyFill="1" applyBorder="1" applyAlignment="1" applyProtection="1">
      <alignment horizontal="left" vertical="center" wrapText="1"/>
      <protection locked="0"/>
    </xf>
    <xf numFmtId="0" fontId="0" fillId="0" borderId="77" xfId="0" applyBorder="1" applyAlignment="1">
      <alignment horizontal="center" vertical="center"/>
    </xf>
    <xf numFmtId="0" fontId="0" fillId="0" borderId="78" xfId="0" applyBorder="1" applyAlignment="1">
      <alignment horizontal="center" vertical="center"/>
    </xf>
    <xf numFmtId="0" fontId="5" fillId="37" borderId="39" xfId="0" applyFont="1" applyFill="1" applyBorder="1" applyAlignment="1" applyProtection="1">
      <alignment horizontal="left" vertical="center" wrapText="1"/>
      <protection locked="0"/>
    </xf>
    <xf numFmtId="0" fontId="5" fillId="37" borderId="58" xfId="0" applyFont="1" applyFill="1" applyBorder="1" applyAlignment="1" applyProtection="1">
      <alignment horizontal="left" vertical="center" wrapText="1"/>
      <protection locked="0"/>
    </xf>
    <xf numFmtId="0" fontId="5" fillId="37" borderId="39" xfId="0" applyFont="1" applyFill="1" applyBorder="1" applyAlignment="1" applyProtection="1">
      <alignment horizontal="center" vertical="center"/>
      <protection locked="0"/>
    </xf>
    <xf numFmtId="0" fontId="5" fillId="37" borderId="58" xfId="0" applyFont="1" applyFill="1" applyBorder="1" applyAlignment="1" applyProtection="1">
      <alignment horizontal="center" vertical="center"/>
      <protection locked="0"/>
    </xf>
    <xf numFmtId="0" fontId="4" fillId="0" borderId="10" xfId="57" applyFont="1" applyBorder="1" applyAlignment="1">
      <alignment vertical="center" wrapText="1"/>
      <protection/>
    </xf>
    <xf numFmtId="0" fontId="4" fillId="0" borderId="10" xfId="57" applyFont="1" applyBorder="1" applyAlignment="1">
      <alignment vertical="center"/>
      <protection/>
    </xf>
    <xf numFmtId="0" fontId="4" fillId="0" borderId="10" xfId="57" applyFont="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0" fillId="12" borderId="65" xfId="0" applyFont="1" applyFill="1" applyBorder="1" applyAlignment="1">
      <alignment horizontal="center" vertical="center"/>
    </xf>
    <xf numFmtId="0" fontId="0" fillId="12" borderId="75" xfId="0" applyFont="1" applyFill="1" applyBorder="1" applyAlignment="1">
      <alignment horizontal="center" vertical="center"/>
    </xf>
    <xf numFmtId="0" fontId="5" fillId="37" borderId="39" xfId="57" applyFont="1" applyFill="1" applyBorder="1" applyAlignment="1" applyProtection="1">
      <alignment horizontal="left" vertical="center" wrapText="1"/>
      <protection locked="0"/>
    </xf>
    <xf numFmtId="0" fontId="5" fillId="37" borderId="58" xfId="57" applyFont="1" applyFill="1" applyBorder="1" applyAlignment="1" applyProtection="1">
      <alignment horizontal="left" vertical="center" wrapText="1"/>
      <protection locked="0"/>
    </xf>
    <xf numFmtId="0" fontId="0" fillId="0" borderId="49" xfId="0" applyBorder="1" applyAlignment="1">
      <alignment vertical="center"/>
    </xf>
    <xf numFmtId="0" fontId="0" fillId="0" borderId="48" xfId="0" applyBorder="1" applyAlignment="1">
      <alignment vertical="center"/>
    </xf>
    <xf numFmtId="0" fontId="4" fillId="0" borderId="37" xfId="0" applyFont="1" applyBorder="1" applyAlignment="1" applyProtection="1">
      <alignment vertical="center"/>
      <protection/>
    </xf>
    <xf numFmtId="0" fontId="4" fillId="0" borderId="49" xfId="0" applyFont="1" applyBorder="1" applyAlignment="1" applyProtection="1">
      <alignment vertical="center"/>
      <protection/>
    </xf>
    <xf numFmtId="1" fontId="4" fillId="12" borderId="26" xfId="57" applyNumberFormat="1" applyFont="1" applyFill="1" applyBorder="1" applyAlignment="1" applyProtection="1">
      <alignment horizontal="center" vertical="center"/>
      <protection/>
    </xf>
    <xf numFmtId="1" fontId="4" fillId="12" borderId="25" xfId="57" applyNumberFormat="1" applyFont="1" applyFill="1" applyBorder="1" applyAlignment="1" applyProtection="1">
      <alignment horizontal="center" vertical="center"/>
      <protection/>
    </xf>
    <xf numFmtId="1" fontId="4" fillId="12" borderId="52" xfId="57" applyNumberFormat="1" applyFont="1" applyFill="1" applyBorder="1" applyAlignment="1" applyProtection="1">
      <alignment horizontal="center" vertical="center"/>
      <protection/>
    </xf>
    <xf numFmtId="0" fontId="4" fillId="0" borderId="10" xfId="57" applyFont="1" applyBorder="1" applyAlignment="1">
      <alignment vertical="center" wrapText="1"/>
      <protection/>
    </xf>
    <xf numFmtId="0" fontId="4" fillId="0" borderId="10" xfId="57" applyFont="1" applyBorder="1" applyAlignment="1">
      <alignment vertical="center"/>
      <protection/>
    </xf>
    <xf numFmtId="0" fontId="5" fillId="0" borderId="10" xfId="57" applyFont="1" applyFill="1" applyBorder="1" applyAlignment="1" applyProtection="1">
      <alignment horizontal="center" vertical="center"/>
      <protection locked="0"/>
    </xf>
    <xf numFmtId="0" fontId="5" fillId="0" borderId="25" xfId="57" applyFont="1" applyFill="1" applyBorder="1" applyAlignment="1" applyProtection="1">
      <alignment horizontal="left" vertical="center" wrapText="1"/>
      <protection locked="0"/>
    </xf>
    <xf numFmtId="0" fontId="5" fillId="0" borderId="42" xfId="57" applyFont="1" applyFill="1" applyBorder="1" applyAlignment="1" applyProtection="1">
      <alignment horizontal="left" vertical="center" wrapText="1"/>
      <protection locked="0"/>
    </xf>
    <xf numFmtId="0" fontId="21" fillId="0" borderId="53" xfId="57" applyFont="1" applyFill="1" applyBorder="1" applyAlignment="1" applyProtection="1">
      <alignment horizontal="left" vertical="center" wrapText="1"/>
      <protection locked="0"/>
    </xf>
    <xf numFmtId="0" fontId="21" fillId="0" borderId="60" xfId="57"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81" xfId="57" applyFont="1" applyFill="1" applyBorder="1" applyAlignment="1" applyProtection="1">
      <alignment horizontal="left" vertical="center" wrapText="1"/>
      <protection locked="0"/>
    </xf>
    <xf numFmtId="0" fontId="5" fillId="0" borderId="62" xfId="57"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4" fillId="0" borderId="25" xfId="0" applyFont="1" applyBorder="1" applyAlignment="1">
      <alignment vertical="center" wrapText="1"/>
    </xf>
    <xf numFmtId="0" fontId="4" fillId="0" borderId="25" xfId="57" applyFont="1" applyBorder="1" applyAlignment="1">
      <alignment vertical="center" wrapText="1"/>
      <protection/>
    </xf>
    <xf numFmtId="1" fontId="4" fillId="32" borderId="41" xfId="57" applyNumberFormat="1" applyFont="1" applyFill="1" applyBorder="1" applyAlignment="1" applyProtection="1">
      <alignment horizontal="center" vertical="center" wrapText="1"/>
      <protection locked="0"/>
    </xf>
    <xf numFmtId="1" fontId="4" fillId="32" borderId="42" xfId="57" applyNumberFormat="1" applyFont="1" applyFill="1" applyBorder="1" applyAlignment="1" applyProtection="1">
      <alignment horizontal="center" vertical="center"/>
      <protection locked="0"/>
    </xf>
    <xf numFmtId="1" fontId="5" fillId="0" borderId="19" xfId="0" applyNumberFormat="1" applyFont="1" applyFill="1" applyBorder="1" applyAlignment="1" applyProtection="1">
      <alignment horizontal="center" vertical="center" wrapText="1"/>
      <protection locked="0"/>
    </xf>
    <xf numFmtId="0" fontId="4" fillId="33" borderId="10" xfId="57" applyFont="1" applyFill="1" applyBorder="1" applyAlignment="1">
      <alignment horizontal="center" vertical="center" wrapText="1"/>
      <protection/>
    </xf>
    <xf numFmtId="0" fontId="4" fillId="33" borderId="21" xfId="57" applyFont="1" applyFill="1" applyBorder="1" applyAlignment="1">
      <alignment horizontal="center" vertical="center"/>
      <protection/>
    </xf>
    <xf numFmtId="0" fontId="4" fillId="33" borderId="22" xfId="57" applyFont="1" applyFill="1" applyBorder="1" applyAlignment="1">
      <alignment horizontal="center" vertical="center" wrapText="1"/>
      <protection/>
    </xf>
    <xf numFmtId="1" fontId="4" fillId="32" borderId="41" xfId="57" applyNumberFormat="1" applyFont="1" applyFill="1" applyBorder="1" applyAlignment="1" applyProtection="1">
      <alignment horizontal="center" vertical="center"/>
      <protection locked="0"/>
    </xf>
    <xf numFmtId="1" fontId="4" fillId="32" borderId="59" xfId="57" applyNumberFormat="1" applyFont="1" applyFill="1" applyBorder="1" applyAlignment="1" applyProtection="1">
      <alignment horizontal="center" vertical="center"/>
      <protection locked="0"/>
    </xf>
    <xf numFmtId="1" fontId="5" fillId="0" borderId="22" xfId="0" applyNumberFormat="1" applyFont="1" applyFill="1" applyBorder="1" applyAlignment="1" applyProtection="1">
      <alignment horizontal="left" vertical="center" wrapText="1"/>
      <protection locked="0"/>
    </xf>
    <xf numFmtId="0" fontId="4" fillId="0" borderId="21" xfId="0" applyFont="1" applyBorder="1" applyAlignment="1">
      <alignment horizontal="left"/>
    </xf>
    <xf numFmtId="1" fontId="5" fillId="0" borderId="19" xfId="0" applyNumberFormat="1" applyFont="1" applyFill="1" applyBorder="1" applyAlignment="1" applyProtection="1">
      <alignment horizontal="left" vertical="center" wrapText="1" shrinkToFit="1"/>
      <protection locked="0"/>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1" fontId="4" fillId="32" borderId="37" xfId="57" applyNumberFormat="1" applyFont="1" applyFill="1" applyBorder="1" applyAlignment="1" applyProtection="1">
      <alignment horizontal="center" vertical="center"/>
      <protection locked="0"/>
    </xf>
    <xf numFmtId="1" fontId="4" fillId="32" borderId="49" xfId="57" applyNumberFormat="1" applyFont="1" applyFill="1" applyBorder="1" applyAlignment="1" applyProtection="1">
      <alignment horizontal="center" vertical="center"/>
      <protection locked="0"/>
    </xf>
    <xf numFmtId="1" fontId="4" fillId="32" borderId="48" xfId="57" applyNumberFormat="1" applyFont="1" applyFill="1" applyBorder="1" applyAlignment="1" applyProtection="1">
      <alignment horizontal="center" vertical="center"/>
      <protection locked="0"/>
    </xf>
    <xf numFmtId="0" fontId="5" fillId="0" borderId="19" xfId="57" applyFont="1" applyFill="1" applyBorder="1" applyAlignment="1" applyProtection="1">
      <alignment horizontal="left" vertical="center"/>
      <protection locked="0"/>
    </xf>
    <xf numFmtId="0" fontId="5" fillId="0" borderId="20" xfId="57" applyFont="1" applyFill="1" applyBorder="1" applyAlignment="1" applyProtection="1">
      <alignment horizontal="left" vertical="center"/>
      <protection locked="0"/>
    </xf>
    <xf numFmtId="0" fontId="5" fillId="0" borderId="19" xfId="57" applyFont="1" applyFill="1" applyBorder="1" applyAlignment="1" applyProtection="1">
      <alignment horizontal="left" vertical="center" wrapText="1"/>
      <protection locked="0"/>
    </xf>
    <xf numFmtId="1" fontId="5" fillId="0" borderId="20" xfId="0" applyNumberFormat="1" applyFont="1" applyFill="1" applyBorder="1" applyAlignment="1" applyProtection="1">
      <alignment horizontal="left" vertical="center" wrapText="1" shrinkToFit="1"/>
      <protection locked="0"/>
    </xf>
    <xf numFmtId="0" fontId="4" fillId="0" borderId="10" xfId="57" applyFont="1" applyBorder="1" applyAlignment="1">
      <alignment horizontal="center" vertical="center" wrapText="1"/>
      <protection/>
    </xf>
    <xf numFmtId="0" fontId="0" fillId="37" borderId="58" xfId="0" applyFill="1" applyBorder="1" applyAlignment="1">
      <alignment horizontal="left" vertical="center" wrapText="1"/>
    </xf>
    <xf numFmtId="1" fontId="5" fillId="37" borderId="39" xfId="0" applyNumberFormat="1" applyFont="1" applyFill="1" applyBorder="1" applyAlignment="1" applyProtection="1">
      <alignment horizontal="left" vertical="center" wrapText="1" shrinkToFit="1"/>
      <protection locked="0"/>
    </xf>
    <xf numFmtId="0" fontId="0" fillId="0" borderId="58" xfId="0" applyBorder="1" applyAlignment="1">
      <alignment/>
    </xf>
    <xf numFmtId="0" fontId="0" fillId="37" borderId="58" xfId="0" applyFill="1" applyBorder="1" applyAlignment="1">
      <alignment/>
    </xf>
    <xf numFmtId="1" fontId="5" fillId="0" borderId="46" xfId="0" applyNumberFormat="1" applyFont="1" applyFill="1" applyBorder="1" applyAlignment="1" applyProtection="1">
      <alignment horizontal="left" vertical="center" wrapText="1" shrinkToFit="1"/>
      <protection locked="0"/>
    </xf>
    <xf numFmtId="1" fontId="5" fillId="0" borderId="47" xfId="0" applyNumberFormat="1" applyFont="1" applyFill="1" applyBorder="1" applyAlignment="1" applyProtection="1">
      <alignment horizontal="left" vertical="center" wrapText="1" shrinkToFit="1"/>
      <protection locked="0"/>
    </xf>
    <xf numFmtId="1" fontId="4" fillId="32" borderId="66" xfId="57" applyNumberFormat="1" applyFont="1" applyFill="1" applyBorder="1" applyAlignment="1" applyProtection="1">
      <alignment horizontal="center" vertical="center"/>
      <protection locked="0"/>
    </xf>
    <xf numFmtId="1" fontId="4" fillId="32" borderId="67" xfId="57" applyNumberFormat="1" applyFont="1" applyFill="1" applyBorder="1" applyAlignment="1" applyProtection="1">
      <alignment horizontal="center" vertical="center"/>
      <protection locked="0"/>
    </xf>
    <xf numFmtId="1" fontId="4" fillId="0" borderId="79"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0" fillId="12" borderId="49" xfId="0" applyFill="1" applyBorder="1" applyAlignment="1">
      <alignment horizontal="center" vertical="center"/>
    </xf>
    <xf numFmtId="0" fontId="4" fillId="0" borderId="37" xfId="57" applyFont="1" applyBorder="1" applyAlignment="1">
      <alignment horizontal="center" vertical="center" wrapText="1"/>
      <protection/>
    </xf>
    <xf numFmtId="0" fontId="4" fillId="33" borderId="49" xfId="57" applyFont="1" applyFill="1" applyBorder="1" applyAlignment="1">
      <alignment horizontal="center" vertical="center" wrapText="1"/>
      <protection/>
    </xf>
    <xf numFmtId="0" fontId="4" fillId="33" borderId="26" xfId="57" applyFont="1" applyFill="1" applyBorder="1" applyAlignment="1">
      <alignment horizontal="center" vertical="center"/>
      <protection/>
    </xf>
    <xf numFmtId="0" fontId="0" fillId="12" borderId="65" xfId="0" applyFill="1" applyBorder="1" applyAlignment="1">
      <alignment horizontal="center" vertical="center"/>
    </xf>
    <xf numFmtId="0" fontId="0" fillId="12" borderId="75" xfId="0" applyFill="1" applyBorder="1" applyAlignment="1">
      <alignment horizontal="center" vertical="center"/>
    </xf>
    <xf numFmtId="0" fontId="5" fillId="0" borderId="19" xfId="0" applyFont="1" applyBorder="1" applyAlignment="1" applyProtection="1">
      <alignment horizontal="left" vertical="center"/>
      <protection locked="0"/>
    </xf>
    <xf numFmtId="0" fontId="5" fillId="0" borderId="19" xfId="53" applyFont="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39" xfId="0" applyFont="1" applyFill="1" applyBorder="1" applyAlignment="1" applyProtection="1">
      <alignment horizontal="left" vertical="center"/>
      <protection locked="0"/>
    </xf>
    <xf numFmtId="0" fontId="0" fillId="0" borderId="58" xfId="0" applyBorder="1" applyAlignment="1">
      <alignment horizontal="left" vertical="center"/>
    </xf>
    <xf numFmtId="0" fontId="12" fillId="0" borderId="57" xfId="0" applyFont="1" applyBorder="1" applyAlignment="1">
      <alignment horizontal="left"/>
    </xf>
    <xf numFmtId="0" fontId="26" fillId="0" borderId="0" xfId="0" applyFont="1" applyFill="1" applyAlignment="1">
      <alignment/>
    </xf>
    <xf numFmtId="0" fontId="0" fillId="0" borderId="60" xfId="0" applyBorder="1" applyAlignment="1">
      <alignment/>
    </xf>
    <xf numFmtId="0" fontId="4" fillId="0" borderId="37" xfId="57" applyFont="1" applyBorder="1" applyAlignment="1">
      <alignment horizontal="center" vertical="center" wrapText="1"/>
      <protection/>
    </xf>
    <xf numFmtId="0" fontId="4" fillId="0" borderId="49" xfId="0" applyFont="1" applyBorder="1" applyAlignment="1">
      <alignment horizontal="center" vertical="center" wrapText="1"/>
    </xf>
    <xf numFmtId="0" fontId="24" fillId="0" borderId="0" xfId="0" applyFont="1" applyBorder="1" applyAlignment="1">
      <alignment horizontal="left"/>
    </xf>
    <xf numFmtId="0" fontId="0" fillId="0" borderId="0" xfId="0" applyBorder="1" applyAlignment="1">
      <alignment/>
    </xf>
    <xf numFmtId="0" fontId="4" fillId="0" borderId="21" xfId="59" applyFont="1" applyBorder="1" applyAlignment="1">
      <alignment vertical="center" wrapText="1"/>
      <protection/>
    </xf>
    <xf numFmtId="0" fontId="4" fillId="0" borderId="18" xfId="59" applyFont="1" applyBorder="1" applyAlignment="1">
      <alignment vertical="center"/>
      <protection/>
    </xf>
    <xf numFmtId="0" fontId="5" fillId="0" borderId="18" xfId="59" applyFont="1" applyFill="1" applyBorder="1" applyAlignment="1">
      <alignment/>
      <protection/>
    </xf>
    <xf numFmtId="0" fontId="5" fillId="0" borderId="43" xfId="59" applyFont="1" applyFill="1" applyBorder="1" applyAlignment="1">
      <alignment/>
      <protection/>
    </xf>
    <xf numFmtId="0" fontId="4" fillId="0" borderId="37" xfId="59" applyFont="1" applyBorder="1" applyAlignment="1">
      <alignment vertical="center"/>
      <protection/>
    </xf>
    <xf numFmtId="0" fontId="4" fillId="0" borderId="49" xfId="59" applyFont="1" applyBorder="1" applyAlignment="1">
      <alignment vertical="center"/>
      <protection/>
    </xf>
    <xf numFmtId="0" fontId="4" fillId="0" borderId="48" xfId="59" applyFont="1" applyBorder="1" applyAlignment="1">
      <alignment vertical="center"/>
      <protection/>
    </xf>
    <xf numFmtId="0" fontId="5" fillId="0" borderId="0" xfId="0" applyFont="1" applyAlignment="1">
      <alignment/>
    </xf>
    <xf numFmtId="0" fontId="27" fillId="0" borderId="0" xfId="0" applyFont="1" applyAlignment="1">
      <alignment/>
    </xf>
    <xf numFmtId="1" fontId="4" fillId="32" borderId="10" xfId="59" applyNumberFormat="1" applyFont="1" applyFill="1" applyBorder="1" applyAlignment="1" applyProtection="1">
      <alignment horizontal="center" vertical="center"/>
      <protection locked="0"/>
    </xf>
    <xf numFmtId="0" fontId="4" fillId="0" borderId="26" xfId="0" applyFont="1" applyBorder="1" applyAlignment="1">
      <alignment vertical="center" wrapText="1"/>
    </xf>
    <xf numFmtId="0" fontId="4" fillId="0" borderId="25" xfId="0" applyFont="1" applyBorder="1" applyAlignment="1">
      <alignment vertical="center" wrapText="1"/>
    </xf>
    <xf numFmtId="0" fontId="4" fillId="0" borderId="52" xfId="0" applyFont="1" applyBorder="1" applyAlignment="1">
      <alignment vertical="center" wrapText="1"/>
    </xf>
    <xf numFmtId="1" fontId="4" fillId="12" borderId="10" xfId="59" applyNumberFormat="1" applyFont="1" applyFill="1" applyBorder="1" applyAlignment="1">
      <alignment horizontal="center" vertical="center"/>
      <protection/>
    </xf>
    <xf numFmtId="0" fontId="4" fillId="12" borderId="10" xfId="0" applyFont="1" applyFill="1" applyBorder="1" applyAlignment="1">
      <alignment horizontal="center"/>
    </xf>
    <xf numFmtId="0" fontId="4" fillId="32" borderId="10" xfId="0" applyFont="1" applyFill="1" applyBorder="1" applyAlignment="1">
      <alignment horizontal="center"/>
    </xf>
    <xf numFmtId="1" fontId="4" fillId="12" borderId="37" xfId="59" applyNumberFormat="1" applyFont="1" applyFill="1" applyBorder="1" applyAlignment="1">
      <alignment horizontal="center" vertical="center"/>
      <protection/>
    </xf>
    <xf numFmtId="1" fontId="4" fillId="12" borderId="49" xfId="59" applyNumberFormat="1" applyFont="1" applyFill="1" applyBorder="1" applyAlignment="1">
      <alignment horizontal="center" vertical="center"/>
      <protection/>
    </xf>
    <xf numFmtId="1" fontId="4" fillId="12" borderId="48" xfId="59" applyNumberFormat="1" applyFont="1" applyFill="1" applyBorder="1" applyAlignment="1">
      <alignment horizontal="center" vertical="center"/>
      <protection/>
    </xf>
    <xf numFmtId="0" fontId="4" fillId="0" borderId="26" xfId="0" applyFont="1" applyBorder="1" applyAlignment="1">
      <alignment vertical="center" wrapText="1"/>
    </xf>
    <xf numFmtId="0" fontId="4" fillId="0" borderId="34" xfId="0" applyFont="1" applyBorder="1" applyAlignment="1">
      <alignment vertical="center"/>
    </xf>
    <xf numFmtId="0" fontId="4" fillId="0" borderId="52" xfId="0" applyFont="1" applyBorder="1" applyAlignment="1">
      <alignment vertical="center"/>
    </xf>
    <xf numFmtId="0" fontId="4" fillId="0" borderId="33" xfId="0" applyFont="1" applyBorder="1" applyAlignment="1">
      <alignment vertical="center"/>
    </xf>
    <xf numFmtId="0" fontId="4" fillId="0" borderId="10" xfId="0" applyFont="1" applyBorder="1" applyAlignment="1">
      <alignment horizontal="center" vertical="center" wrapText="1"/>
    </xf>
    <xf numFmtId="0" fontId="4" fillId="0" borderId="48" xfId="0" applyFont="1" applyFill="1" applyBorder="1" applyAlignment="1">
      <alignment horizontal="center" vertical="center" wrapText="1"/>
    </xf>
    <xf numFmtId="1" fontId="4" fillId="12" borderId="49" xfId="59" applyNumberFormat="1" applyFont="1" applyFill="1" applyBorder="1" applyAlignment="1">
      <alignment horizontal="center"/>
      <protection/>
    </xf>
    <xf numFmtId="1" fontId="4" fillId="12" borderId="48" xfId="59" applyNumberFormat="1" applyFont="1" applyFill="1" applyBorder="1" applyAlignment="1">
      <alignment horizontal="center"/>
      <protection/>
    </xf>
    <xf numFmtId="1" fontId="4" fillId="32" borderId="37" xfId="59" applyNumberFormat="1" applyFont="1" applyFill="1" applyBorder="1" applyAlignment="1" applyProtection="1">
      <alignment horizontal="center" vertical="center"/>
      <protection locked="0"/>
    </xf>
    <xf numFmtId="1" fontId="4" fillId="32" borderId="49" xfId="59" applyNumberFormat="1" applyFont="1" applyFill="1" applyBorder="1" applyAlignment="1" applyProtection="1">
      <alignment horizontal="center" vertical="center"/>
      <protection locked="0"/>
    </xf>
    <xf numFmtId="1" fontId="4" fillId="32" borderId="48" xfId="59" applyNumberFormat="1" applyFont="1" applyFill="1" applyBorder="1" applyAlignment="1" applyProtection="1">
      <alignment horizontal="center" vertical="center"/>
      <protection locked="0"/>
    </xf>
    <xf numFmtId="1" fontId="4" fillId="12" borderId="10" xfId="59" applyNumberFormat="1" applyFont="1" applyFill="1" applyBorder="1" applyAlignment="1">
      <alignment horizontal="center"/>
      <protection/>
    </xf>
    <xf numFmtId="1" fontId="4" fillId="12" borderId="37" xfId="59" applyNumberFormat="1" applyFont="1" applyFill="1" applyBorder="1" applyAlignment="1">
      <alignment horizontal="center"/>
      <protection/>
    </xf>
    <xf numFmtId="1" fontId="4" fillId="32" borderId="66" xfId="0" applyNumberFormat="1" applyFont="1" applyFill="1" applyBorder="1" applyAlignment="1" applyProtection="1">
      <alignment horizontal="center"/>
      <protection locked="0"/>
    </xf>
    <xf numFmtId="1" fontId="4" fillId="32" borderId="67" xfId="0" applyNumberFormat="1" applyFont="1" applyFill="1" applyBorder="1" applyAlignment="1" applyProtection="1">
      <alignment horizontal="center"/>
      <protection locked="0"/>
    </xf>
    <xf numFmtId="1" fontId="5" fillId="0" borderId="25" xfId="0" applyNumberFormat="1" applyFont="1" applyBorder="1" applyAlignment="1">
      <alignment horizontal="center" vertical="center" wrapText="1"/>
    </xf>
    <xf numFmtId="1" fontId="9" fillId="0" borderId="0" xfId="0" applyNumberFormat="1" applyFont="1" applyBorder="1" applyAlignment="1">
      <alignment horizontal="center" vertical="center"/>
    </xf>
    <xf numFmtId="1" fontId="4" fillId="32" borderId="66" xfId="0" applyNumberFormat="1" applyFont="1" applyFill="1" applyBorder="1" applyAlignment="1" applyProtection="1">
      <alignment horizontal="center" vertical="center"/>
      <protection locked="0"/>
    </xf>
    <xf numFmtId="1" fontId="4" fillId="32" borderId="67" xfId="0" applyNumberFormat="1" applyFont="1" applyFill="1" applyBorder="1" applyAlignment="1" applyProtection="1">
      <alignment horizontal="center" vertical="center"/>
      <protection locked="0"/>
    </xf>
    <xf numFmtId="0" fontId="4" fillId="32" borderId="66" xfId="0" applyFont="1" applyFill="1" applyBorder="1" applyAlignment="1" applyProtection="1">
      <alignment horizontal="center" vertical="center"/>
      <protection locked="0"/>
    </xf>
    <xf numFmtId="0" fontId="4" fillId="32" borderId="67" xfId="0" applyFont="1" applyFill="1" applyBorder="1" applyAlignment="1" applyProtection="1">
      <alignment horizontal="center" vertical="center"/>
      <protection locked="0"/>
    </xf>
    <xf numFmtId="0" fontId="4" fillId="0" borderId="10" xfId="0" applyFont="1" applyBorder="1" applyAlignment="1" applyProtection="1">
      <alignment horizontal="left" vertical="center" wrapText="1"/>
      <protection/>
    </xf>
    <xf numFmtId="0" fontId="5" fillId="0" borderId="10" xfId="0" applyFont="1" applyBorder="1" applyAlignment="1" applyProtection="1">
      <alignment horizontal="left" vertical="center"/>
      <protection/>
    </xf>
    <xf numFmtId="0" fontId="9" fillId="0" borderId="34" xfId="0" applyFont="1" applyBorder="1" applyAlignment="1">
      <alignment vertical="center"/>
    </xf>
    <xf numFmtId="0" fontId="9" fillId="0" borderId="52" xfId="0" applyFont="1" applyBorder="1" applyAlignment="1">
      <alignment vertical="center"/>
    </xf>
    <xf numFmtId="0" fontId="9" fillId="0" borderId="33" xfId="0" applyFont="1" applyBorder="1" applyAlignment="1">
      <alignment vertical="center"/>
    </xf>
    <xf numFmtId="1" fontId="4" fillId="12" borderId="66" xfId="0" applyNumberFormat="1" applyFont="1" applyFill="1" applyBorder="1" applyAlignment="1" applyProtection="1">
      <alignment horizontal="center"/>
      <protection/>
    </xf>
    <xf numFmtId="1" fontId="4" fillId="12" borderId="67" xfId="0" applyNumberFormat="1" applyFont="1" applyFill="1" applyBorder="1" applyAlignment="1" applyProtection="1">
      <alignment horizontal="center"/>
      <protection/>
    </xf>
    <xf numFmtId="0" fontId="5" fillId="0" borderId="21" xfId="0" applyFont="1" applyBorder="1" applyAlignment="1" applyProtection="1">
      <alignment horizontal="left" vertical="center"/>
      <protection/>
    </xf>
    <xf numFmtId="0" fontId="4" fillId="0" borderId="3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3" xfId="0" applyFont="1" applyBorder="1" applyAlignment="1">
      <alignment/>
    </xf>
    <xf numFmtId="0" fontId="4" fillId="32" borderId="21" xfId="0" applyFont="1" applyFill="1" applyBorder="1" applyAlignment="1" applyProtection="1">
      <alignment horizontal="center" vertical="center"/>
      <protection locked="0"/>
    </xf>
    <xf numFmtId="0" fontId="4" fillId="32" borderId="43" xfId="0" applyFont="1" applyFill="1" applyBorder="1" applyAlignment="1" applyProtection="1">
      <alignment horizontal="center" vertical="center"/>
      <protection locked="0"/>
    </xf>
    <xf numFmtId="0" fontId="4" fillId="0" borderId="0" xfId="0" applyFont="1" applyAlignment="1">
      <alignment horizontal="center"/>
    </xf>
    <xf numFmtId="0" fontId="5" fillId="0" borderId="0" xfId="0" applyFont="1" applyAlignment="1">
      <alignment horizontal="center"/>
    </xf>
    <xf numFmtId="0" fontId="2" fillId="38" borderId="66" xfId="0" applyFont="1" applyFill="1" applyBorder="1" applyAlignment="1" applyProtection="1">
      <alignment horizontal="left" vertical="center" wrapText="1"/>
      <protection/>
    </xf>
    <xf numFmtId="0" fontId="32" fillId="38" borderId="71" xfId="0" applyFont="1" applyFill="1" applyBorder="1" applyAlignment="1" applyProtection="1">
      <alignment horizontal="left" vertical="center" wrapText="1"/>
      <protection/>
    </xf>
    <xf numFmtId="0" fontId="32" fillId="38" borderId="67" xfId="0" applyFont="1" applyFill="1" applyBorder="1" applyAlignment="1" applyProtection="1">
      <alignment horizontal="left" vertical="center" wrapText="1"/>
      <protection/>
    </xf>
    <xf numFmtId="0" fontId="4" fillId="0" borderId="3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7" xfId="59" applyFont="1" applyBorder="1" applyAlignment="1" applyProtection="1">
      <alignment vertical="center"/>
      <protection locked="0"/>
    </xf>
    <xf numFmtId="0" fontId="4" fillId="0" borderId="49" xfId="59" applyFont="1" applyBorder="1" applyAlignment="1" applyProtection="1">
      <alignment vertical="center"/>
      <protection locked="0"/>
    </xf>
    <xf numFmtId="0" fontId="4" fillId="0" borderId="48" xfId="59" applyFont="1" applyBorder="1" applyAlignment="1" applyProtection="1">
      <alignment vertical="center"/>
      <protection locked="0"/>
    </xf>
    <xf numFmtId="0" fontId="4" fillId="0" borderId="26"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52" xfId="0" applyFont="1" applyBorder="1" applyAlignment="1" applyProtection="1">
      <alignment vertical="center" wrapText="1"/>
      <protection/>
    </xf>
    <xf numFmtId="0" fontId="4" fillId="0" borderId="49" xfId="0" applyFont="1" applyFill="1" applyBorder="1" applyAlignment="1">
      <alignment horizontal="center" vertical="center" wrapText="1"/>
    </xf>
    <xf numFmtId="0" fontId="4" fillId="0" borderId="37" xfId="59" applyFont="1" applyBorder="1" applyAlignment="1">
      <alignment vertical="center" wrapText="1"/>
      <protection/>
    </xf>
    <xf numFmtId="0" fontId="4" fillId="0" borderId="49" xfId="59" applyFont="1" applyBorder="1" applyAlignment="1">
      <alignment vertical="center" wrapText="1"/>
      <protection/>
    </xf>
    <xf numFmtId="0" fontId="4" fillId="0" borderId="48" xfId="59" applyFont="1" applyBorder="1" applyAlignment="1">
      <alignment vertical="center" wrapText="1"/>
      <protection/>
    </xf>
    <xf numFmtId="1" fontId="4" fillId="12" borderId="10" xfId="59" applyNumberFormat="1" applyFont="1" applyFill="1" applyBorder="1" applyAlignment="1">
      <alignment horizontal="center" vertical="center" wrapText="1"/>
      <protection/>
    </xf>
    <xf numFmtId="1" fontId="4" fillId="32" borderId="10" xfId="59" applyNumberFormat="1" applyFont="1" applyFill="1" applyBorder="1" applyAlignment="1" applyProtection="1">
      <alignment horizontal="center" vertical="center" wrapText="1"/>
      <protection locked="0"/>
    </xf>
    <xf numFmtId="0" fontId="15" fillId="0" borderId="10" xfId="57" applyFont="1" applyBorder="1" applyAlignment="1">
      <alignment horizontal="left" wrapText="1"/>
      <protection/>
    </xf>
    <xf numFmtId="0" fontId="4" fillId="0" borderId="26" xfId="0" applyFont="1" applyBorder="1" applyAlignment="1">
      <alignment horizontal="left"/>
    </xf>
    <xf numFmtId="0" fontId="5" fillId="0" borderId="52" xfId="0" applyFont="1" applyBorder="1" applyAlignment="1">
      <alignment horizontal="left"/>
    </xf>
    <xf numFmtId="1" fontId="4" fillId="12" borderId="10" xfId="59" applyNumberFormat="1" applyFont="1" applyFill="1" applyBorder="1" applyAlignment="1" applyProtection="1">
      <alignment horizontal="center" vertical="center"/>
      <protection locked="0"/>
    </xf>
    <xf numFmtId="0" fontId="4" fillId="0" borderId="26"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26" xfId="0" applyFont="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4" fillId="0" borderId="52" xfId="0" applyFont="1" applyBorder="1" applyAlignment="1" applyProtection="1">
      <alignment horizontal="left" vertical="center" wrapText="1"/>
      <protection/>
    </xf>
    <xf numFmtId="1" fontId="4" fillId="32" borderId="10" xfId="58" applyNumberFormat="1" applyFont="1" applyFill="1" applyBorder="1" applyAlignment="1" applyProtection="1">
      <alignment horizontal="center" vertical="center"/>
      <protection locked="0"/>
    </xf>
    <xf numFmtId="1" fontId="4" fillId="12" borderId="37" xfId="58" applyNumberFormat="1" applyFont="1" applyFill="1" applyBorder="1" applyAlignment="1">
      <alignment horizontal="center" vertical="center"/>
      <protection/>
    </xf>
    <xf numFmtId="1" fontId="4" fillId="12" borderId="49" xfId="58" applyNumberFormat="1" applyFont="1" applyFill="1" applyBorder="1" applyAlignment="1">
      <alignment horizontal="center" vertical="center"/>
      <protection/>
    </xf>
    <xf numFmtId="1" fontId="4" fillId="12" borderId="10" xfId="58" applyNumberFormat="1" applyFont="1" applyFill="1" applyBorder="1" applyAlignment="1">
      <alignment horizontal="center" vertical="center"/>
      <protection/>
    </xf>
    <xf numFmtId="1" fontId="4" fillId="12" borderId="37" xfId="58" applyNumberFormat="1" applyFont="1" applyFill="1" applyBorder="1" applyAlignment="1" applyProtection="1">
      <alignment horizontal="center" vertical="center"/>
      <protection/>
    </xf>
    <xf numFmtId="1" fontId="4" fillId="12" borderId="49" xfId="58" applyNumberFormat="1" applyFont="1" applyFill="1" applyBorder="1" applyAlignment="1" applyProtection="1">
      <alignment horizontal="center" vertical="center"/>
      <protection/>
    </xf>
    <xf numFmtId="1" fontId="4" fillId="12" borderId="48" xfId="58" applyNumberFormat="1" applyFont="1" applyFill="1" applyBorder="1" applyAlignment="1" applyProtection="1">
      <alignment horizontal="center" vertical="center"/>
      <protection/>
    </xf>
    <xf numFmtId="0" fontId="4" fillId="0" borderId="21" xfId="58" applyFont="1" applyBorder="1" applyAlignment="1" applyProtection="1">
      <alignment horizontal="left" vertical="center" wrapText="1"/>
      <protection/>
    </xf>
    <xf numFmtId="0" fontId="4" fillId="0" borderId="18" xfId="58" applyFont="1" applyBorder="1" applyAlignment="1" applyProtection="1">
      <alignment horizontal="left" vertical="center"/>
      <protection/>
    </xf>
    <xf numFmtId="0" fontId="4" fillId="0" borderId="37" xfId="58" applyFont="1" applyBorder="1" applyAlignment="1" applyProtection="1">
      <alignment horizontal="left" vertical="center"/>
      <protection/>
    </xf>
    <xf numFmtId="0" fontId="4" fillId="0" borderId="49" xfId="58" applyFont="1" applyBorder="1" applyAlignment="1" applyProtection="1">
      <alignment horizontal="left" vertical="center"/>
      <protection/>
    </xf>
    <xf numFmtId="0" fontId="4" fillId="0" borderId="48" xfId="58" applyFont="1" applyBorder="1" applyAlignment="1" applyProtection="1">
      <alignment horizontal="left" vertical="center"/>
      <protection/>
    </xf>
    <xf numFmtId="0" fontId="4" fillId="0" borderId="26" xfId="0" applyFont="1" applyBorder="1" applyAlignment="1">
      <alignment horizontal="left" vertical="center"/>
    </xf>
    <xf numFmtId="0" fontId="4" fillId="0" borderId="52" xfId="0" applyFont="1" applyBorder="1" applyAlignment="1">
      <alignment horizontal="left" vertical="center"/>
    </xf>
    <xf numFmtId="0" fontId="4" fillId="0" borderId="37" xfId="0" applyFont="1" applyBorder="1" applyAlignment="1">
      <alignment horizontal="left" vertical="center"/>
    </xf>
    <xf numFmtId="0" fontId="4" fillId="0" borderId="48" xfId="0" applyFont="1" applyBorder="1" applyAlignment="1">
      <alignment horizontal="left" vertical="center"/>
    </xf>
    <xf numFmtId="1" fontId="4" fillId="0" borderId="21" xfId="0" applyNumberFormat="1" applyFont="1" applyBorder="1" applyAlignment="1">
      <alignment horizontal="center" vertical="center" wrapText="1"/>
    </xf>
    <xf numFmtId="1" fontId="4" fillId="0" borderId="43" xfId="0" applyNumberFormat="1" applyFont="1" applyBorder="1" applyAlignment="1">
      <alignment horizontal="center" vertical="center" wrapText="1"/>
    </xf>
    <xf numFmtId="1" fontId="4" fillId="12" borderId="37" xfId="58" applyNumberFormat="1" applyFont="1" applyFill="1" applyBorder="1" applyAlignment="1" applyProtection="1">
      <alignment horizontal="center" vertical="center" wrapText="1"/>
      <protection/>
    </xf>
    <xf numFmtId="1" fontId="4" fillId="12" borderId="49" xfId="58" applyNumberFormat="1" applyFont="1" applyFill="1" applyBorder="1" applyAlignment="1" applyProtection="1">
      <alignment horizontal="center" vertical="center" wrapText="1"/>
      <protection/>
    </xf>
    <xf numFmtId="1" fontId="4" fillId="12" borderId="48" xfId="58" applyNumberFormat="1" applyFont="1" applyFill="1" applyBorder="1" applyAlignment="1" applyProtection="1">
      <alignment horizontal="center" vertical="center" wrapText="1"/>
      <protection/>
    </xf>
    <xf numFmtId="1" fontId="4" fillId="32" borderId="37" xfId="58" applyNumberFormat="1" applyFont="1" applyFill="1" applyBorder="1" applyAlignment="1" applyProtection="1">
      <alignment horizontal="center" vertical="center"/>
      <protection locked="0"/>
    </xf>
    <xf numFmtId="1" fontId="4" fillId="32" borderId="49" xfId="58" applyNumberFormat="1" applyFont="1" applyFill="1" applyBorder="1" applyAlignment="1" applyProtection="1">
      <alignment horizontal="center" vertical="center"/>
      <protection locked="0"/>
    </xf>
    <xf numFmtId="1" fontId="4" fillId="32" borderId="48" xfId="58" applyNumberFormat="1" applyFont="1" applyFill="1" applyBorder="1" applyAlignment="1" applyProtection="1">
      <alignment horizontal="center" vertical="center"/>
      <protection locked="0"/>
    </xf>
    <xf numFmtId="1" fontId="4" fillId="12" borderId="66" xfId="58" applyNumberFormat="1" applyFont="1" applyFill="1" applyBorder="1" applyAlignment="1" applyProtection="1">
      <alignment horizontal="center" vertical="center"/>
      <protection/>
    </xf>
    <xf numFmtId="1" fontId="4" fillId="12" borderId="71" xfId="58" applyNumberFormat="1" applyFont="1" applyFill="1" applyBorder="1" applyAlignment="1" applyProtection="1">
      <alignment horizontal="center" vertical="center"/>
      <protection/>
    </xf>
    <xf numFmtId="1" fontId="4" fillId="12" borderId="67" xfId="58" applyNumberFormat="1" applyFont="1" applyFill="1" applyBorder="1" applyAlignment="1" applyProtection="1">
      <alignment horizontal="center" vertical="center"/>
      <protection/>
    </xf>
    <xf numFmtId="0" fontId="4" fillId="32" borderId="21" xfId="0" applyFont="1" applyFill="1" applyBorder="1" applyAlignment="1" applyProtection="1">
      <alignment horizontal="center"/>
      <protection locked="0"/>
    </xf>
    <xf numFmtId="0" fontId="4" fillId="32" borderId="18" xfId="0" applyFont="1" applyFill="1" applyBorder="1" applyAlignment="1" applyProtection="1">
      <alignment horizontal="center"/>
      <protection locked="0"/>
    </xf>
    <xf numFmtId="0" fontId="4" fillId="32" borderId="43" xfId="0" applyFont="1" applyFill="1" applyBorder="1" applyAlignment="1" applyProtection="1">
      <alignment horizontal="center"/>
      <protection locked="0"/>
    </xf>
    <xf numFmtId="0" fontId="4" fillId="0" borderId="37" xfId="58" applyFont="1" applyBorder="1" applyAlignment="1" applyProtection="1">
      <alignment horizontal="left" vertical="center" wrapText="1"/>
      <protection/>
    </xf>
    <xf numFmtId="0" fontId="4" fillId="0" borderId="49" xfId="58" applyFont="1" applyBorder="1" applyAlignment="1" applyProtection="1">
      <alignment horizontal="left" vertical="center" wrapText="1"/>
      <protection/>
    </xf>
    <xf numFmtId="0" fontId="4" fillId="0" borderId="48" xfId="58" applyFont="1" applyBorder="1" applyAlignment="1" applyProtection="1">
      <alignment horizontal="left" vertical="center" wrapText="1"/>
      <protection/>
    </xf>
    <xf numFmtId="1" fontId="4" fillId="32" borderId="66" xfId="58" applyNumberFormat="1" applyFont="1" applyFill="1" applyBorder="1" applyAlignment="1" applyProtection="1">
      <alignment horizontal="center" vertical="center"/>
      <protection locked="0"/>
    </xf>
    <xf numFmtId="1" fontId="4" fillId="32" borderId="71" xfId="58" applyNumberFormat="1" applyFont="1" applyFill="1" applyBorder="1" applyAlignment="1" applyProtection="1">
      <alignment horizontal="center" vertical="center"/>
      <protection locked="0"/>
    </xf>
    <xf numFmtId="1" fontId="4" fillId="32" borderId="67" xfId="58" applyNumberFormat="1" applyFont="1" applyFill="1" applyBorder="1" applyAlignment="1" applyProtection="1">
      <alignment horizontal="center" vertical="center"/>
      <protection locked="0"/>
    </xf>
    <xf numFmtId="1" fontId="4" fillId="12" borderId="48" xfId="58" applyNumberFormat="1" applyFont="1" applyFill="1" applyBorder="1" applyAlignment="1">
      <alignment horizontal="center" vertical="center"/>
      <protection/>
    </xf>
    <xf numFmtId="0" fontId="11" fillId="0" borderId="21" xfId="0" applyFont="1" applyBorder="1" applyAlignment="1">
      <alignment horizontal="center"/>
    </xf>
    <xf numFmtId="0" fontId="11" fillId="0" borderId="18" xfId="0" applyFont="1" applyBorder="1" applyAlignment="1">
      <alignment horizontal="center"/>
    </xf>
    <xf numFmtId="0" fontId="11" fillId="0" borderId="43" xfId="0" applyFont="1" applyBorder="1" applyAlignment="1">
      <alignment horizontal="center"/>
    </xf>
    <xf numFmtId="0" fontId="5" fillId="38" borderId="66" xfId="58" applyFont="1" applyFill="1" applyBorder="1" applyAlignment="1" applyProtection="1">
      <alignment horizontal="left" vertical="center" wrapText="1"/>
      <protection/>
    </xf>
    <xf numFmtId="0" fontId="5" fillId="38" borderId="71" xfId="58" applyFont="1" applyFill="1" applyBorder="1" applyAlignment="1" applyProtection="1">
      <alignment horizontal="left" vertical="center" wrapText="1"/>
      <protection/>
    </xf>
    <xf numFmtId="0" fontId="5" fillId="38" borderId="67" xfId="58" applyFont="1" applyFill="1" applyBorder="1" applyAlignment="1" applyProtection="1">
      <alignment horizontal="left" vertical="center" wrapText="1"/>
      <protection/>
    </xf>
    <xf numFmtId="1" fontId="5" fillId="0" borderId="73" xfId="0" applyNumberFormat="1" applyFont="1" applyBorder="1" applyAlignment="1">
      <alignment horizontal="center" vertical="center" wrapText="1"/>
    </xf>
    <xf numFmtId="1" fontId="5" fillId="0" borderId="71" xfId="0" applyNumberFormat="1" applyFont="1" applyBorder="1" applyAlignment="1">
      <alignment horizontal="center" vertical="center" wrapText="1"/>
    </xf>
    <xf numFmtId="1" fontId="9" fillId="0" borderId="74" xfId="0" applyNumberFormat="1" applyFont="1" applyBorder="1" applyAlignment="1">
      <alignment horizontal="center" vertical="center"/>
    </xf>
    <xf numFmtId="0" fontId="0" fillId="12" borderId="49" xfId="0" applyFill="1" applyBorder="1" applyAlignment="1">
      <alignment/>
    </xf>
    <xf numFmtId="0" fontId="0" fillId="12" borderId="48" xfId="0" applyFill="1" applyBorder="1" applyAlignment="1">
      <alignment/>
    </xf>
    <xf numFmtId="0" fontId="4" fillId="32" borderId="66" xfId="58" applyFont="1" applyFill="1" applyBorder="1" applyAlignment="1" applyProtection="1">
      <alignment horizontal="center" vertical="center"/>
      <protection locked="0"/>
    </xf>
    <xf numFmtId="0" fontId="4" fillId="32" borderId="71" xfId="58" applyFont="1" applyFill="1" applyBorder="1" applyAlignment="1" applyProtection="1">
      <alignment horizontal="center" vertical="center"/>
      <protection locked="0"/>
    </xf>
    <xf numFmtId="0" fontId="4" fillId="32" borderId="67" xfId="58" applyFont="1" applyFill="1" applyBorder="1" applyAlignment="1" applyProtection="1">
      <alignment horizontal="center" vertical="center"/>
      <protection locked="0"/>
    </xf>
    <xf numFmtId="0" fontId="4" fillId="32" borderId="21" xfId="58" applyFont="1" applyFill="1" applyBorder="1" applyAlignment="1" applyProtection="1">
      <alignment horizontal="center"/>
      <protection locked="0"/>
    </xf>
    <xf numFmtId="0" fontId="4" fillId="32" borderId="18" xfId="58" applyFont="1" applyFill="1" applyBorder="1" applyAlignment="1" applyProtection="1">
      <alignment horizontal="center"/>
      <protection locked="0"/>
    </xf>
    <xf numFmtId="0" fontId="4" fillId="0" borderId="26" xfId="58" applyFont="1" applyBorder="1" applyAlignment="1">
      <alignment horizontal="left" vertical="center" wrapText="1"/>
      <protection/>
    </xf>
    <xf numFmtId="0" fontId="5" fillId="0" borderId="34" xfId="58" applyFont="1" applyBorder="1" applyAlignment="1">
      <alignment horizontal="left" vertical="center"/>
      <protection/>
    </xf>
    <xf numFmtId="0" fontId="5" fillId="0" borderId="52" xfId="58" applyFont="1" applyBorder="1" applyAlignment="1">
      <alignment horizontal="left" vertical="center"/>
      <protection/>
    </xf>
    <xf numFmtId="0" fontId="5" fillId="0" borderId="33" xfId="58" applyFont="1" applyBorder="1" applyAlignment="1">
      <alignment horizontal="left" vertical="center"/>
      <protection/>
    </xf>
    <xf numFmtId="0" fontId="4" fillId="0" borderId="43" xfId="0" applyFont="1" applyBorder="1" applyAlignment="1">
      <alignment horizontal="left"/>
    </xf>
    <xf numFmtId="0" fontId="4" fillId="0" borderId="10" xfId="0" applyFont="1" applyBorder="1" applyAlignment="1">
      <alignment horizontal="left"/>
    </xf>
    <xf numFmtId="1" fontId="4" fillId="32" borderId="66" xfId="58" applyNumberFormat="1" applyFont="1" applyFill="1" applyBorder="1" applyAlignment="1" applyProtection="1">
      <alignment horizontal="center" vertical="center"/>
      <protection locked="0"/>
    </xf>
    <xf numFmtId="1" fontId="4" fillId="32" borderId="71" xfId="58" applyNumberFormat="1" applyFont="1" applyFill="1" applyBorder="1" applyAlignment="1" applyProtection="1">
      <alignment horizontal="center" vertical="center"/>
      <protection locked="0"/>
    </xf>
    <xf numFmtId="1" fontId="4" fillId="32" borderId="67" xfId="58" applyNumberFormat="1" applyFont="1" applyFill="1" applyBorder="1" applyAlignment="1" applyProtection="1">
      <alignment horizontal="center" vertical="center"/>
      <protection locked="0"/>
    </xf>
    <xf numFmtId="1" fontId="4" fillId="32" borderId="10" xfId="58" applyNumberFormat="1" applyFont="1" applyFill="1" applyBorder="1" applyAlignment="1" applyProtection="1">
      <alignment horizontal="center" vertical="center" wrapText="1"/>
      <protection locked="0"/>
    </xf>
    <xf numFmtId="1" fontId="4" fillId="32" borderId="21" xfId="58" applyNumberFormat="1" applyFont="1" applyFill="1" applyBorder="1" applyAlignment="1" applyProtection="1">
      <alignment horizontal="center" vertical="center"/>
      <protection locked="0"/>
    </xf>
    <xf numFmtId="0" fontId="4" fillId="12" borderId="37" xfId="0" applyFont="1" applyFill="1" applyBorder="1" applyAlignment="1">
      <alignment horizontal="center"/>
    </xf>
    <xf numFmtId="0" fontId="4" fillId="12" borderId="48" xfId="0" applyFont="1" applyFill="1" applyBorder="1" applyAlignment="1">
      <alignment horizontal="center"/>
    </xf>
    <xf numFmtId="0" fontId="4" fillId="0" borderId="0" xfId="0" applyFont="1" applyBorder="1" applyAlignment="1" applyProtection="1">
      <alignment horizontal="left" vertical="center"/>
      <protection/>
    </xf>
    <xf numFmtId="0" fontId="4" fillId="0" borderId="52" xfId="0" applyFont="1" applyBorder="1" applyAlignment="1" applyProtection="1">
      <alignment horizontal="left" vertical="center"/>
      <protection/>
    </xf>
    <xf numFmtId="0" fontId="4" fillId="0" borderId="33" xfId="0" applyFont="1" applyBorder="1" applyAlignment="1" applyProtection="1">
      <alignment horizontal="left" vertical="center"/>
      <protection/>
    </xf>
    <xf numFmtId="0" fontId="5" fillId="0" borderId="18" xfId="58" applyFont="1" applyFill="1" applyBorder="1" applyAlignment="1" applyProtection="1">
      <alignment/>
      <protection locked="0"/>
    </xf>
    <xf numFmtId="0" fontId="5" fillId="0" borderId="43" xfId="58" applyFont="1" applyFill="1" applyBorder="1" applyAlignment="1" applyProtection="1">
      <alignment/>
      <protection locked="0"/>
    </xf>
    <xf numFmtId="0" fontId="5" fillId="0" borderId="10" xfId="58" applyFont="1" applyFill="1" applyBorder="1" applyAlignment="1" applyProtection="1">
      <alignment/>
      <protection locked="0"/>
    </xf>
    <xf numFmtId="0" fontId="5" fillId="0" borderId="21" xfId="58" applyFont="1" applyFill="1" applyBorder="1" applyAlignment="1" applyProtection="1">
      <alignment/>
      <protection locked="0"/>
    </xf>
    <xf numFmtId="0" fontId="4" fillId="12" borderId="10" xfId="0" applyFont="1" applyFill="1" applyBorder="1" applyAlignment="1">
      <alignment horizontal="center" vertical="center"/>
    </xf>
    <xf numFmtId="0" fontId="4" fillId="0" borderId="37" xfId="0" applyFont="1" applyBorder="1" applyAlignment="1">
      <alignment horizontal="center"/>
    </xf>
    <xf numFmtId="0" fontId="4" fillId="0" borderId="48" xfId="0" applyFont="1" applyBorder="1" applyAlignment="1">
      <alignment horizontal="center"/>
    </xf>
    <xf numFmtId="1" fontId="4" fillId="12" borderId="10" xfId="60" applyNumberFormat="1" applyFont="1" applyFill="1" applyBorder="1" applyAlignment="1">
      <alignment horizontal="center" vertical="center"/>
      <protection/>
    </xf>
    <xf numFmtId="1" fontId="4" fillId="32" borderId="10" xfId="0" applyNumberFormat="1" applyFont="1" applyFill="1" applyBorder="1" applyAlignment="1" applyProtection="1">
      <alignment horizontal="center" vertical="center"/>
      <protection locked="0"/>
    </xf>
    <xf numFmtId="1" fontId="4" fillId="12" borderId="10" xfId="0" applyNumberFormat="1" applyFont="1" applyFill="1" applyBorder="1" applyAlignment="1">
      <alignment horizontal="center" vertical="center"/>
    </xf>
    <xf numFmtId="0" fontId="4" fillId="0" borderId="37" xfId="60" applyFont="1" applyBorder="1" applyAlignment="1" applyProtection="1">
      <alignment vertical="center"/>
      <protection/>
    </xf>
    <xf numFmtId="0" fontId="4" fillId="0" borderId="49" xfId="60" applyFont="1" applyBorder="1" applyAlignment="1" applyProtection="1">
      <alignment vertical="center"/>
      <protection/>
    </xf>
    <xf numFmtId="0" fontId="4" fillId="0" borderId="48" xfId="60" applyFont="1" applyBorder="1" applyAlignment="1" applyProtection="1">
      <alignment vertical="center"/>
      <protection/>
    </xf>
    <xf numFmtId="0" fontId="4" fillId="0" borderId="52" xfId="0" applyFont="1" applyBorder="1" applyAlignment="1">
      <alignment horizontal="left"/>
    </xf>
    <xf numFmtId="0" fontId="4" fillId="0" borderId="21" xfId="60" applyFont="1" applyBorder="1" applyAlignment="1" applyProtection="1">
      <alignment vertical="top" wrapText="1"/>
      <protection/>
    </xf>
    <xf numFmtId="0" fontId="4" fillId="0" borderId="18" xfId="60" applyFont="1" applyBorder="1" applyAlignment="1" applyProtection="1">
      <alignment/>
      <protection/>
    </xf>
    <xf numFmtId="0" fontId="4" fillId="0" borderId="37" xfId="60" applyFont="1" applyBorder="1" applyAlignment="1" applyProtection="1">
      <alignment vertical="center" wrapText="1"/>
      <protection/>
    </xf>
    <xf numFmtId="0" fontId="4" fillId="0" borderId="49" xfId="60" applyFont="1" applyBorder="1" applyAlignment="1" applyProtection="1">
      <alignment vertical="center" wrapText="1"/>
      <protection/>
    </xf>
    <xf numFmtId="0" fontId="4" fillId="0" borderId="48" xfId="60" applyFont="1" applyBorder="1" applyAlignment="1" applyProtection="1">
      <alignment vertical="center" wrapText="1"/>
      <protection/>
    </xf>
    <xf numFmtId="0" fontId="4" fillId="0" borderId="34"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33" xfId="0" applyFont="1" applyBorder="1" applyAlignment="1" applyProtection="1">
      <alignment vertical="center" wrapText="1"/>
      <protection/>
    </xf>
    <xf numFmtId="0" fontId="4" fillId="0" borderId="10" xfId="0" applyFont="1" applyBorder="1" applyAlignment="1" applyProtection="1">
      <alignment horizontal="left" vertical="center" wrapText="1"/>
      <protection/>
    </xf>
    <xf numFmtId="0" fontId="5" fillId="0" borderId="21" xfId="0" applyFont="1" applyBorder="1" applyAlignment="1" applyProtection="1">
      <alignment horizontal="left"/>
      <protection/>
    </xf>
    <xf numFmtId="0" fontId="35" fillId="38" borderId="66" xfId="0" applyFont="1" applyFill="1" applyBorder="1" applyAlignment="1" applyProtection="1">
      <alignment horizontal="left" vertical="center" wrapText="1"/>
      <protection/>
    </xf>
    <xf numFmtId="0" fontId="2" fillId="38" borderId="71" xfId="0" applyFont="1" applyFill="1" applyBorder="1" applyAlignment="1" applyProtection="1">
      <alignment horizontal="left" vertical="center" wrapText="1"/>
      <protection/>
    </xf>
    <xf numFmtId="0" fontId="2" fillId="38" borderId="67" xfId="0" applyFont="1" applyFill="1" applyBorder="1" applyAlignment="1" applyProtection="1">
      <alignment horizontal="left" vertical="center" wrapText="1"/>
      <protection/>
    </xf>
    <xf numFmtId="0" fontId="4" fillId="32" borderId="18" xfId="0" applyFont="1" applyFill="1" applyBorder="1" applyAlignment="1" applyProtection="1">
      <alignment horizontal="center" vertical="center"/>
      <protection locked="0"/>
    </xf>
    <xf numFmtId="0" fontId="4" fillId="32" borderId="52" xfId="0" applyFont="1" applyFill="1" applyBorder="1" applyAlignment="1" applyProtection="1">
      <alignment horizontal="center" vertical="center"/>
      <protection locked="0"/>
    </xf>
    <xf numFmtId="0" fontId="4" fillId="32" borderId="33" xfId="0" applyFont="1" applyFill="1" applyBorder="1" applyAlignment="1" applyProtection="1">
      <alignment horizontal="center" vertical="center"/>
      <protection locked="0"/>
    </xf>
    <xf numFmtId="0" fontId="4" fillId="32" borderId="59" xfId="0" applyFont="1" applyFill="1" applyBorder="1" applyAlignment="1" applyProtection="1">
      <alignment horizontal="center" vertical="center"/>
      <protection locked="0"/>
    </xf>
    <xf numFmtId="0" fontId="11" fillId="0" borderId="26" xfId="0" applyFont="1" applyBorder="1" applyAlignment="1">
      <alignment horizontal="center"/>
    </xf>
    <xf numFmtId="0" fontId="11" fillId="0" borderId="34" xfId="0" applyFont="1" applyBorder="1" applyAlignment="1">
      <alignment horizontal="center"/>
    </xf>
    <xf numFmtId="0" fontId="11" fillId="0" borderId="41" xfId="0" applyFont="1" applyBorder="1" applyAlignment="1">
      <alignment horizontal="center"/>
    </xf>
    <xf numFmtId="1" fontId="4" fillId="32" borderId="66" xfId="60" applyNumberFormat="1" applyFont="1" applyFill="1" applyBorder="1" applyAlignment="1" applyProtection="1">
      <alignment horizontal="center" vertical="center"/>
      <protection locked="0"/>
    </xf>
    <xf numFmtId="1" fontId="4" fillId="32" borderId="71" xfId="60" applyNumberFormat="1" applyFont="1" applyFill="1" applyBorder="1" applyAlignment="1" applyProtection="1">
      <alignment horizontal="center" vertical="center"/>
      <protection locked="0"/>
    </xf>
    <xf numFmtId="1" fontId="4" fillId="32" borderId="67" xfId="60" applyNumberFormat="1" applyFont="1" applyFill="1" applyBorder="1" applyAlignment="1" applyProtection="1">
      <alignment horizontal="center" vertical="center"/>
      <protection locked="0"/>
    </xf>
    <xf numFmtId="1" fontId="4" fillId="0" borderId="10" xfId="0" applyNumberFormat="1" applyFont="1" applyBorder="1" applyAlignment="1">
      <alignment horizontal="center" vertical="center" wrapText="1"/>
    </xf>
    <xf numFmtId="0" fontId="4" fillId="32" borderId="66" xfId="60" applyFont="1" applyFill="1" applyBorder="1" applyAlignment="1" applyProtection="1">
      <alignment horizontal="center" vertical="center"/>
      <protection locked="0"/>
    </xf>
    <xf numFmtId="0" fontId="4" fillId="32" borderId="71" xfId="60" applyFont="1" applyFill="1" applyBorder="1" applyAlignment="1" applyProtection="1">
      <alignment horizontal="center" vertical="center"/>
      <protection locked="0"/>
    </xf>
    <xf numFmtId="0" fontId="4" fillId="32" borderId="67" xfId="60" applyFont="1" applyFill="1" applyBorder="1" applyAlignment="1" applyProtection="1">
      <alignment horizontal="center" vertical="center"/>
      <protection locked="0"/>
    </xf>
    <xf numFmtId="1" fontId="4" fillId="32" borderId="10" xfId="60" applyNumberFormat="1" applyFont="1" applyFill="1" applyBorder="1" applyAlignment="1" applyProtection="1">
      <alignment horizontal="center" vertical="center"/>
      <protection locked="0"/>
    </xf>
    <xf numFmtId="1" fontId="4" fillId="32" borderId="37" xfId="60" applyNumberFormat="1" applyFont="1" applyFill="1" applyBorder="1" applyAlignment="1" applyProtection="1">
      <alignment horizontal="center" vertical="center"/>
      <protection locked="0"/>
    </xf>
    <xf numFmtId="1" fontId="4" fillId="32" borderId="49" xfId="60" applyNumberFormat="1" applyFont="1" applyFill="1" applyBorder="1" applyAlignment="1" applyProtection="1">
      <alignment horizontal="center" vertical="center"/>
      <protection locked="0"/>
    </xf>
    <xf numFmtId="1" fontId="4" fillId="32" borderId="48" xfId="60" applyNumberFormat="1" applyFont="1" applyFill="1" applyBorder="1" applyAlignment="1" applyProtection="1">
      <alignment horizontal="center" vertical="center"/>
      <protection locked="0"/>
    </xf>
    <xf numFmtId="1" fontId="4" fillId="12" borderId="10" xfId="60" applyNumberFormat="1" applyFont="1" applyFill="1" applyBorder="1" applyAlignment="1" applyProtection="1">
      <alignment horizontal="center" vertical="center"/>
      <protection/>
    </xf>
    <xf numFmtId="1" fontId="18" fillId="12" borderId="66" xfId="0" applyNumberFormat="1" applyFont="1" applyFill="1" applyBorder="1" applyAlignment="1" applyProtection="1">
      <alignment horizontal="center"/>
      <protection/>
    </xf>
    <xf numFmtId="1" fontId="18" fillId="12" borderId="71" xfId="0" applyNumberFormat="1" applyFont="1" applyFill="1" applyBorder="1" applyAlignment="1" applyProtection="1">
      <alignment horizontal="center"/>
      <protection/>
    </xf>
    <xf numFmtId="1" fontId="18" fillId="12" borderId="67" xfId="0" applyNumberFormat="1" applyFont="1" applyFill="1" applyBorder="1" applyAlignment="1" applyProtection="1">
      <alignment horizontal="center"/>
      <protection/>
    </xf>
    <xf numFmtId="1" fontId="4" fillId="32" borderId="66" xfId="60" applyNumberFormat="1" applyFont="1" applyFill="1" applyBorder="1" applyAlignment="1" applyProtection="1">
      <alignment horizontal="center" vertical="center"/>
      <protection locked="0"/>
    </xf>
    <xf numFmtId="1" fontId="4" fillId="32" borderId="71" xfId="60" applyNumberFormat="1" applyFont="1" applyFill="1" applyBorder="1" applyAlignment="1" applyProtection="1">
      <alignment horizontal="center" vertical="center"/>
      <protection locked="0"/>
    </xf>
    <xf numFmtId="1" fontId="4" fillId="32" borderId="67" xfId="60" applyNumberFormat="1" applyFont="1" applyFill="1" applyBorder="1" applyAlignment="1" applyProtection="1">
      <alignment horizontal="center" vertical="center"/>
      <protection locked="0"/>
    </xf>
    <xf numFmtId="1" fontId="4" fillId="32" borderId="10" xfId="60" applyNumberFormat="1" applyFont="1" applyFill="1" applyBorder="1" applyAlignment="1" applyProtection="1">
      <alignment horizontal="center" vertical="center" wrapText="1"/>
      <protection locked="0"/>
    </xf>
    <xf numFmtId="1" fontId="4" fillId="12" borderId="37" xfId="60" applyNumberFormat="1" applyFont="1" applyFill="1" applyBorder="1" applyAlignment="1" applyProtection="1">
      <alignment horizontal="center" vertical="center"/>
      <protection/>
    </xf>
    <xf numFmtId="1" fontId="4" fillId="12" borderId="49" xfId="60" applyNumberFormat="1" applyFont="1" applyFill="1" applyBorder="1" applyAlignment="1" applyProtection="1">
      <alignment horizontal="center" vertical="center"/>
      <protection/>
    </xf>
    <xf numFmtId="1" fontId="4" fillId="12" borderId="48" xfId="60" applyNumberFormat="1" applyFont="1" applyFill="1" applyBorder="1" applyAlignment="1" applyProtection="1">
      <alignment horizontal="center" vertical="center"/>
      <protection/>
    </xf>
    <xf numFmtId="0" fontId="5" fillId="0" borderId="18" xfId="60" applyFont="1" applyFill="1" applyBorder="1" applyAlignment="1" applyProtection="1">
      <alignment/>
      <protection locked="0"/>
    </xf>
    <xf numFmtId="0" fontId="5" fillId="0" borderId="43" xfId="60" applyFont="1" applyFill="1" applyBorder="1" applyAlignment="1" applyProtection="1">
      <alignment/>
      <protection locked="0"/>
    </xf>
    <xf numFmtId="0" fontId="4" fillId="0" borderId="48" xfId="0" applyFont="1" applyFill="1" applyBorder="1" applyAlignment="1">
      <alignment horizontal="center" vertical="center"/>
    </xf>
    <xf numFmtId="0" fontId="5" fillId="0" borderId="37" xfId="60" applyFont="1" applyFill="1" applyBorder="1" applyAlignment="1" applyProtection="1">
      <alignment/>
      <protection locked="0"/>
    </xf>
    <xf numFmtId="0" fontId="4" fillId="0" borderId="48" xfId="0" applyFont="1" applyBorder="1" applyAlignment="1">
      <alignment horizontal="center" vertical="center"/>
    </xf>
    <xf numFmtId="1" fontId="4" fillId="12" borderId="10" xfId="60" applyNumberFormat="1" applyFont="1" applyFill="1" applyBorder="1" applyAlignment="1" applyProtection="1">
      <alignment horizontal="center" vertical="center" wrapText="1"/>
      <protection/>
    </xf>
    <xf numFmtId="0" fontId="5" fillId="38" borderId="66" xfId="0" applyFont="1" applyFill="1" applyBorder="1" applyAlignment="1" applyProtection="1">
      <alignment horizontal="left" vertical="center" wrapText="1"/>
      <protection/>
    </xf>
    <xf numFmtId="0" fontId="5" fillId="38" borderId="71" xfId="0" applyFont="1" applyFill="1" applyBorder="1" applyAlignment="1" applyProtection="1">
      <alignment horizontal="left" vertical="center" wrapText="1"/>
      <protection/>
    </xf>
    <xf numFmtId="0" fontId="5" fillId="38" borderId="67" xfId="0" applyFont="1" applyFill="1" applyBorder="1" applyAlignment="1" applyProtection="1">
      <alignment horizontal="left" vertical="center" wrapText="1"/>
      <protection/>
    </xf>
    <xf numFmtId="1" fontId="5" fillId="0" borderId="71" xfId="0" applyNumberFormat="1" applyFont="1" applyBorder="1" applyAlignment="1">
      <alignment horizontal="center" vertical="center" wrapText="1"/>
    </xf>
    <xf numFmtId="0" fontId="11" fillId="0" borderId="10" xfId="0" applyFont="1" applyBorder="1" applyAlignment="1">
      <alignment horizontal="center"/>
    </xf>
    <xf numFmtId="0" fontId="4" fillId="32" borderId="66" xfId="0" applyFont="1" applyFill="1" applyBorder="1" applyAlignment="1" applyProtection="1">
      <alignment horizontal="center" vertical="center"/>
      <protection locked="0"/>
    </xf>
    <xf numFmtId="0" fontId="4" fillId="32" borderId="67" xfId="0" applyFont="1" applyFill="1" applyBorder="1" applyAlignment="1" applyProtection="1">
      <alignment horizontal="center" vertical="center"/>
      <protection locked="0"/>
    </xf>
    <xf numFmtId="0" fontId="4" fillId="33" borderId="37" xfId="0" applyFont="1" applyFill="1" applyBorder="1" applyAlignment="1">
      <alignment horizontal="center" vertical="center"/>
    </xf>
    <xf numFmtId="0" fontId="4" fillId="33" borderId="48" xfId="0" applyFont="1" applyFill="1" applyBorder="1" applyAlignment="1">
      <alignment horizontal="center" vertical="center"/>
    </xf>
    <xf numFmtId="0" fontId="4" fillId="32" borderId="10" xfId="0" applyFont="1" applyFill="1" applyBorder="1" applyAlignment="1" applyProtection="1">
      <alignment horizontal="center" vertical="center"/>
      <protection locked="0"/>
    </xf>
    <xf numFmtId="0" fontId="4" fillId="32" borderId="37" xfId="0" applyFont="1" applyFill="1" applyBorder="1" applyAlignment="1" applyProtection="1">
      <alignment horizontal="center" vertical="center"/>
      <protection locked="0"/>
    </xf>
    <xf numFmtId="0" fontId="4" fillId="32" borderId="48" xfId="0" applyFont="1" applyFill="1" applyBorder="1" applyAlignment="1" applyProtection="1">
      <alignment horizontal="center" vertical="center"/>
      <protection locked="0"/>
    </xf>
    <xf numFmtId="0" fontId="4" fillId="0" borderId="37" xfId="0" applyFont="1" applyBorder="1" applyAlignment="1">
      <alignment vertical="center"/>
    </xf>
    <xf numFmtId="0" fontId="4" fillId="0" borderId="49" xfId="0" applyFont="1" applyBorder="1" applyAlignment="1">
      <alignment vertical="center"/>
    </xf>
    <xf numFmtId="0" fontId="4" fillId="0" borderId="48" xfId="0" applyFont="1" applyBorder="1" applyAlignment="1">
      <alignment vertical="center"/>
    </xf>
    <xf numFmtId="0" fontId="4" fillId="0" borderId="26" xfId="0" applyFont="1" applyFill="1" applyBorder="1" applyAlignment="1">
      <alignment vertical="center" wrapText="1"/>
    </xf>
    <xf numFmtId="0" fontId="4" fillId="0" borderId="25" xfId="0" applyFont="1" applyFill="1" applyBorder="1" applyAlignment="1">
      <alignment vertical="center" wrapText="1"/>
    </xf>
    <xf numFmtId="0" fontId="5" fillId="33" borderId="18" xfId="0" applyFont="1" applyFill="1" applyBorder="1" applyAlignment="1" applyProtection="1">
      <alignment/>
      <protection locked="0"/>
    </xf>
    <xf numFmtId="0" fontId="5" fillId="33" borderId="43" xfId="0" applyFont="1" applyFill="1" applyBorder="1" applyAlignment="1" applyProtection="1">
      <alignment/>
      <protection locked="0"/>
    </xf>
    <xf numFmtId="1" fontId="4" fillId="12" borderId="37" xfId="0" applyNumberFormat="1" applyFont="1" applyFill="1" applyBorder="1" applyAlignment="1">
      <alignment horizontal="center" vertical="center"/>
    </xf>
    <xf numFmtId="1" fontId="4" fillId="12" borderId="48" xfId="0" applyNumberFormat="1" applyFont="1" applyFill="1" applyBorder="1" applyAlignment="1">
      <alignment horizontal="center" vertical="center"/>
    </xf>
    <xf numFmtId="0" fontId="4" fillId="32" borderId="49" xfId="0" applyFont="1" applyFill="1" applyBorder="1" applyAlignment="1" applyProtection="1">
      <alignment horizontal="center" vertical="center"/>
      <protection locked="0"/>
    </xf>
    <xf numFmtId="0" fontId="4" fillId="0" borderId="37" xfId="0" applyFont="1" applyBorder="1" applyAlignment="1">
      <alignment vertical="center" wrapText="1"/>
    </xf>
    <xf numFmtId="0" fontId="4" fillId="0" borderId="49" xfId="0" applyFont="1" applyBorder="1" applyAlignment="1">
      <alignment vertical="center" wrapText="1"/>
    </xf>
    <xf numFmtId="0" fontId="4" fillId="0" borderId="48" xfId="0" applyFont="1" applyBorder="1" applyAlignment="1">
      <alignment vertical="center" wrapText="1"/>
    </xf>
    <xf numFmtId="0" fontId="4" fillId="12" borderId="37" xfId="0" applyFont="1" applyFill="1" applyBorder="1" applyAlignment="1">
      <alignment horizontal="center" vertical="center"/>
    </xf>
    <xf numFmtId="0" fontId="4" fillId="12" borderId="49" xfId="0" applyFont="1" applyFill="1" applyBorder="1" applyAlignment="1">
      <alignment horizontal="center" vertical="center"/>
    </xf>
    <xf numFmtId="0" fontId="4" fillId="12" borderId="48" xfId="0" applyFont="1" applyFill="1" applyBorder="1" applyAlignment="1">
      <alignment horizontal="center" vertical="center"/>
    </xf>
    <xf numFmtId="0" fontId="4" fillId="33" borderId="37" xfId="0" applyFont="1" applyFill="1" applyBorder="1" applyAlignment="1">
      <alignment horizontal="center" vertical="center" wrapText="1"/>
    </xf>
    <xf numFmtId="0" fontId="4" fillId="33" borderId="49" xfId="0" applyFont="1" applyFill="1" applyBorder="1" applyAlignment="1">
      <alignment horizontal="center" vertical="center" wrapText="1"/>
    </xf>
    <xf numFmtId="1" fontId="4" fillId="12" borderId="10" xfId="0" applyNumberFormat="1" applyFont="1" applyFill="1" applyBorder="1" applyAlignment="1">
      <alignment horizontal="center" vertical="center" wrapText="1"/>
    </xf>
    <xf numFmtId="0" fontId="4" fillId="0" borderId="21" xfId="0" applyFont="1" applyBorder="1" applyAlignment="1">
      <alignment vertical="center" wrapText="1"/>
    </xf>
    <xf numFmtId="0" fontId="4" fillId="0" borderId="43" xfId="0" applyFont="1" applyBorder="1" applyAlignment="1">
      <alignment vertical="center" wrapText="1"/>
    </xf>
    <xf numFmtId="0" fontId="4" fillId="32" borderId="10" xfId="0" applyFont="1" applyFill="1" applyBorder="1" applyAlignment="1" applyProtection="1">
      <alignment horizontal="center" vertical="center" wrapText="1"/>
      <protection locked="0"/>
    </xf>
    <xf numFmtId="0" fontId="4" fillId="0" borderId="37"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26"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12" borderId="10" xfId="0" applyFont="1" applyFill="1" applyBorder="1" applyAlignment="1" applyProtection="1">
      <alignment horizontal="center" vertical="center"/>
      <protection locked="0"/>
    </xf>
    <xf numFmtId="0" fontId="4" fillId="0" borderId="21" xfId="0" applyFont="1" applyBorder="1" applyAlignment="1">
      <alignment vertical="top" wrapText="1"/>
    </xf>
    <xf numFmtId="0" fontId="4" fillId="0" borderId="18" xfId="0" applyFont="1" applyBorder="1" applyAlignment="1">
      <alignment/>
    </xf>
    <xf numFmtId="0" fontId="4" fillId="0" borderId="48" xfId="0" applyFont="1" applyBorder="1" applyAlignment="1" applyProtection="1">
      <alignment vertical="center"/>
      <protection locked="0"/>
    </xf>
    <xf numFmtId="1" fontId="5" fillId="32" borderId="66" xfId="56" applyNumberFormat="1" applyFont="1" applyFill="1" applyBorder="1" applyAlignment="1" applyProtection="1">
      <alignment horizontal="center" vertical="center"/>
      <protection locked="0"/>
    </xf>
    <xf numFmtId="1" fontId="5" fillId="32" borderId="67" xfId="56" applyNumberFormat="1" applyFont="1" applyFill="1" applyBorder="1" applyAlignment="1" applyProtection="1">
      <alignment horizontal="center" vertical="center"/>
      <protection locked="0"/>
    </xf>
    <xf numFmtId="1" fontId="4" fillId="0" borderId="37" xfId="56" applyNumberFormat="1" applyFont="1" applyBorder="1" applyAlignment="1">
      <alignment vertical="center" wrapText="1"/>
      <protection/>
    </xf>
    <xf numFmtId="0" fontId="4" fillId="0" borderId="0" xfId="56" applyFont="1" applyFill="1" applyBorder="1" applyAlignment="1" applyProtection="1">
      <alignment horizontal="center" vertical="center" wrapText="1"/>
      <protection/>
    </xf>
    <xf numFmtId="0" fontId="4" fillId="32" borderId="66" xfId="56" applyFont="1" applyFill="1" applyBorder="1" applyAlignment="1" applyProtection="1">
      <alignment horizontal="center" vertical="center"/>
      <protection locked="0"/>
    </xf>
    <xf numFmtId="0" fontId="4" fillId="32" borderId="67" xfId="56" applyFont="1" applyFill="1" applyBorder="1" applyAlignment="1" applyProtection="1">
      <alignment horizontal="center" vertical="center"/>
      <protection locked="0"/>
    </xf>
    <xf numFmtId="1" fontId="4" fillId="0" borderId="37" xfId="0" applyNumberFormat="1" applyFont="1" applyBorder="1" applyAlignment="1">
      <alignment horizontal="center" vertical="center" wrapText="1"/>
    </xf>
    <xf numFmtId="1" fontId="4" fillId="0" borderId="49" xfId="0" applyNumberFormat="1" applyFont="1" applyBorder="1" applyAlignment="1">
      <alignment horizontal="center" vertical="center" wrapText="1"/>
    </xf>
    <xf numFmtId="1" fontId="4" fillId="0" borderId="48" xfId="0" applyNumberFormat="1" applyFont="1" applyBorder="1" applyAlignment="1">
      <alignment horizontal="center" vertical="center" wrapText="1"/>
    </xf>
    <xf numFmtId="1" fontId="4" fillId="12" borderId="37" xfId="56" applyNumberFormat="1" applyFont="1" applyFill="1" applyBorder="1" applyAlignment="1">
      <alignment horizontal="center" vertical="center" wrapText="1"/>
      <protection/>
    </xf>
    <xf numFmtId="1" fontId="4" fillId="12" borderId="49" xfId="56" applyNumberFormat="1" applyFont="1" applyFill="1" applyBorder="1" applyAlignment="1">
      <alignment horizontal="center" vertical="center" wrapText="1"/>
      <protection/>
    </xf>
    <xf numFmtId="1" fontId="4" fillId="12" borderId="48" xfId="56" applyNumberFormat="1" applyFont="1" applyFill="1" applyBorder="1" applyAlignment="1">
      <alignment horizontal="center" vertical="center" wrapText="1"/>
      <protection/>
    </xf>
    <xf numFmtId="1" fontId="4" fillId="32" borderId="37" xfId="56" applyNumberFormat="1" applyFont="1" applyFill="1" applyBorder="1" applyAlignment="1" applyProtection="1">
      <alignment horizontal="center" vertical="center" wrapText="1"/>
      <protection locked="0"/>
    </xf>
    <xf numFmtId="1" fontId="4" fillId="32" borderId="49" xfId="56" applyNumberFormat="1" applyFont="1" applyFill="1" applyBorder="1" applyAlignment="1" applyProtection="1">
      <alignment horizontal="center" vertical="center" wrapText="1"/>
      <protection locked="0"/>
    </xf>
    <xf numFmtId="1" fontId="4" fillId="32" borderId="48" xfId="56" applyNumberFormat="1" applyFont="1" applyFill="1" applyBorder="1" applyAlignment="1" applyProtection="1">
      <alignment horizontal="center" vertical="center" wrapText="1"/>
      <protection locked="0"/>
    </xf>
    <xf numFmtId="0" fontId="4" fillId="0" borderId="37" xfId="56" applyFont="1" applyBorder="1" applyAlignment="1">
      <alignment horizontal="center" vertical="center"/>
      <protection/>
    </xf>
    <xf numFmtId="0" fontId="4" fillId="0" borderId="49" xfId="56" applyFont="1" applyBorder="1" applyAlignment="1">
      <alignment horizontal="center" vertical="center"/>
      <protection/>
    </xf>
    <xf numFmtId="0" fontId="4" fillId="0" borderId="48" xfId="56" applyFont="1" applyBorder="1" applyAlignment="1">
      <alignment horizontal="center" vertical="center"/>
      <protection/>
    </xf>
    <xf numFmtId="1" fontId="4" fillId="12" borderId="37" xfId="0" applyNumberFormat="1" applyFont="1" applyFill="1" applyBorder="1" applyAlignment="1">
      <alignment horizontal="center" vertical="center"/>
    </xf>
    <xf numFmtId="1" fontId="4" fillId="12" borderId="49" xfId="0" applyNumberFormat="1" applyFont="1" applyFill="1" applyBorder="1" applyAlignment="1">
      <alignment horizontal="center" vertical="center"/>
    </xf>
    <xf numFmtId="1" fontId="4" fillId="0" borderId="10" xfId="0" applyNumberFormat="1" applyFont="1" applyBorder="1" applyAlignment="1">
      <alignment horizontal="center" vertical="center" wrapText="1"/>
    </xf>
    <xf numFmtId="1" fontId="4" fillId="32" borderId="37" xfId="56" applyNumberFormat="1" applyFont="1" applyFill="1" applyBorder="1" applyAlignment="1" applyProtection="1">
      <alignment horizontal="center" vertical="center"/>
      <protection locked="0"/>
    </xf>
    <xf numFmtId="1" fontId="4" fillId="32" borderId="48" xfId="56" applyNumberFormat="1" applyFont="1" applyFill="1" applyBorder="1" applyAlignment="1" applyProtection="1">
      <alignment horizontal="center" vertical="center"/>
      <protection locked="0"/>
    </xf>
    <xf numFmtId="1" fontId="4" fillId="32" borderId="37" xfId="56" applyNumberFormat="1" applyFont="1" applyFill="1" applyBorder="1" applyAlignment="1" applyProtection="1">
      <alignment horizontal="center" vertical="center"/>
      <protection locked="0"/>
    </xf>
    <xf numFmtId="1" fontId="4" fillId="32" borderId="49" xfId="56" applyNumberFormat="1" applyFont="1" applyFill="1" applyBorder="1" applyAlignment="1" applyProtection="1">
      <alignment horizontal="center" vertical="center"/>
      <protection locked="0"/>
    </xf>
    <xf numFmtId="1" fontId="4" fillId="32" borderId="49" xfId="56" applyNumberFormat="1" applyFont="1" applyFill="1" applyBorder="1" applyAlignment="1" applyProtection="1">
      <alignment horizontal="center" vertical="center"/>
      <protection locked="0"/>
    </xf>
    <xf numFmtId="0" fontId="0" fillId="0" borderId="49" xfId="0" applyBorder="1" applyAlignment="1">
      <alignment/>
    </xf>
    <xf numFmtId="0" fontId="0" fillId="0" borderId="48" xfId="0" applyBorder="1" applyAlignment="1">
      <alignment/>
    </xf>
    <xf numFmtId="0" fontId="5" fillId="0" borderId="21" xfId="0" applyFont="1" applyBorder="1" applyAlignment="1" applyProtection="1">
      <alignment horizontal="left" vertical="center"/>
      <protection/>
    </xf>
    <xf numFmtId="1" fontId="4" fillId="12" borderId="37" xfId="56" applyNumberFormat="1" applyFont="1" applyFill="1" applyBorder="1" applyAlignment="1">
      <alignment horizontal="center"/>
      <protection/>
    </xf>
    <xf numFmtId="1" fontId="4" fillId="12" borderId="49" xfId="56" applyNumberFormat="1" applyFont="1" applyFill="1" applyBorder="1" applyAlignment="1">
      <alignment horizontal="center"/>
      <protection/>
    </xf>
    <xf numFmtId="1" fontId="4" fillId="12" borderId="48" xfId="56" applyNumberFormat="1" applyFont="1" applyFill="1" applyBorder="1" applyAlignment="1">
      <alignment horizontal="center"/>
      <protection/>
    </xf>
    <xf numFmtId="0" fontId="5" fillId="0" borderId="43" xfId="0" applyFont="1" applyBorder="1" applyAlignment="1">
      <alignment/>
    </xf>
    <xf numFmtId="0" fontId="11" fillId="0" borderId="84" xfId="56" applyFont="1" applyBorder="1" applyAlignment="1">
      <alignment horizontal="center"/>
      <protection/>
    </xf>
    <xf numFmtId="1" fontId="5" fillId="0" borderId="69" xfId="56" applyNumberFormat="1" applyFont="1" applyBorder="1" applyAlignment="1">
      <alignment horizontal="center" wrapText="1"/>
      <protection/>
    </xf>
    <xf numFmtId="1" fontId="5" fillId="0" borderId="73" xfId="0" applyNumberFormat="1" applyFont="1" applyBorder="1" applyAlignment="1">
      <alignment horizontal="center" wrapText="1"/>
    </xf>
    <xf numFmtId="1" fontId="5" fillId="0" borderId="74" xfId="0" applyNumberFormat="1" applyFont="1" applyBorder="1" applyAlignment="1">
      <alignment horizontal="center" wrapText="1"/>
    </xf>
    <xf numFmtId="1" fontId="4" fillId="32" borderId="35" xfId="56" applyNumberFormat="1" applyFont="1" applyFill="1" applyBorder="1" applyAlignment="1" applyProtection="1">
      <alignment horizontal="center" vertical="center"/>
      <protection locked="0"/>
    </xf>
    <xf numFmtId="1" fontId="4" fillId="32" borderId="61" xfId="56" applyNumberFormat="1" applyFont="1" applyFill="1" applyBorder="1" applyAlignment="1" applyProtection="1">
      <alignment horizontal="center" vertical="center"/>
      <protection locked="0"/>
    </xf>
    <xf numFmtId="0" fontId="5" fillId="38" borderId="66" xfId="56" applyFont="1" applyFill="1" applyBorder="1" applyAlignment="1" applyProtection="1">
      <alignment horizontal="left" vertical="center" wrapText="1"/>
      <protection/>
    </xf>
    <xf numFmtId="0" fontId="5" fillId="38" borderId="71" xfId="56" applyFont="1" applyFill="1" applyBorder="1" applyAlignment="1" applyProtection="1">
      <alignment horizontal="left" vertical="center" wrapText="1"/>
      <protection/>
    </xf>
    <xf numFmtId="0" fontId="5" fillId="38" borderId="67" xfId="56" applyFont="1" applyFill="1" applyBorder="1" applyAlignment="1" applyProtection="1">
      <alignment horizontal="left" vertical="center" wrapText="1"/>
      <protection/>
    </xf>
    <xf numFmtId="1" fontId="4" fillId="12" borderId="66" xfId="56" applyNumberFormat="1" applyFont="1" applyFill="1" applyBorder="1" applyAlignment="1" applyProtection="1">
      <alignment horizontal="center"/>
      <protection/>
    </xf>
    <xf numFmtId="1" fontId="4" fillId="12" borderId="67" xfId="56" applyNumberFormat="1" applyFont="1" applyFill="1" applyBorder="1" applyAlignment="1" applyProtection="1">
      <alignment horizontal="center"/>
      <protection/>
    </xf>
    <xf numFmtId="0" fontId="5" fillId="0" borderId="18" xfId="56" applyFont="1" applyFill="1" applyBorder="1" applyAlignment="1" applyProtection="1">
      <alignment/>
      <protection locked="0"/>
    </xf>
    <xf numFmtId="0" fontId="5" fillId="0" borderId="43" xfId="56" applyFont="1" applyFill="1" applyBorder="1" applyAlignment="1" applyProtection="1">
      <alignment/>
      <protection locked="0"/>
    </xf>
    <xf numFmtId="1" fontId="4" fillId="0" borderId="21" xfId="56" applyNumberFormat="1" applyFont="1" applyBorder="1" applyAlignment="1">
      <alignment vertical="center" wrapText="1"/>
      <protection/>
    </xf>
    <xf numFmtId="1" fontId="4" fillId="0" borderId="18" xfId="56" applyNumberFormat="1" applyFont="1" applyBorder="1" applyAlignment="1">
      <alignment vertical="center"/>
      <protection/>
    </xf>
    <xf numFmtId="0" fontId="5" fillId="33" borderId="18" xfId="56" applyFont="1" applyFill="1" applyBorder="1" applyAlignment="1" applyProtection="1">
      <alignment horizontal="center"/>
      <protection locked="0"/>
    </xf>
    <xf numFmtId="0" fontId="5" fillId="33" borderId="43" xfId="56" applyFont="1" applyFill="1" applyBorder="1" applyAlignment="1" applyProtection="1">
      <alignment horizontal="center"/>
      <protection locked="0"/>
    </xf>
    <xf numFmtId="1" fontId="4" fillId="0" borderId="10" xfId="0" applyNumberFormat="1" applyFont="1" applyBorder="1" applyAlignment="1">
      <alignment horizontal="center" vertical="center" wrapText="1"/>
    </xf>
    <xf numFmtId="1" fontId="4" fillId="0" borderId="37" xfId="56" applyNumberFormat="1" applyFont="1" applyBorder="1" applyAlignment="1">
      <alignment vertical="center"/>
      <protection/>
    </xf>
    <xf numFmtId="1" fontId="4" fillId="0" borderId="49" xfId="56" applyNumberFormat="1" applyFont="1" applyBorder="1" applyAlignment="1">
      <alignment vertical="center"/>
      <protection/>
    </xf>
    <xf numFmtId="1" fontId="4" fillId="0" borderId="48" xfId="56" applyNumberFormat="1" applyFont="1" applyBorder="1" applyAlignment="1">
      <alignment vertical="center"/>
      <protection/>
    </xf>
    <xf numFmtId="1" fontId="4" fillId="0" borderId="26" xfId="0" applyNumberFormat="1" applyFont="1" applyBorder="1" applyAlignment="1">
      <alignment vertical="center" wrapText="1"/>
    </xf>
    <xf numFmtId="1" fontId="4" fillId="0" borderId="25" xfId="0" applyNumberFormat="1" applyFont="1" applyBorder="1" applyAlignment="1">
      <alignment vertical="center" wrapText="1"/>
    </xf>
    <xf numFmtId="1" fontId="4" fillId="0" borderId="52" xfId="0" applyNumberFormat="1" applyFont="1" applyBorder="1" applyAlignment="1">
      <alignment vertical="center" wrapText="1"/>
    </xf>
    <xf numFmtId="1" fontId="4" fillId="12" borderId="37" xfId="56" applyNumberFormat="1" applyFont="1" applyFill="1" applyBorder="1" applyAlignment="1">
      <alignment horizontal="center" vertical="center"/>
      <protection/>
    </xf>
    <xf numFmtId="1" fontId="4" fillId="12" borderId="49" xfId="56" applyNumberFormat="1" applyFont="1" applyFill="1" applyBorder="1" applyAlignment="1">
      <alignment horizontal="center" vertical="center"/>
      <protection/>
    </xf>
    <xf numFmtId="1" fontId="4" fillId="32" borderId="10" xfId="56" applyNumberFormat="1" applyFont="1" applyFill="1" applyBorder="1" applyAlignment="1" applyProtection="1">
      <alignment horizontal="center" vertical="center"/>
      <protection locked="0"/>
    </xf>
    <xf numFmtId="1" fontId="4" fillId="0" borderId="26" xfId="0" applyNumberFormat="1" applyFont="1" applyBorder="1" applyAlignment="1">
      <alignment vertical="center" wrapText="1"/>
    </xf>
    <xf numFmtId="1" fontId="4" fillId="0" borderId="37" xfId="56" applyNumberFormat="1" applyFont="1" applyBorder="1" applyAlignment="1" applyProtection="1">
      <alignment vertical="center"/>
      <protection locked="0"/>
    </xf>
    <xf numFmtId="1" fontId="4" fillId="0" borderId="49" xfId="56" applyNumberFormat="1" applyFont="1" applyBorder="1" applyAlignment="1" applyProtection="1">
      <alignment vertical="center"/>
      <protection locked="0"/>
    </xf>
    <xf numFmtId="1" fontId="4" fillId="0" borderId="48" xfId="56" applyNumberFormat="1" applyFont="1" applyBorder="1" applyAlignment="1" applyProtection="1">
      <alignment vertical="center"/>
      <protection locked="0"/>
    </xf>
    <xf numFmtId="0" fontId="5" fillId="33" borderId="18" xfId="56" applyFont="1" applyFill="1" applyBorder="1" applyAlignment="1" applyProtection="1">
      <alignment/>
      <protection locked="0"/>
    </xf>
    <xf numFmtId="0" fontId="5" fillId="33" borderId="43" xfId="56" applyFont="1" applyFill="1" applyBorder="1" applyAlignment="1" applyProtection="1">
      <alignment/>
      <protection locked="0"/>
    </xf>
    <xf numFmtId="1" fontId="4" fillId="12" borderId="49" xfId="56" applyNumberFormat="1" applyFont="1" applyFill="1" applyBorder="1" applyAlignment="1" applyProtection="1">
      <alignment horizontal="center" vertical="center"/>
      <protection locked="0"/>
    </xf>
    <xf numFmtId="1" fontId="4" fillId="12" borderId="48" xfId="56" applyNumberFormat="1" applyFont="1" applyFill="1" applyBorder="1" applyAlignment="1" applyProtection="1">
      <alignment horizontal="center" vertical="center"/>
      <protection locked="0"/>
    </xf>
    <xf numFmtId="1" fontId="4" fillId="12" borderId="10" xfId="56" applyNumberFormat="1" applyFont="1" applyFill="1" applyBorder="1" applyAlignment="1">
      <alignment horizontal="center" vertical="center"/>
      <protection/>
    </xf>
    <xf numFmtId="1" fontId="4" fillId="0" borderId="21" xfId="56" applyNumberFormat="1" applyFont="1" applyBorder="1" applyAlignment="1">
      <alignment vertical="top" wrapText="1"/>
      <protection/>
    </xf>
    <xf numFmtId="1" fontId="4" fillId="0" borderId="18" xfId="56" applyNumberFormat="1" applyFont="1" applyBorder="1" applyAlignment="1">
      <alignment/>
      <protection/>
    </xf>
    <xf numFmtId="0" fontId="15" fillId="0" borderId="21" xfId="0" applyFont="1" applyBorder="1" applyAlignment="1">
      <alignment horizontal="left" wrapText="1"/>
    </xf>
    <xf numFmtId="0" fontId="15" fillId="0" borderId="43" xfId="0" applyFont="1" applyBorder="1" applyAlignment="1">
      <alignment horizontal="left" wrapText="1"/>
    </xf>
    <xf numFmtId="0" fontId="4" fillId="0" borderId="52" xfId="0" applyFont="1" applyBorder="1" applyAlignment="1" applyProtection="1">
      <alignment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2" xfId="54"/>
    <cellStyle name="Обычный_Лист3" xfId="55"/>
    <cellStyle name="Обычный_Лист4" xfId="56"/>
    <cellStyle name="Обычный_Лист5" xfId="57"/>
    <cellStyle name="Обычный_Лист7" xfId="58"/>
    <cellStyle name="Обычный_Лист8" xfId="59"/>
    <cellStyle name="Обычный_Лист9"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15</xdr:row>
      <xdr:rowOff>590550</xdr:rowOff>
    </xdr:from>
    <xdr:to>
      <xdr:col>10</xdr:col>
      <xdr:colOff>866775</xdr:colOff>
      <xdr:row>15</xdr:row>
      <xdr:rowOff>742950</xdr:rowOff>
    </xdr:to>
    <xdr:pic>
      <xdr:nvPicPr>
        <xdr:cNvPr id="1" name="Picture 1" descr="pdf"/>
        <xdr:cNvPicPr preferRelativeResize="1">
          <a:picLocks noChangeAspect="1"/>
        </xdr:cNvPicPr>
      </xdr:nvPicPr>
      <xdr:blipFill>
        <a:blip r:embed="rId1"/>
        <a:stretch>
          <a:fillRect/>
        </a:stretch>
      </xdr:blipFill>
      <xdr:spPr>
        <a:xfrm>
          <a:off x="19792950" y="4095750"/>
          <a:ext cx="476250" cy="1524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c.europa.eu/food/food/chemicalsafety/residues/sampling_levels_frequencies_jme.pdf" TargetMode="External" /><Relationship Id="rId2" Type="http://schemas.openxmlformats.org/officeDocument/2006/relationships/drawing" Target="../drawings/drawing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229"/>
  <sheetViews>
    <sheetView view="pageBreakPreview" zoomScale="60" zoomScaleNormal="50" zoomScalePageLayoutView="0" workbookViewId="0" topLeftCell="A58">
      <selection activeCell="N84" sqref="N84"/>
    </sheetView>
  </sheetViews>
  <sheetFormatPr defaultColWidth="9.00390625" defaultRowHeight="12.75"/>
  <cols>
    <col min="1" max="1" width="9.125" style="9" customWidth="1"/>
    <col min="2" max="2" width="40.75390625" style="9" customWidth="1"/>
    <col min="3" max="5" width="15.75390625" style="9" customWidth="1"/>
    <col min="6" max="6" width="12.375" style="9" customWidth="1"/>
    <col min="7" max="7" width="34.125" style="9" customWidth="1"/>
    <col min="8" max="8" width="25.625" style="9" customWidth="1"/>
    <col min="9" max="9" width="24.75390625" style="9" customWidth="1"/>
    <col min="10" max="10" width="26.375" style="9" customWidth="1"/>
    <col min="11" max="12" width="28.75390625" style="9" customWidth="1"/>
    <col min="13" max="13" width="34.875" style="9" customWidth="1"/>
    <col min="14" max="14" width="40.125" style="9" customWidth="1"/>
    <col min="15" max="16384" width="9.125" style="9" customWidth="1"/>
  </cols>
  <sheetData>
    <row r="1" spans="12:14" ht="18">
      <c r="L1" s="60"/>
      <c r="M1" s="1357" t="s">
        <v>168</v>
      </c>
      <c r="N1" s="1357"/>
    </row>
    <row r="2" spans="12:14" ht="18">
      <c r="L2" s="60"/>
      <c r="M2" s="361" t="s">
        <v>262</v>
      </c>
      <c r="N2" s="362"/>
    </row>
    <row r="3" spans="13:14" ht="18">
      <c r="M3" s="1358" t="s">
        <v>263</v>
      </c>
      <c r="N3" s="1358"/>
    </row>
    <row r="4" spans="11:14" ht="18">
      <c r="K4" s="10"/>
      <c r="L4" s="10"/>
      <c r="M4" s="1362" t="s">
        <v>332</v>
      </c>
      <c r="N4" s="1318"/>
    </row>
    <row r="5" spans="1:14" ht="15.75">
      <c r="A5" s="1457" t="s">
        <v>52</v>
      </c>
      <c r="B5" s="1457"/>
      <c r="C5" s="1457"/>
      <c r="D5" s="1457"/>
      <c r="E5" s="1457"/>
      <c r="F5" s="1457"/>
      <c r="G5" s="1457"/>
      <c r="H5" s="1457"/>
      <c r="I5" s="1457"/>
      <c r="J5" s="1457"/>
      <c r="K5" s="1457"/>
      <c r="L5" s="1457"/>
      <c r="M5" s="1457"/>
      <c r="N5" s="1457"/>
    </row>
    <row r="6" spans="1:14" ht="15.75">
      <c r="A6" s="1457" t="s">
        <v>313</v>
      </c>
      <c r="B6" s="1457"/>
      <c r="C6" s="1457"/>
      <c r="D6" s="1457"/>
      <c r="E6" s="1457"/>
      <c r="F6" s="1457"/>
      <c r="G6" s="1457"/>
      <c r="H6" s="1457"/>
      <c r="I6" s="1457"/>
      <c r="J6" s="1457"/>
      <c r="K6" s="1457"/>
      <c r="L6" s="1457"/>
      <c r="M6" s="1457"/>
      <c r="N6" s="1457"/>
    </row>
    <row r="8" spans="1:17" ht="15">
      <c r="A8" s="35"/>
      <c r="B8" s="35"/>
      <c r="C8" s="216"/>
      <c r="D8" s="35"/>
      <c r="E8" s="35"/>
      <c r="F8" s="35"/>
      <c r="G8" s="35"/>
      <c r="H8" s="35"/>
      <c r="I8" s="35"/>
      <c r="J8" s="35"/>
      <c r="K8" s="35"/>
      <c r="L8" s="35"/>
      <c r="M8" s="35"/>
      <c r="N8" s="35"/>
      <c r="O8" s="36"/>
      <c r="P8" s="36"/>
      <c r="Q8" s="36"/>
    </row>
    <row r="9" spans="1:17" ht="15.75">
      <c r="A9" s="1408" t="s">
        <v>27</v>
      </c>
      <c r="B9" s="1398"/>
      <c r="C9" s="1413" t="s">
        <v>44</v>
      </c>
      <c r="D9" s="1414"/>
      <c r="E9" s="1415"/>
      <c r="F9" s="217"/>
      <c r="G9" s="1" t="s">
        <v>33</v>
      </c>
      <c r="H9" s="218">
        <v>43439</v>
      </c>
      <c r="I9" s="37"/>
      <c r="J9" s="35"/>
      <c r="K9" s="35"/>
      <c r="L9" s="35"/>
      <c r="M9" s="35"/>
      <c r="N9" s="35"/>
      <c r="O9" s="36"/>
      <c r="P9" s="36"/>
      <c r="Q9" s="36"/>
    </row>
    <row r="10" spans="1:17" ht="15.75">
      <c r="A10" s="1409" t="s">
        <v>29</v>
      </c>
      <c r="B10" s="1410"/>
      <c r="C10" s="1413">
        <v>2019</v>
      </c>
      <c r="D10" s="1414"/>
      <c r="E10" s="1415"/>
      <c r="F10" s="217"/>
      <c r="G10" s="219"/>
      <c r="H10" s="37"/>
      <c r="I10" s="37"/>
      <c r="J10" s="35"/>
      <c r="K10" s="35"/>
      <c r="L10" s="35"/>
      <c r="M10" s="35"/>
      <c r="N10" s="35"/>
      <c r="O10" s="36"/>
      <c r="P10" s="36"/>
      <c r="Q10" s="36"/>
    </row>
    <row r="11" spans="1:17" ht="16.5" thickBot="1">
      <c r="A11" s="1408" t="s">
        <v>28</v>
      </c>
      <c r="B11" s="1398"/>
      <c r="C11" s="1411" t="s">
        <v>167</v>
      </c>
      <c r="D11" s="1412"/>
      <c r="E11" s="220"/>
      <c r="F11" s="220"/>
      <c r="G11" s="220"/>
      <c r="H11" s="37"/>
      <c r="I11" s="37"/>
      <c r="J11" s="35"/>
      <c r="K11" s="35"/>
      <c r="L11" s="35"/>
      <c r="M11" s="35"/>
      <c r="N11" s="35"/>
      <c r="O11" s="36"/>
      <c r="P11" s="36"/>
      <c r="Q11" s="36"/>
    </row>
    <row r="12" spans="1:17" ht="75.75" customHeight="1" thickBot="1">
      <c r="A12" s="1390" t="s">
        <v>47</v>
      </c>
      <c r="B12" s="1391"/>
      <c r="C12" s="1388">
        <v>436700</v>
      </c>
      <c r="D12" s="1389"/>
      <c r="E12" s="217"/>
      <c r="F12" s="217"/>
      <c r="G12" s="2" t="s">
        <v>239</v>
      </c>
      <c r="H12" s="221"/>
      <c r="I12" s="37"/>
      <c r="J12" s="222"/>
      <c r="K12" s="35"/>
      <c r="L12" s="35"/>
      <c r="M12" s="35"/>
      <c r="N12" s="35"/>
      <c r="O12" s="36"/>
      <c r="P12" s="36"/>
      <c r="Q12" s="36"/>
    </row>
    <row r="13" spans="1:17" ht="71.25" customHeight="1" thickBot="1">
      <c r="A13" s="1390" t="s">
        <v>48</v>
      </c>
      <c r="B13" s="1391"/>
      <c r="C13" s="1392">
        <v>436700</v>
      </c>
      <c r="D13" s="1393"/>
      <c r="E13" s="223"/>
      <c r="F13" s="224"/>
      <c r="G13" s="1460"/>
      <c r="H13" s="1461"/>
      <c r="I13" s="1461"/>
      <c r="J13" s="1462"/>
      <c r="K13" s="225"/>
      <c r="L13" s="225"/>
      <c r="M13" s="225"/>
      <c r="N13" s="225"/>
      <c r="O13" s="36"/>
      <c r="P13" s="36"/>
      <c r="Q13" s="36"/>
    </row>
    <row r="14" spans="1:17" ht="15.75" customHeight="1" thickBot="1">
      <c r="A14" s="1390" t="s">
        <v>30</v>
      </c>
      <c r="B14" s="1398"/>
      <c r="C14" s="1394" t="s">
        <v>35</v>
      </c>
      <c r="D14" s="1395"/>
      <c r="E14" s="1396"/>
      <c r="F14" s="1397"/>
      <c r="G14" s="3" t="s">
        <v>36</v>
      </c>
      <c r="H14" s="4" t="s">
        <v>37</v>
      </c>
      <c r="I14" s="35"/>
      <c r="J14" s="35"/>
      <c r="K14" s="35"/>
      <c r="L14" s="35"/>
      <c r="M14" s="35"/>
      <c r="N14" s="35"/>
      <c r="O14" s="36"/>
      <c r="P14" s="36"/>
      <c r="Q14" s="36"/>
    </row>
    <row r="15" spans="1:17" ht="15" customHeight="1" thickBot="1">
      <c r="A15" s="1390" t="s">
        <v>31</v>
      </c>
      <c r="B15" s="1423"/>
      <c r="C15" s="1424">
        <f>C13*0.4%</f>
        <v>1746.8</v>
      </c>
      <c r="D15" s="1425"/>
      <c r="E15" s="1425"/>
      <c r="F15" s="1426"/>
      <c r="G15" s="226"/>
      <c r="H15" s="227"/>
      <c r="I15" s="35"/>
      <c r="J15" s="35"/>
      <c r="K15" s="35"/>
      <c r="L15" s="35"/>
      <c r="M15" s="35"/>
      <c r="N15" s="35"/>
      <c r="O15" s="36"/>
      <c r="P15" s="36"/>
      <c r="Q15" s="36"/>
    </row>
    <row r="16" spans="1:17" ht="17.25" customHeight="1">
      <c r="A16" s="1390" t="s">
        <v>32</v>
      </c>
      <c r="B16" s="1398"/>
      <c r="C16" s="1405">
        <f>SUM(F21+F30+F32+F39+F43+F69+D96+D147+D186+D209)</f>
        <v>1810</v>
      </c>
      <c r="D16" s="1406"/>
      <c r="E16" s="1406"/>
      <c r="F16" s="1407"/>
      <c r="G16" s="228"/>
      <c r="H16" s="229"/>
      <c r="I16" s="35"/>
      <c r="J16" s="35"/>
      <c r="K16" s="35"/>
      <c r="L16" s="35"/>
      <c r="M16" s="35"/>
      <c r="N16" s="35"/>
      <c r="O16" s="36"/>
      <c r="P16" s="36"/>
      <c r="Q16" s="36"/>
    </row>
    <row r="17" spans="1:17" ht="15">
      <c r="A17" s="35"/>
      <c r="B17" s="230"/>
      <c r="C17" s="231"/>
      <c r="D17" s="232"/>
      <c r="E17" s="232"/>
      <c r="F17" s="232"/>
      <c r="G17" s="233"/>
      <c r="H17" s="233"/>
      <c r="I17" s="35"/>
      <c r="J17" s="35"/>
      <c r="K17" s="35"/>
      <c r="L17" s="35"/>
      <c r="M17" s="35"/>
      <c r="N17" s="35"/>
      <c r="O17" s="36"/>
      <c r="P17" s="36"/>
      <c r="Q17" s="36"/>
    </row>
    <row r="18" spans="1:17" ht="15.75">
      <c r="A18" s="1399" t="s">
        <v>34</v>
      </c>
      <c r="B18" s="1400"/>
      <c r="C18" s="1351" t="s">
        <v>41</v>
      </c>
      <c r="D18" s="1427"/>
      <c r="E18" s="1427"/>
      <c r="F18" s="1352"/>
      <c r="G18" s="1363" t="s">
        <v>38</v>
      </c>
      <c r="H18" s="1452" t="s">
        <v>49</v>
      </c>
      <c r="I18" s="1363" t="s">
        <v>46</v>
      </c>
      <c r="J18" s="1363" t="s">
        <v>39</v>
      </c>
      <c r="K18" s="1363" t="s">
        <v>93</v>
      </c>
      <c r="L18" s="1363" t="s">
        <v>94</v>
      </c>
      <c r="M18" s="1363" t="s">
        <v>95</v>
      </c>
      <c r="N18" s="1463" t="s">
        <v>40</v>
      </c>
      <c r="O18" s="36"/>
      <c r="P18" s="36"/>
      <c r="Q18" s="36"/>
    </row>
    <row r="19" spans="1:17" ht="55.5" customHeight="1">
      <c r="A19" s="1401"/>
      <c r="B19" s="1402"/>
      <c r="C19" s="1110" t="s">
        <v>45</v>
      </c>
      <c r="D19" s="1110" t="s">
        <v>43</v>
      </c>
      <c r="E19" s="1111" t="s">
        <v>0</v>
      </c>
      <c r="F19" s="459" t="s">
        <v>0</v>
      </c>
      <c r="G19" s="1364"/>
      <c r="H19" s="1364"/>
      <c r="I19" s="1364"/>
      <c r="J19" s="1364"/>
      <c r="K19" s="1447"/>
      <c r="L19" s="1447"/>
      <c r="M19" s="1364"/>
      <c r="N19" s="1464"/>
      <c r="O19" s="36"/>
      <c r="P19" s="36"/>
      <c r="Q19" s="36"/>
    </row>
    <row r="20" spans="1:17" ht="15">
      <c r="A20" s="1403"/>
      <c r="B20" s="1404"/>
      <c r="C20" s="1112" t="s">
        <v>31</v>
      </c>
      <c r="D20" s="1112" t="s">
        <v>91</v>
      </c>
      <c r="E20" s="1112" t="s">
        <v>31</v>
      </c>
      <c r="F20" s="39" t="s">
        <v>52</v>
      </c>
      <c r="G20" s="1449"/>
      <c r="H20" s="1364"/>
      <c r="I20" s="1364"/>
      <c r="J20" s="1449"/>
      <c r="K20" s="1448"/>
      <c r="L20" s="1448"/>
      <c r="M20" s="1364"/>
      <c r="N20" s="1464"/>
      <c r="O20" s="36"/>
      <c r="P20" s="36"/>
      <c r="Q20" s="36"/>
    </row>
    <row r="21" spans="1:17" ht="15" customHeight="1">
      <c r="A21" s="1297" t="s">
        <v>2</v>
      </c>
      <c r="B21" s="1302" t="s">
        <v>50</v>
      </c>
      <c r="C21" s="1382">
        <f>0.5*(C13*0.25%)/6</f>
        <v>90.97916666666667</v>
      </c>
      <c r="D21" s="1382">
        <f>C21</f>
        <v>90.97916666666667</v>
      </c>
      <c r="E21" s="1359">
        <f>SUM(C21:D28)</f>
        <v>181.95833333333334</v>
      </c>
      <c r="F21" s="1342">
        <v>182</v>
      </c>
      <c r="G21" s="164" t="s">
        <v>175</v>
      </c>
      <c r="H21" s="159" t="s">
        <v>97</v>
      </c>
      <c r="I21" s="159"/>
      <c r="J21" s="188" t="s">
        <v>101</v>
      </c>
      <c r="K21" s="176"/>
      <c r="L21" s="176">
        <v>0.7</v>
      </c>
      <c r="M21" s="159" t="s">
        <v>124</v>
      </c>
      <c r="N21" s="159" t="s">
        <v>173</v>
      </c>
      <c r="O21" s="36"/>
      <c r="P21" s="36"/>
      <c r="Q21" s="36"/>
    </row>
    <row r="22" spans="1:17" ht="15" customHeight="1">
      <c r="A22" s="1298"/>
      <c r="B22" s="1303"/>
      <c r="C22" s="1383"/>
      <c r="D22" s="1383"/>
      <c r="E22" s="1360"/>
      <c r="F22" s="1343"/>
      <c r="G22" s="165" t="s">
        <v>175</v>
      </c>
      <c r="H22" s="57" t="s">
        <v>100</v>
      </c>
      <c r="I22" s="57"/>
      <c r="J22" s="57" t="s">
        <v>101</v>
      </c>
      <c r="K22" s="69"/>
      <c r="L22" s="1109">
        <v>1</v>
      </c>
      <c r="M22" s="57" t="s">
        <v>124</v>
      </c>
      <c r="N22" s="57" t="s">
        <v>173</v>
      </c>
      <c r="O22" s="36"/>
      <c r="P22" s="36"/>
      <c r="Q22" s="36"/>
    </row>
    <row r="23" spans="1:17" s="583" customFormat="1" ht="15" customHeight="1">
      <c r="A23" s="1298"/>
      <c r="B23" s="1303"/>
      <c r="C23" s="1383"/>
      <c r="D23" s="1383"/>
      <c r="E23" s="1360"/>
      <c r="F23" s="1343"/>
      <c r="G23" s="785" t="s">
        <v>253</v>
      </c>
      <c r="H23" s="655" t="s">
        <v>97</v>
      </c>
      <c r="I23" s="655"/>
      <c r="J23" s="655" t="s">
        <v>101</v>
      </c>
      <c r="K23" s="665"/>
      <c r="L23" s="665">
        <v>0.4</v>
      </c>
      <c r="M23" s="655" t="s">
        <v>124</v>
      </c>
      <c r="N23" s="655" t="s">
        <v>173</v>
      </c>
      <c r="O23" s="681"/>
      <c r="P23" s="681"/>
      <c r="Q23" s="681"/>
    </row>
    <row r="24" spans="1:17" s="583" customFormat="1" ht="15" customHeight="1">
      <c r="A24" s="1298"/>
      <c r="B24" s="1303"/>
      <c r="C24" s="1383"/>
      <c r="D24" s="1383"/>
      <c r="E24" s="1360"/>
      <c r="F24" s="1343"/>
      <c r="G24" s="785" t="s">
        <v>252</v>
      </c>
      <c r="H24" s="655" t="s">
        <v>97</v>
      </c>
      <c r="I24" s="655"/>
      <c r="J24" s="655" t="s">
        <v>101</v>
      </c>
      <c r="K24" s="665"/>
      <c r="L24" s="665">
        <v>0.4</v>
      </c>
      <c r="M24" s="655" t="s">
        <v>124</v>
      </c>
      <c r="N24" s="655" t="s">
        <v>173</v>
      </c>
      <c r="O24" s="681"/>
      <c r="P24" s="681"/>
      <c r="Q24" s="681"/>
    </row>
    <row r="25" spans="1:17" s="583" customFormat="1" ht="15" customHeight="1">
      <c r="A25" s="1298"/>
      <c r="B25" s="1303"/>
      <c r="C25" s="1383"/>
      <c r="D25" s="1383"/>
      <c r="E25" s="1360"/>
      <c r="F25" s="1343"/>
      <c r="G25" s="785" t="s">
        <v>253</v>
      </c>
      <c r="H25" s="655" t="s">
        <v>100</v>
      </c>
      <c r="I25" s="655"/>
      <c r="J25" s="655" t="s">
        <v>101</v>
      </c>
      <c r="K25" s="665"/>
      <c r="L25" s="665">
        <v>1</v>
      </c>
      <c r="M25" s="655" t="s">
        <v>124</v>
      </c>
      <c r="N25" s="655" t="s">
        <v>173</v>
      </c>
      <c r="O25" s="681"/>
      <c r="P25" s="681"/>
      <c r="Q25" s="681"/>
    </row>
    <row r="26" spans="1:17" s="583" customFormat="1" ht="15" customHeight="1">
      <c r="A26" s="1298"/>
      <c r="B26" s="1303"/>
      <c r="C26" s="1383"/>
      <c r="D26" s="1383"/>
      <c r="E26" s="1360"/>
      <c r="F26" s="1343"/>
      <c r="G26" s="785" t="s">
        <v>252</v>
      </c>
      <c r="H26" s="655" t="s">
        <v>100</v>
      </c>
      <c r="I26" s="655"/>
      <c r="J26" s="655" t="s">
        <v>101</v>
      </c>
      <c r="K26" s="665"/>
      <c r="L26" s="665">
        <v>1</v>
      </c>
      <c r="M26" s="655" t="s">
        <v>124</v>
      </c>
      <c r="N26" s="655" t="s">
        <v>173</v>
      </c>
      <c r="O26" s="681"/>
      <c r="P26" s="681"/>
      <c r="Q26" s="681"/>
    </row>
    <row r="27" spans="1:17" ht="15" customHeight="1">
      <c r="A27" s="1298"/>
      <c r="B27" s="1303"/>
      <c r="C27" s="1383"/>
      <c r="D27" s="1383"/>
      <c r="E27" s="1360"/>
      <c r="F27" s="1343"/>
      <c r="G27" s="650"/>
      <c r="H27" s="655"/>
      <c r="I27" s="655"/>
      <c r="J27" s="655"/>
      <c r="K27" s="665"/>
      <c r="L27" s="665"/>
      <c r="M27" s="655"/>
      <c r="N27" s="655"/>
      <c r="O27" s="36"/>
      <c r="P27" s="36"/>
      <c r="Q27" s="36"/>
    </row>
    <row r="28" spans="1:17" ht="15" customHeight="1">
      <c r="A28" s="1299"/>
      <c r="B28" s="1304"/>
      <c r="C28" s="1384"/>
      <c r="D28" s="1384"/>
      <c r="E28" s="1361"/>
      <c r="F28" s="1344"/>
      <c r="G28" s="844"/>
      <c r="H28" s="693"/>
      <c r="I28" s="693"/>
      <c r="J28" s="693"/>
      <c r="K28" s="813"/>
      <c r="L28" s="813"/>
      <c r="M28" s="693"/>
      <c r="N28" s="693"/>
      <c r="O28" s="36"/>
      <c r="P28" s="36"/>
      <c r="Q28" s="36"/>
    </row>
    <row r="29" spans="1:17" ht="15" customHeight="1">
      <c r="A29" s="685"/>
      <c r="B29" s="687"/>
      <c r="C29" s="1113"/>
      <c r="D29" s="1113"/>
      <c r="E29" s="1114"/>
      <c r="F29" s="686"/>
      <c r="G29" s="845"/>
      <c r="H29" s="846"/>
      <c r="I29" s="846"/>
      <c r="J29" s="846"/>
      <c r="K29" s="847"/>
      <c r="L29" s="847"/>
      <c r="M29" s="846"/>
      <c r="N29" s="846"/>
      <c r="O29" s="36"/>
      <c r="P29" s="36"/>
      <c r="Q29" s="36"/>
    </row>
    <row r="30" spans="1:17" s="311" customFormat="1" ht="15" customHeight="1">
      <c r="A30" s="1297" t="s">
        <v>3</v>
      </c>
      <c r="B30" s="1399" t="s">
        <v>51</v>
      </c>
      <c r="C30" s="1382">
        <f>0.5*(C13*0.25%)/6</f>
        <v>90.97916666666667</v>
      </c>
      <c r="D30" s="1382">
        <f>C30</f>
        <v>90.97916666666667</v>
      </c>
      <c r="E30" s="1359">
        <f>SUM(C30:D31)</f>
        <v>181.95833333333334</v>
      </c>
      <c r="F30" s="1342">
        <v>182</v>
      </c>
      <c r="G30" s="702" t="s">
        <v>275</v>
      </c>
      <c r="H30" s="654" t="s">
        <v>97</v>
      </c>
      <c r="I30" s="654"/>
      <c r="J30" s="654" t="s">
        <v>101</v>
      </c>
      <c r="K30" s="663"/>
      <c r="L30" s="663">
        <v>3.3</v>
      </c>
      <c r="M30" s="654" t="s">
        <v>124</v>
      </c>
      <c r="N30" s="654" t="s">
        <v>282</v>
      </c>
      <c r="O30" s="310"/>
      <c r="P30" s="310"/>
      <c r="Q30" s="310"/>
    </row>
    <row r="31" spans="1:17" s="311" customFormat="1" ht="15" customHeight="1">
      <c r="A31" s="1298"/>
      <c r="B31" s="1401"/>
      <c r="C31" s="1383"/>
      <c r="D31" s="1383"/>
      <c r="E31" s="1361"/>
      <c r="F31" s="1344"/>
      <c r="G31" s="848" t="s">
        <v>276</v>
      </c>
      <c r="H31" s="728" t="s">
        <v>97</v>
      </c>
      <c r="I31" s="728"/>
      <c r="J31" s="728" t="s">
        <v>101</v>
      </c>
      <c r="K31" s="729"/>
      <c r="L31" s="729">
        <v>3.2</v>
      </c>
      <c r="M31" s="728" t="s">
        <v>124</v>
      </c>
      <c r="N31" s="728" t="s">
        <v>282</v>
      </c>
      <c r="O31" s="310"/>
      <c r="P31" s="310"/>
      <c r="Q31" s="310"/>
    </row>
    <row r="32" spans="1:17" ht="15" customHeight="1">
      <c r="A32" s="1297" t="s">
        <v>4</v>
      </c>
      <c r="B32" s="1399" t="s">
        <v>57</v>
      </c>
      <c r="C32" s="1382">
        <f>0.5*(C13*0.25%)/6</f>
        <v>90.97916666666667</v>
      </c>
      <c r="D32" s="1382">
        <f>C32</f>
        <v>90.97916666666667</v>
      </c>
      <c r="E32" s="1359">
        <f>SUM(C32:D38)</f>
        <v>181.95833333333334</v>
      </c>
      <c r="F32" s="1342">
        <v>182</v>
      </c>
      <c r="G32" s="702" t="s">
        <v>102</v>
      </c>
      <c r="H32" s="654" t="s">
        <v>97</v>
      </c>
      <c r="I32" s="654"/>
      <c r="J32" s="654" t="s">
        <v>101</v>
      </c>
      <c r="K32" s="663"/>
      <c r="L32" s="663">
        <v>0.7</v>
      </c>
      <c r="M32" s="654" t="s">
        <v>124</v>
      </c>
      <c r="N32" s="654" t="s">
        <v>173</v>
      </c>
      <c r="O32" s="36"/>
      <c r="P32" s="36"/>
      <c r="Q32" s="36"/>
    </row>
    <row r="33" spans="1:17" ht="15" customHeight="1">
      <c r="A33" s="1298"/>
      <c r="B33" s="1401"/>
      <c r="C33" s="1383"/>
      <c r="D33" s="1383"/>
      <c r="E33" s="1360"/>
      <c r="F33" s="1343"/>
      <c r="G33" s="844" t="s">
        <v>259</v>
      </c>
      <c r="H33" s="849" t="s">
        <v>97</v>
      </c>
      <c r="I33" s="651"/>
      <c r="J33" s="651" t="s">
        <v>101</v>
      </c>
      <c r="K33" s="751"/>
      <c r="L33" s="850">
        <v>0.34</v>
      </c>
      <c r="M33" s="849" t="s">
        <v>124</v>
      </c>
      <c r="N33" s="849" t="s">
        <v>173</v>
      </c>
      <c r="O33" s="36"/>
      <c r="P33" s="36"/>
      <c r="Q33" s="36"/>
    </row>
    <row r="34" spans="1:17" ht="15" customHeight="1">
      <c r="A34" s="1298"/>
      <c r="B34" s="1401"/>
      <c r="C34" s="1383"/>
      <c r="D34" s="1383"/>
      <c r="E34" s="1360"/>
      <c r="F34" s="1343"/>
      <c r="G34" s="844" t="s">
        <v>258</v>
      </c>
      <c r="H34" s="849" t="s">
        <v>97</v>
      </c>
      <c r="I34" s="651"/>
      <c r="J34" s="651" t="s">
        <v>101</v>
      </c>
      <c r="K34" s="751"/>
      <c r="L34" s="694">
        <v>0.42</v>
      </c>
      <c r="M34" s="651" t="s">
        <v>124</v>
      </c>
      <c r="N34" s="651" t="s">
        <v>173</v>
      </c>
      <c r="O34" s="36"/>
      <c r="P34" s="36"/>
      <c r="Q34" s="36"/>
    </row>
    <row r="35" spans="1:17" ht="15" customHeight="1">
      <c r="A35" s="1298"/>
      <c r="B35" s="1401"/>
      <c r="C35" s="1383"/>
      <c r="D35" s="1383"/>
      <c r="E35" s="1360"/>
      <c r="F35" s="1343"/>
      <c r="G35" s="785" t="s">
        <v>102</v>
      </c>
      <c r="H35" s="693" t="s">
        <v>100</v>
      </c>
      <c r="I35" s="655"/>
      <c r="J35" s="655" t="s">
        <v>101</v>
      </c>
      <c r="K35" s="665"/>
      <c r="L35" s="851">
        <v>1</v>
      </c>
      <c r="M35" s="792" t="s">
        <v>124</v>
      </c>
      <c r="N35" s="792" t="s">
        <v>173</v>
      </c>
      <c r="O35" s="36"/>
      <c r="P35" s="36"/>
      <c r="Q35" s="36"/>
    </row>
    <row r="36" spans="1:17" ht="15" customHeight="1">
      <c r="A36" s="1298"/>
      <c r="B36" s="1401"/>
      <c r="C36" s="1383"/>
      <c r="D36" s="1383"/>
      <c r="E36" s="1360"/>
      <c r="F36" s="1343"/>
      <c r="G36" s="785" t="s">
        <v>103</v>
      </c>
      <c r="H36" s="655" t="s">
        <v>97</v>
      </c>
      <c r="I36" s="655"/>
      <c r="J36" s="655" t="s">
        <v>101</v>
      </c>
      <c r="K36" s="665"/>
      <c r="L36" s="665">
        <v>0.6</v>
      </c>
      <c r="M36" s="655" t="s">
        <v>124</v>
      </c>
      <c r="N36" s="655" t="s">
        <v>173</v>
      </c>
      <c r="O36" s="36"/>
      <c r="P36" s="36"/>
      <c r="Q36" s="36"/>
    </row>
    <row r="37" spans="1:17" ht="15" customHeight="1">
      <c r="A37" s="1298"/>
      <c r="B37" s="1401"/>
      <c r="C37" s="1383"/>
      <c r="D37" s="1383"/>
      <c r="E37" s="1360"/>
      <c r="F37" s="1343"/>
      <c r="G37" s="785" t="s">
        <v>103</v>
      </c>
      <c r="H37" s="655" t="s">
        <v>100</v>
      </c>
      <c r="I37" s="655"/>
      <c r="J37" s="655" t="s">
        <v>101</v>
      </c>
      <c r="K37" s="665"/>
      <c r="L37" s="665">
        <v>0.6</v>
      </c>
      <c r="M37" s="655" t="s">
        <v>124</v>
      </c>
      <c r="N37" s="655" t="s">
        <v>173</v>
      </c>
      <c r="O37" s="36"/>
      <c r="P37" s="36"/>
      <c r="Q37" s="36"/>
    </row>
    <row r="38" spans="1:17" ht="15" customHeight="1">
      <c r="A38" s="1299"/>
      <c r="B38" s="1416"/>
      <c r="C38" s="1384"/>
      <c r="D38" s="1384"/>
      <c r="E38" s="1361"/>
      <c r="F38" s="1344"/>
      <c r="G38" s="844"/>
      <c r="H38" s="849"/>
      <c r="I38" s="852"/>
      <c r="J38" s="852"/>
      <c r="K38" s="695"/>
      <c r="L38" s="695"/>
      <c r="M38" s="852"/>
      <c r="N38" s="852"/>
      <c r="O38" s="36"/>
      <c r="P38" s="36"/>
      <c r="Q38" s="36"/>
    </row>
    <row r="39" spans="1:17" ht="15" customHeight="1">
      <c r="A39" s="1297" t="s">
        <v>5</v>
      </c>
      <c r="B39" s="1399" t="s">
        <v>58</v>
      </c>
      <c r="C39" s="1382">
        <f>0.5*(C13*0.25%)/6</f>
        <v>90.97916666666667</v>
      </c>
      <c r="D39" s="1382">
        <f>C39</f>
        <v>90.97916666666667</v>
      </c>
      <c r="E39" s="1359">
        <f>SUM(C39:D42)</f>
        <v>181.95833333333334</v>
      </c>
      <c r="F39" s="1342">
        <v>182</v>
      </c>
      <c r="G39" s="702" t="s">
        <v>104</v>
      </c>
      <c r="H39" s="654" t="s">
        <v>97</v>
      </c>
      <c r="I39" s="654" t="s">
        <v>98</v>
      </c>
      <c r="J39" s="655" t="s">
        <v>101</v>
      </c>
      <c r="K39" s="663">
        <v>1.5</v>
      </c>
      <c r="L39" s="663">
        <v>0.74</v>
      </c>
      <c r="M39" s="654" t="s">
        <v>124</v>
      </c>
      <c r="N39" s="810" t="s">
        <v>282</v>
      </c>
      <c r="O39" s="36"/>
      <c r="P39" s="36"/>
      <c r="Q39" s="36"/>
    </row>
    <row r="40" spans="1:17" ht="15" customHeight="1">
      <c r="A40" s="1298"/>
      <c r="B40" s="1401"/>
      <c r="C40" s="1383"/>
      <c r="D40" s="1383"/>
      <c r="E40" s="1360"/>
      <c r="F40" s="1343"/>
      <c r="G40" s="785" t="s">
        <v>104</v>
      </c>
      <c r="H40" s="655" t="s">
        <v>100</v>
      </c>
      <c r="I40" s="655" t="s">
        <v>98</v>
      </c>
      <c r="J40" s="655" t="s">
        <v>101</v>
      </c>
      <c r="K40" s="665">
        <v>1.5</v>
      </c>
      <c r="L40" s="665">
        <v>0.67</v>
      </c>
      <c r="M40" s="655" t="s">
        <v>124</v>
      </c>
      <c r="N40" s="655" t="s">
        <v>284</v>
      </c>
      <c r="O40" s="36"/>
      <c r="P40" s="36"/>
      <c r="Q40" s="36"/>
    </row>
    <row r="41" spans="1:17" ht="15" customHeight="1">
      <c r="A41" s="1298"/>
      <c r="B41" s="1401"/>
      <c r="C41" s="1383"/>
      <c r="D41" s="1383"/>
      <c r="E41" s="1360"/>
      <c r="F41" s="1343"/>
      <c r="G41" s="853"/>
      <c r="H41" s="854"/>
      <c r="I41" s="855"/>
      <c r="J41" s="854"/>
      <c r="K41" s="856"/>
      <c r="L41" s="856"/>
      <c r="M41" s="854"/>
      <c r="N41" s="651"/>
      <c r="O41" s="36"/>
      <c r="P41" s="36"/>
      <c r="Q41" s="36"/>
    </row>
    <row r="42" spans="1:17" ht="15" customHeight="1">
      <c r="A42" s="1298"/>
      <c r="B42" s="1401"/>
      <c r="C42" s="1384"/>
      <c r="D42" s="1384"/>
      <c r="E42" s="1361"/>
      <c r="F42" s="1344"/>
      <c r="G42" s="844"/>
      <c r="H42" s="651"/>
      <c r="I42" s="849"/>
      <c r="J42" s="651"/>
      <c r="K42" s="850"/>
      <c r="L42" s="694"/>
      <c r="M42" s="651"/>
      <c r="N42" s="849"/>
      <c r="O42" s="36"/>
      <c r="P42" s="36"/>
      <c r="Q42" s="36"/>
    </row>
    <row r="43" spans="1:17" ht="15" customHeight="1">
      <c r="A43" s="1297" t="s">
        <v>6</v>
      </c>
      <c r="B43" s="1380" t="s">
        <v>59</v>
      </c>
      <c r="C43" s="1382">
        <f>0.5*(C13*0.25%)/6</f>
        <v>90.97916666666667</v>
      </c>
      <c r="D43" s="1382">
        <f>C43</f>
        <v>90.97916666666667</v>
      </c>
      <c r="E43" s="1359">
        <f>SUM(C43:D68)</f>
        <v>181.95833333333334</v>
      </c>
      <c r="F43" s="1342">
        <v>182</v>
      </c>
      <c r="G43" s="702" t="s">
        <v>105</v>
      </c>
      <c r="H43" s="654" t="s">
        <v>97</v>
      </c>
      <c r="I43" s="654"/>
      <c r="J43" s="654" t="s">
        <v>101</v>
      </c>
      <c r="K43" s="663"/>
      <c r="L43" s="663">
        <v>0.11</v>
      </c>
      <c r="M43" s="654" t="s">
        <v>124</v>
      </c>
      <c r="N43" s="656" t="s">
        <v>282</v>
      </c>
      <c r="O43" s="36"/>
      <c r="P43" s="36"/>
      <c r="Q43" s="36"/>
    </row>
    <row r="44" spans="1:17" ht="15" customHeight="1">
      <c r="A44" s="1298"/>
      <c r="B44" s="1381"/>
      <c r="C44" s="1383"/>
      <c r="D44" s="1383"/>
      <c r="E44" s="1360"/>
      <c r="F44" s="1343"/>
      <c r="G44" s="785" t="s">
        <v>105</v>
      </c>
      <c r="H44" s="693" t="s">
        <v>100</v>
      </c>
      <c r="I44" s="655"/>
      <c r="J44" s="693" t="s">
        <v>101</v>
      </c>
      <c r="K44" s="665"/>
      <c r="L44" s="665">
        <v>0.11</v>
      </c>
      <c r="M44" s="655" t="s">
        <v>124</v>
      </c>
      <c r="N44" s="653" t="s">
        <v>282</v>
      </c>
      <c r="O44" s="35"/>
      <c r="P44" s="35"/>
      <c r="Q44" s="35"/>
    </row>
    <row r="45" spans="1:17" ht="15" customHeight="1">
      <c r="A45" s="1298"/>
      <c r="B45" s="1381"/>
      <c r="C45" s="1383"/>
      <c r="D45" s="1383"/>
      <c r="E45" s="1360"/>
      <c r="F45" s="1343"/>
      <c r="G45" s="857" t="s">
        <v>274</v>
      </c>
      <c r="H45" s="693" t="s">
        <v>273</v>
      </c>
      <c r="I45" s="655"/>
      <c r="J45" s="693" t="s">
        <v>101</v>
      </c>
      <c r="K45" s="858"/>
      <c r="L45" s="858">
        <v>0.44</v>
      </c>
      <c r="M45" s="655" t="s">
        <v>124</v>
      </c>
      <c r="N45" s="653" t="s">
        <v>282</v>
      </c>
      <c r="O45" s="35"/>
      <c r="P45" s="35"/>
      <c r="Q45" s="35"/>
    </row>
    <row r="46" spans="1:17" ht="15" customHeight="1">
      <c r="A46" s="1298"/>
      <c r="B46" s="1381"/>
      <c r="C46" s="1383"/>
      <c r="D46" s="1383"/>
      <c r="E46" s="1360"/>
      <c r="F46" s="1343"/>
      <c r="G46" s="853" t="s">
        <v>199</v>
      </c>
      <c r="H46" s="655" t="s">
        <v>97</v>
      </c>
      <c r="I46" s="655"/>
      <c r="J46" s="693" t="s">
        <v>101</v>
      </c>
      <c r="K46" s="859"/>
      <c r="L46" s="859">
        <v>0.44</v>
      </c>
      <c r="M46" s="655" t="s">
        <v>124</v>
      </c>
      <c r="N46" s="653" t="s">
        <v>282</v>
      </c>
      <c r="O46" s="35"/>
      <c r="P46" s="35"/>
      <c r="Q46" s="35"/>
    </row>
    <row r="47" spans="1:17" ht="15" customHeight="1">
      <c r="A47" s="1298"/>
      <c r="B47" s="1381"/>
      <c r="C47" s="1383"/>
      <c r="D47" s="1383"/>
      <c r="E47" s="1360"/>
      <c r="F47" s="1343"/>
      <c r="G47" s="853" t="s">
        <v>200</v>
      </c>
      <c r="H47" s="655" t="s">
        <v>97</v>
      </c>
      <c r="I47" s="655"/>
      <c r="J47" s="693" t="s">
        <v>101</v>
      </c>
      <c r="K47" s="859"/>
      <c r="L47" s="859">
        <v>0.54</v>
      </c>
      <c r="M47" s="655" t="s">
        <v>124</v>
      </c>
      <c r="N47" s="653" t="s">
        <v>282</v>
      </c>
      <c r="O47" s="35"/>
      <c r="P47" s="35"/>
      <c r="Q47" s="35"/>
    </row>
    <row r="48" spans="1:17" ht="15" customHeight="1">
      <c r="A48" s="1298"/>
      <c r="B48" s="1381"/>
      <c r="C48" s="1383"/>
      <c r="D48" s="1383"/>
      <c r="E48" s="1360"/>
      <c r="F48" s="1343"/>
      <c r="G48" s="853" t="s">
        <v>200</v>
      </c>
      <c r="H48" s="655" t="s">
        <v>100</v>
      </c>
      <c r="I48" s="655"/>
      <c r="J48" s="693" t="s">
        <v>101</v>
      </c>
      <c r="K48" s="859"/>
      <c r="L48" s="859">
        <v>0.52</v>
      </c>
      <c r="M48" s="655" t="s">
        <v>124</v>
      </c>
      <c r="N48" s="653" t="s">
        <v>282</v>
      </c>
      <c r="O48" s="35"/>
      <c r="P48" s="35"/>
      <c r="Q48" s="35"/>
    </row>
    <row r="49" spans="1:17" s="583" customFormat="1" ht="15" customHeight="1">
      <c r="A49" s="1298"/>
      <c r="B49" s="1381"/>
      <c r="C49" s="1383"/>
      <c r="D49" s="1383"/>
      <c r="E49" s="1360"/>
      <c r="F49" s="1343"/>
      <c r="G49" s="650" t="s">
        <v>257</v>
      </c>
      <c r="H49" s="693" t="s">
        <v>272</v>
      </c>
      <c r="I49" s="651"/>
      <c r="J49" s="655" t="s">
        <v>101</v>
      </c>
      <c r="K49" s="694"/>
      <c r="L49" s="694">
        <v>0.54</v>
      </c>
      <c r="M49" s="854" t="s">
        <v>124</v>
      </c>
      <c r="N49" s="653" t="s">
        <v>282</v>
      </c>
      <c r="O49" s="683"/>
      <c r="P49" s="683"/>
      <c r="Q49" s="683"/>
    </row>
    <row r="50" spans="1:17" s="583" customFormat="1" ht="15" customHeight="1">
      <c r="A50" s="1298"/>
      <c r="B50" s="1381"/>
      <c r="C50" s="1383"/>
      <c r="D50" s="1383"/>
      <c r="E50" s="1360"/>
      <c r="F50" s="1343"/>
      <c r="G50" s="650" t="s">
        <v>257</v>
      </c>
      <c r="H50" s="693" t="s">
        <v>273</v>
      </c>
      <c r="I50" s="651"/>
      <c r="J50" s="655" t="s">
        <v>101</v>
      </c>
      <c r="K50" s="694"/>
      <c r="L50" s="694">
        <v>0.53</v>
      </c>
      <c r="M50" s="854" t="s">
        <v>124</v>
      </c>
      <c r="N50" s="653" t="s">
        <v>282</v>
      </c>
      <c r="O50" s="683"/>
      <c r="P50" s="683"/>
      <c r="Q50" s="683"/>
    </row>
    <row r="51" spans="1:17" s="583" customFormat="1" ht="15" customHeight="1">
      <c r="A51" s="1298"/>
      <c r="B51" s="1303"/>
      <c r="C51" s="1383"/>
      <c r="D51" s="1383"/>
      <c r="E51" s="1360"/>
      <c r="F51" s="1343"/>
      <c r="G51" s="650" t="s">
        <v>270</v>
      </c>
      <c r="H51" s="655" t="s">
        <v>97</v>
      </c>
      <c r="I51" s="651"/>
      <c r="J51" s="655" t="s">
        <v>101</v>
      </c>
      <c r="K51" s="694"/>
      <c r="L51" s="694">
        <v>0.54</v>
      </c>
      <c r="M51" s="854" t="s">
        <v>124</v>
      </c>
      <c r="N51" s="653" t="s">
        <v>282</v>
      </c>
      <c r="O51" s="683"/>
      <c r="P51" s="683"/>
      <c r="Q51" s="683"/>
    </row>
    <row r="52" spans="1:17" s="583" customFormat="1" ht="15" customHeight="1">
      <c r="A52" s="1298"/>
      <c r="B52" s="1303"/>
      <c r="C52" s="1383"/>
      <c r="D52" s="1383"/>
      <c r="E52" s="1360"/>
      <c r="F52" s="1343"/>
      <c r="G52" s="650" t="s">
        <v>270</v>
      </c>
      <c r="H52" s="655" t="s">
        <v>100</v>
      </c>
      <c r="I52" s="651"/>
      <c r="J52" s="655" t="s">
        <v>101</v>
      </c>
      <c r="K52" s="694"/>
      <c r="L52" s="694">
        <v>0.53</v>
      </c>
      <c r="M52" s="854" t="s">
        <v>124</v>
      </c>
      <c r="N52" s="653" t="s">
        <v>282</v>
      </c>
      <c r="O52" s="683"/>
      <c r="P52" s="683"/>
      <c r="Q52" s="683"/>
    </row>
    <row r="53" spans="1:17" s="583" customFormat="1" ht="15" customHeight="1">
      <c r="A53" s="1298"/>
      <c r="B53" s="1303"/>
      <c r="C53" s="1383"/>
      <c r="D53" s="1383"/>
      <c r="E53" s="1360"/>
      <c r="F53" s="1343"/>
      <c r="G53" s="650" t="s">
        <v>287</v>
      </c>
      <c r="H53" s="655" t="s">
        <v>97</v>
      </c>
      <c r="I53" s="651"/>
      <c r="J53" s="655" t="s">
        <v>101</v>
      </c>
      <c r="K53" s="694"/>
      <c r="L53" s="694">
        <v>0.11</v>
      </c>
      <c r="M53" s="1022" t="s">
        <v>124</v>
      </c>
      <c r="N53" s="653" t="s">
        <v>282</v>
      </c>
      <c r="O53" s="683"/>
      <c r="P53" s="683"/>
      <c r="Q53" s="683"/>
    </row>
    <row r="54" spans="1:17" s="583" customFormat="1" ht="15" customHeight="1">
      <c r="A54" s="1298"/>
      <c r="B54" s="1303"/>
      <c r="C54" s="1383"/>
      <c r="D54" s="1383"/>
      <c r="E54" s="1360"/>
      <c r="F54" s="1343"/>
      <c r="G54" s="650" t="s">
        <v>287</v>
      </c>
      <c r="H54" s="655" t="s">
        <v>100</v>
      </c>
      <c r="I54" s="855"/>
      <c r="J54" s="655" t="s">
        <v>101</v>
      </c>
      <c r="K54" s="859"/>
      <c r="L54" s="694">
        <v>0.11</v>
      </c>
      <c r="M54" s="1022" t="s">
        <v>124</v>
      </c>
      <c r="N54" s="653" t="s">
        <v>282</v>
      </c>
      <c r="O54" s="683"/>
      <c r="P54" s="1023"/>
      <c r="Q54" s="1023"/>
    </row>
    <row r="55" spans="1:17" s="583" customFormat="1" ht="15" customHeight="1">
      <c r="A55" s="1298"/>
      <c r="B55" s="1303"/>
      <c r="C55" s="1383"/>
      <c r="D55" s="1383"/>
      <c r="E55" s="1360"/>
      <c r="F55" s="1343"/>
      <c r="G55" s="650" t="s">
        <v>288</v>
      </c>
      <c r="H55" s="655" t="s">
        <v>97</v>
      </c>
      <c r="I55" s="855"/>
      <c r="J55" s="655" t="s">
        <v>101</v>
      </c>
      <c r="K55" s="859"/>
      <c r="L55" s="694">
        <v>0.45</v>
      </c>
      <c r="M55" s="1022" t="s">
        <v>124</v>
      </c>
      <c r="N55" s="653" t="s">
        <v>282</v>
      </c>
      <c r="O55" s="683"/>
      <c r="P55" s="1023"/>
      <c r="Q55" s="1023"/>
    </row>
    <row r="56" spans="1:17" s="583" customFormat="1" ht="15" customHeight="1">
      <c r="A56" s="1298"/>
      <c r="B56" s="1303"/>
      <c r="C56" s="1383"/>
      <c r="D56" s="1383"/>
      <c r="E56" s="1360"/>
      <c r="F56" s="1343"/>
      <c r="G56" s="650" t="s">
        <v>288</v>
      </c>
      <c r="H56" s="655" t="s">
        <v>100</v>
      </c>
      <c r="I56" s="855"/>
      <c r="J56" s="655" t="s">
        <v>101</v>
      </c>
      <c r="K56" s="859"/>
      <c r="L56" s="694">
        <v>0.43</v>
      </c>
      <c r="M56" s="1022" t="s">
        <v>124</v>
      </c>
      <c r="N56" s="653" t="s">
        <v>282</v>
      </c>
      <c r="O56" s="683"/>
      <c r="P56" s="1023"/>
      <c r="Q56" s="1023"/>
    </row>
    <row r="57" spans="1:17" s="583" customFormat="1" ht="15" customHeight="1">
      <c r="A57" s="1298"/>
      <c r="B57" s="1303"/>
      <c r="C57" s="1383"/>
      <c r="D57" s="1383"/>
      <c r="E57" s="1360"/>
      <c r="F57" s="1343"/>
      <c r="G57" s="650" t="s">
        <v>289</v>
      </c>
      <c r="H57" s="655" t="s">
        <v>97</v>
      </c>
      <c r="I57" s="855"/>
      <c r="J57" s="655" t="s">
        <v>101</v>
      </c>
      <c r="K57" s="859"/>
      <c r="L57" s="694">
        <v>0.44</v>
      </c>
      <c r="M57" s="1022" t="s">
        <v>124</v>
      </c>
      <c r="N57" s="653" t="s">
        <v>282</v>
      </c>
      <c r="O57" s="683"/>
      <c r="P57" s="1023"/>
      <c r="Q57" s="1023"/>
    </row>
    <row r="58" spans="1:17" s="583" customFormat="1" ht="15" customHeight="1">
      <c r="A58" s="1298"/>
      <c r="B58" s="1303"/>
      <c r="C58" s="1383"/>
      <c r="D58" s="1383"/>
      <c r="E58" s="1360"/>
      <c r="F58" s="1343"/>
      <c r="G58" s="650" t="s">
        <v>289</v>
      </c>
      <c r="H58" s="655" t="s">
        <v>100</v>
      </c>
      <c r="I58" s="855"/>
      <c r="J58" s="655" t="s">
        <v>101</v>
      </c>
      <c r="K58" s="859"/>
      <c r="L58" s="694">
        <v>0.42</v>
      </c>
      <c r="M58" s="1022" t="s">
        <v>124</v>
      </c>
      <c r="N58" s="653" t="s">
        <v>282</v>
      </c>
      <c r="O58" s="683"/>
      <c r="P58" s="1023"/>
      <c r="Q58" s="1023"/>
    </row>
    <row r="59" spans="1:17" s="583" customFormat="1" ht="15" customHeight="1">
      <c r="A59" s="1298"/>
      <c r="B59" s="1303"/>
      <c r="C59" s="1383"/>
      <c r="D59" s="1383"/>
      <c r="E59" s="1360"/>
      <c r="F59" s="1343"/>
      <c r="G59" s="650" t="s">
        <v>290</v>
      </c>
      <c r="H59" s="655" t="s">
        <v>97</v>
      </c>
      <c r="I59" s="855"/>
      <c r="J59" s="655" t="s">
        <v>101</v>
      </c>
      <c r="K59" s="859"/>
      <c r="L59" s="694">
        <v>0.11</v>
      </c>
      <c r="M59" s="1022" t="s">
        <v>124</v>
      </c>
      <c r="N59" s="653" t="s">
        <v>282</v>
      </c>
      <c r="O59" s="683"/>
      <c r="P59" s="1023"/>
      <c r="Q59" s="1023"/>
    </row>
    <row r="60" spans="1:17" s="583" customFormat="1" ht="15" customHeight="1">
      <c r="A60" s="1298"/>
      <c r="B60" s="1303"/>
      <c r="C60" s="1383"/>
      <c r="D60" s="1383"/>
      <c r="E60" s="1360"/>
      <c r="F60" s="1343"/>
      <c r="G60" s="650" t="s">
        <v>290</v>
      </c>
      <c r="H60" s="655" t="s">
        <v>100</v>
      </c>
      <c r="I60" s="855"/>
      <c r="J60" s="655" t="s">
        <v>101</v>
      </c>
      <c r="K60" s="859"/>
      <c r="L60" s="694">
        <v>0.11</v>
      </c>
      <c r="M60" s="1022" t="s">
        <v>124</v>
      </c>
      <c r="N60" s="653" t="s">
        <v>282</v>
      </c>
      <c r="O60" s="683"/>
      <c r="P60" s="1023"/>
      <c r="Q60" s="1023"/>
    </row>
    <row r="61" spans="1:17" s="583" customFormat="1" ht="15" customHeight="1">
      <c r="A61" s="1298"/>
      <c r="B61" s="1303"/>
      <c r="C61" s="1383"/>
      <c r="D61" s="1383"/>
      <c r="E61" s="1360"/>
      <c r="F61" s="1343"/>
      <c r="G61" s="650" t="s">
        <v>291</v>
      </c>
      <c r="H61" s="655" t="s">
        <v>97</v>
      </c>
      <c r="I61" s="855"/>
      <c r="J61" s="655" t="s">
        <v>101</v>
      </c>
      <c r="K61" s="859"/>
      <c r="L61" s="694">
        <v>0.1</v>
      </c>
      <c r="M61" s="1022" t="s">
        <v>124</v>
      </c>
      <c r="N61" s="653" t="s">
        <v>282</v>
      </c>
      <c r="O61" s="683"/>
      <c r="P61" s="1023"/>
      <c r="Q61" s="1023"/>
    </row>
    <row r="62" spans="1:17" s="583" customFormat="1" ht="15" customHeight="1">
      <c r="A62" s="1298"/>
      <c r="B62" s="1303"/>
      <c r="C62" s="1383"/>
      <c r="D62" s="1383"/>
      <c r="E62" s="1360"/>
      <c r="F62" s="1343"/>
      <c r="G62" s="650" t="s">
        <v>291</v>
      </c>
      <c r="H62" s="655" t="s">
        <v>100</v>
      </c>
      <c r="I62" s="855"/>
      <c r="J62" s="655" t="s">
        <v>101</v>
      </c>
      <c r="K62" s="859"/>
      <c r="L62" s="694">
        <v>0.11</v>
      </c>
      <c r="M62" s="1022" t="s">
        <v>124</v>
      </c>
      <c r="N62" s="653" t="s">
        <v>282</v>
      </c>
      <c r="O62" s="683"/>
      <c r="P62" s="683"/>
      <c r="Q62" s="683"/>
    </row>
    <row r="63" spans="1:17" s="583" customFormat="1" ht="15" customHeight="1">
      <c r="A63" s="1298"/>
      <c r="B63" s="1303"/>
      <c r="C63" s="1383"/>
      <c r="D63" s="1383"/>
      <c r="E63" s="1360"/>
      <c r="F63" s="1343"/>
      <c r="G63" s="650" t="s">
        <v>292</v>
      </c>
      <c r="H63" s="655" t="s">
        <v>97</v>
      </c>
      <c r="I63" s="855"/>
      <c r="J63" s="655" t="s">
        <v>101</v>
      </c>
      <c r="K63" s="859"/>
      <c r="L63" s="694">
        <v>0.43</v>
      </c>
      <c r="M63" s="1022" t="s">
        <v>124</v>
      </c>
      <c r="N63" s="653" t="s">
        <v>282</v>
      </c>
      <c r="O63" s="683"/>
      <c r="P63" s="683"/>
      <c r="Q63" s="683"/>
    </row>
    <row r="64" spans="1:17" s="583" customFormat="1" ht="15" customHeight="1">
      <c r="A64" s="1298"/>
      <c r="B64" s="1303"/>
      <c r="C64" s="1383"/>
      <c r="D64" s="1383"/>
      <c r="E64" s="1360"/>
      <c r="F64" s="1343"/>
      <c r="G64" s="650" t="s">
        <v>292</v>
      </c>
      <c r="H64" s="655" t="s">
        <v>100</v>
      </c>
      <c r="I64" s="1024"/>
      <c r="J64" s="655" t="s">
        <v>101</v>
      </c>
      <c r="K64" s="694"/>
      <c r="L64" s="694">
        <v>0.46</v>
      </c>
      <c r="M64" s="1022" t="s">
        <v>124</v>
      </c>
      <c r="N64" s="653" t="s">
        <v>282</v>
      </c>
      <c r="O64" s="683"/>
      <c r="P64" s="683"/>
      <c r="Q64" s="683"/>
    </row>
    <row r="65" spans="1:17" s="583" customFormat="1" ht="15" customHeight="1">
      <c r="A65" s="1298"/>
      <c r="B65" s="1303"/>
      <c r="C65" s="1383"/>
      <c r="D65" s="1383"/>
      <c r="E65" s="1360"/>
      <c r="F65" s="1343"/>
      <c r="G65" s="650" t="s">
        <v>293</v>
      </c>
      <c r="H65" s="693" t="s">
        <v>272</v>
      </c>
      <c r="I65" s="651"/>
      <c r="J65" s="655" t="s">
        <v>101</v>
      </c>
      <c r="K65" s="694"/>
      <c r="L65" s="694">
        <v>0.56</v>
      </c>
      <c r="M65" s="1022" t="s">
        <v>124</v>
      </c>
      <c r="N65" s="653" t="s">
        <v>282</v>
      </c>
      <c r="O65" s="683"/>
      <c r="P65" s="683"/>
      <c r="Q65" s="683"/>
    </row>
    <row r="66" spans="1:17" s="583" customFormat="1" ht="15" customHeight="1">
      <c r="A66" s="1298"/>
      <c r="B66" s="1303"/>
      <c r="C66" s="1383"/>
      <c r="D66" s="1383"/>
      <c r="E66" s="1360"/>
      <c r="F66" s="1343"/>
      <c r="G66" s="650" t="s">
        <v>293</v>
      </c>
      <c r="H66" s="693" t="s">
        <v>273</v>
      </c>
      <c r="I66" s="651"/>
      <c r="J66" s="655" t="s">
        <v>101</v>
      </c>
      <c r="K66" s="694"/>
      <c r="L66" s="694">
        <v>0.54</v>
      </c>
      <c r="M66" s="1022" t="s">
        <v>124</v>
      </c>
      <c r="N66" s="653" t="s">
        <v>282</v>
      </c>
      <c r="O66" s="683"/>
      <c r="P66" s="683"/>
      <c r="Q66" s="683"/>
    </row>
    <row r="67" spans="1:17" ht="15" customHeight="1">
      <c r="A67" s="1298"/>
      <c r="B67" s="1303"/>
      <c r="C67" s="1383"/>
      <c r="D67" s="1383"/>
      <c r="E67" s="1360"/>
      <c r="F67" s="1343"/>
      <c r="G67" s="196"/>
      <c r="H67" s="194"/>
      <c r="I67" s="194"/>
      <c r="J67" s="194"/>
      <c r="K67" s="694"/>
      <c r="L67" s="1057"/>
      <c r="M67" s="194"/>
      <c r="N67" s="651"/>
      <c r="O67" s="35"/>
      <c r="P67" s="35"/>
      <c r="Q67" s="35"/>
    </row>
    <row r="68" spans="1:17" ht="15" customHeight="1">
      <c r="A68" s="1299"/>
      <c r="B68" s="1304"/>
      <c r="C68" s="1384"/>
      <c r="D68" s="1384"/>
      <c r="E68" s="1361"/>
      <c r="F68" s="1344"/>
      <c r="G68" s="860"/>
      <c r="H68" s="852"/>
      <c r="I68" s="852"/>
      <c r="J68" s="852"/>
      <c r="K68" s="695"/>
      <c r="L68" s="695"/>
      <c r="M68" s="852"/>
      <c r="N68" s="852"/>
      <c r="O68" s="35"/>
      <c r="P68" s="35"/>
      <c r="Q68" s="35"/>
    </row>
    <row r="69" spans="1:17" ht="31.5">
      <c r="A69" s="1385" t="s">
        <v>7</v>
      </c>
      <c r="B69" s="38" t="s">
        <v>228</v>
      </c>
      <c r="C69" s="1115">
        <f>0.5*(C13*0.25%)/6</f>
        <v>90.97916666666667</v>
      </c>
      <c r="D69" s="1115">
        <f>C69</f>
        <v>90.97916666666667</v>
      </c>
      <c r="E69" s="1116">
        <f>SUM(C69:D69)</f>
        <v>181.95833333333334</v>
      </c>
      <c r="F69" s="236">
        <f>F70+F71+F72+F79+F90</f>
        <v>196</v>
      </c>
      <c r="G69" s="861"/>
      <c r="H69" s="862"/>
      <c r="I69" s="1365"/>
      <c r="J69" s="1365"/>
      <c r="K69" s="1365"/>
      <c r="L69" s="1365"/>
      <c r="M69" s="1365"/>
      <c r="N69" s="1366"/>
      <c r="O69" s="35"/>
      <c r="P69" s="35"/>
      <c r="Q69" s="35"/>
    </row>
    <row r="70" spans="1:17" ht="15" customHeight="1">
      <c r="A70" s="1386"/>
      <c r="B70" s="1458" t="s">
        <v>158</v>
      </c>
      <c r="C70" s="1359"/>
      <c r="D70" s="1359"/>
      <c r="E70" s="1372"/>
      <c r="F70" s="724">
        <v>55</v>
      </c>
      <c r="G70" s="784" t="s">
        <v>84</v>
      </c>
      <c r="H70" s="654" t="s">
        <v>106</v>
      </c>
      <c r="I70" s="654" t="s">
        <v>107</v>
      </c>
      <c r="J70" s="654" t="s">
        <v>101</v>
      </c>
      <c r="K70" s="663">
        <v>0.18</v>
      </c>
      <c r="L70" s="663">
        <v>0.1</v>
      </c>
      <c r="M70" s="654" t="s">
        <v>124</v>
      </c>
      <c r="N70" s="653" t="s">
        <v>282</v>
      </c>
      <c r="O70" s="35"/>
      <c r="P70" s="35"/>
      <c r="Q70" s="35"/>
    </row>
    <row r="71" spans="1:17" ht="15" customHeight="1">
      <c r="A71" s="1386"/>
      <c r="B71" s="1459"/>
      <c r="C71" s="1360"/>
      <c r="D71" s="1360"/>
      <c r="E71" s="1374"/>
      <c r="F71" s="725">
        <v>65</v>
      </c>
      <c r="G71" s="785" t="s">
        <v>84</v>
      </c>
      <c r="H71" s="655" t="s">
        <v>97</v>
      </c>
      <c r="I71" s="693" t="s">
        <v>107</v>
      </c>
      <c r="J71" s="655" t="s">
        <v>101</v>
      </c>
      <c r="K71" s="665">
        <v>0.3</v>
      </c>
      <c r="L71" s="665">
        <v>0.1</v>
      </c>
      <c r="M71" s="693" t="s">
        <v>124</v>
      </c>
      <c r="N71" s="653" t="s">
        <v>282</v>
      </c>
      <c r="O71" s="35"/>
      <c r="P71" s="35"/>
      <c r="Q71" s="35"/>
    </row>
    <row r="72" spans="1:17" ht="15" customHeight="1">
      <c r="A72" s="1386"/>
      <c r="B72" s="307"/>
      <c r="C72" s="1359"/>
      <c r="D72" s="1359"/>
      <c r="E72" s="1372"/>
      <c r="F72" s="1342">
        <v>44</v>
      </c>
      <c r="G72" s="702"/>
      <c r="H72" s="654"/>
      <c r="I72" s="654"/>
      <c r="J72" s="654"/>
      <c r="K72" s="663"/>
      <c r="L72" s="663"/>
      <c r="M72" s="654"/>
      <c r="N72" s="654"/>
      <c r="O72" s="35"/>
      <c r="P72" s="35"/>
      <c r="Q72" s="35"/>
    </row>
    <row r="73" spans="1:17" ht="15" customHeight="1">
      <c r="A73" s="1386"/>
      <c r="B73" s="369" t="s">
        <v>60</v>
      </c>
      <c r="C73" s="1360"/>
      <c r="D73" s="1360"/>
      <c r="E73" s="1373"/>
      <c r="F73" s="1343"/>
      <c r="G73" s="785"/>
      <c r="H73" s="792"/>
      <c r="I73" s="655"/>
      <c r="J73" s="792"/>
      <c r="K73" s="851"/>
      <c r="L73" s="665"/>
      <c r="M73" s="655"/>
      <c r="N73" s="655"/>
      <c r="O73" s="35"/>
      <c r="P73" s="35"/>
      <c r="Q73" s="35"/>
    </row>
    <row r="74" spans="1:17" ht="15" customHeight="1">
      <c r="A74" s="1386"/>
      <c r="B74" s="308" t="s">
        <v>62</v>
      </c>
      <c r="C74" s="1360"/>
      <c r="D74" s="1360"/>
      <c r="E74" s="1373"/>
      <c r="F74" s="1343"/>
      <c r="G74" s="785" t="s">
        <v>109</v>
      </c>
      <c r="H74" s="655" t="s">
        <v>106</v>
      </c>
      <c r="I74" s="655" t="s">
        <v>107</v>
      </c>
      <c r="J74" s="655" t="s">
        <v>101</v>
      </c>
      <c r="K74" s="665">
        <v>0.7</v>
      </c>
      <c r="L74" s="665">
        <v>0.56</v>
      </c>
      <c r="M74" s="655" t="s">
        <v>124</v>
      </c>
      <c r="N74" s="653" t="s">
        <v>282</v>
      </c>
      <c r="O74" s="35"/>
      <c r="P74" s="35"/>
      <c r="Q74" s="35"/>
    </row>
    <row r="75" spans="1:17" ht="15" customHeight="1">
      <c r="A75" s="1386"/>
      <c r="B75" s="308" t="s">
        <v>61</v>
      </c>
      <c r="C75" s="1360"/>
      <c r="D75" s="1360"/>
      <c r="E75" s="1373"/>
      <c r="F75" s="1343"/>
      <c r="G75" s="785" t="s">
        <v>108</v>
      </c>
      <c r="H75" s="655" t="s">
        <v>106</v>
      </c>
      <c r="I75" s="655" t="s">
        <v>107</v>
      </c>
      <c r="J75" s="655" t="s">
        <v>101</v>
      </c>
      <c r="K75" s="851">
        <v>0.6</v>
      </c>
      <c r="L75" s="665">
        <v>0.46</v>
      </c>
      <c r="M75" s="655" t="s">
        <v>124</v>
      </c>
      <c r="N75" s="653" t="s">
        <v>282</v>
      </c>
      <c r="O75" s="35"/>
      <c r="P75" s="35"/>
      <c r="Q75" s="35"/>
    </row>
    <row r="76" spans="1:17" ht="15" customHeight="1">
      <c r="A76" s="1386"/>
      <c r="B76" s="308" t="s">
        <v>143</v>
      </c>
      <c r="C76" s="1360"/>
      <c r="D76" s="1360"/>
      <c r="E76" s="1373"/>
      <c r="F76" s="1343"/>
      <c r="G76" s="785" t="s">
        <v>136</v>
      </c>
      <c r="H76" s="655" t="s">
        <v>106</v>
      </c>
      <c r="I76" s="655" t="s">
        <v>107</v>
      </c>
      <c r="J76" s="655" t="s">
        <v>101</v>
      </c>
      <c r="K76" s="665">
        <v>0.6</v>
      </c>
      <c r="L76" s="694">
        <v>0.55</v>
      </c>
      <c r="M76" s="655" t="s">
        <v>124</v>
      </c>
      <c r="N76" s="653" t="s">
        <v>282</v>
      </c>
      <c r="O76" s="35"/>
      <c r="P76" s="35"/>
      <c r="Q76" s="35"/>
    </row>
    <row r="77" spans="1:17" ht="15" customHeight="1">
      <c r="A77" s="1386"/>
      <c r="B77" s="308" t="s">
        <v>225</v>
      </c>
      <c r="C77" s="1360"/>
      <c r="D77" s="1360"/>
      <c r="E77" s="1373"/>
      <c r="F77" s="1343"/>
      <c r="G77" s="785" t="s">
        <v>135</v>
      </c>
      <c r="H77" s="792" t="s">
        <v>106</v>
      </c>
      <c r="I77" s="792" t="s">
        <v>107</v>
      </c>
      <c r="J77" s="792" t="s">
        <v>101</v>
      </c>
      <c r="K77" s="851">
        <v>0.6</v>
      </c>
      <c r="L77" s="694">
        <v>0.67</v>
      </c>
      <c r="M77" s="792" t="s">
        <v>124</v>
      </c>
      <c r="N77" s="653" t="s">
        <v>282</v>
      </c>
      <c r="O77" s="35"/>
      <c r="P77" s="35"/>
      <c r="Q77" s="35"/>
    </row>
    <row r="78" spans="1:17" ht="15" customHeight="1">
      <c r="A78" s="1386"/>
      <c r="B78" s="308"/>
      <c r="C78" s="1360"/>
      <c r="D78" s="1360"/>
      <c r="E78" s="1374"/>
      <c r="F78" s="1344"/>
      <c r="G78" s="814"/>
      <c r="H78" s="655"/>
      <c r="I78" s="728"/>
      <c r="J78" s="655"/>
      <c r="K78" s="863"/>
      <c r="L78" s="665"/>
      <c r="M78" s="655"/>
      <c r="N78" s="728"/>
      <c r="O78" s="35"/>
      <c r="P78" s="35"/>
      <c r="Q78" s="35"/>
    </row>
    <row r="79" spans="1:17" ht="15" customHeight="1">
      <c r="A79" s="1386"/>
      <c r="B79" s="646" t="s">
        <v>63</v>
      </c>
      <c r="C79" s="1117"/>
      <c r="D79" s="1117"/>
      <c r="E79" s="1118"/>
      <c r="F79" s="1342">
        <v>20</v>
      </c>
      <c r="G79" s="702" t="s">
        <v>64</v>
      </c>
      <c r="H79" s="656" t="s">
        <v>106</v>
      </c>
      <c r="I79" s="654"/>
      <c r="J79" s="654" t="s">
        <v>101</v>
      </c>
      <c r="K79" s="654"/>
      <c r="L79" s="1026">
        <v>1</v>
      </c>
      <c r="M79" s="654" t="s">
        <v>124</v>
      </c>
      <c r="N79" s="656" t="s">
        <v>173</v>
      </c>
      <c r="O79" s="36"/>
      <c r="P79" s="36"/>
      <c r="Q79" s="36"/>
    </row>
    <row r="80" spans="1:17" ht="15" customHeight="1">
      <c r="A80" s="1386"/>
      <c r="B80" s="308"/>
      <c r="C80" s="1119"/>
      <c r="D80" s="1119"/>
      <c r="E80" s="1120"/>
      <c r="F80" s="1343"/>
      <c r="G80" s="785" t="s">
        <v>65</v>
      </c>
      <c r="H80" s="653" t="s">
        <v>106</v>
      </c>
      <c r="I80" s="792"/>
      <c r="J80" s="655" t="s">
        <v>101</v>
      </c>
      <c r="K80" s="655"/>
      <c r="L80" s="864">
        <v>1</v>
      </c>
      <c r="M80" s="655" t="s">
        <v>124</v>
      </c>
      <c r="N80" s="653" t="s">
        <v>173</v>
      </c>
      <c r="O80" s="36"/>
      <c r="P80" s="36"/>
      <c r="Q80" s="36"/>
    </row>
    <row r="81" spans="1:17" ht="15" customHeight="1">
      <c r="A81" s="1386"/>
      <c r="B81" s="308"/>
      <c r="C81" s="1119"/>
      <c r="D81" s="1119"/>
      <c r="E81" s="1120"/>
      <c r="F81" s="1343"/>
      <c r="G81" s="785" t="s">
        <v>66</v>
      </c>
      <c r="H81" s="653" t="s">
        <v>106</v>
      </c>
      <c r="I81" s="792"/>
      <c r="J81" s="655" t="s">
        <v>101</v>
      </c>
      <c r="K81" s="655"/>
      <c r="L81" s="864">
        <v>1</v>
      </c>
      <c r="M81" s="655" t="s">
        <v>124</v>
      </c>
      <c r="N81" s="653" t="s">
        <v>173</v>
      </c>
      <c r="O81" s="36"/>
      <c r="P81" s="36"/>
      <c r="Q81" s="36"/>
    </row>
    <row r="82" spans="1:17" s="583" customFormat="1" ht="15" customHeight="1">
      <c r="A82" s="1386"/>
      <c r="B82" s="1046"/>
      <c r="C82" s="1119"/>
      <c r="D82" s="1119"/>
      <c r="E82" s="1120"/>
      <c r="F82" s="1343"/>
      <c r="G82" s="785" t="s">
        <v>295</v>
      </c>
      <c r="H82" s="653" t="s">
        <v>106</v>
      </c>
      <c r="I82" s="792"/>
      <c r="J82" s="655" t="s">
        <v>101</v>
      </c>
      <c r="K82" s="655"/>
      <c r="L82" s="864">
        <v>1</v>
      </c>
      <c r="M82" s="655" t="s">
        <v>124</v>
      </c>
      <c r="N82" s="653" t="s">
        <v>173</v>
      </c>
      <c r="O82" s="1025"/>
      <c r="P82" s="1025"/>
      <c r="Q82" s="1025"/>
    </row>
    <row r="83" spans="1:17" s="583" customFormat="1" ht="15" customHeight="1">
      <c r="A83" s="1386"/>
      <c r="B83" s="1046"/>
      <c r="C83" s="1119"/>
      <c r="D83" s="1119"/>
      <c r="E83" s="1120"/>
      <c r="F83" s="1343"/>
      <c r="G83" s="785" t="s">
        <v>328</v>
      </c>
      <c r="H83" s="653" t="s">
        <v>106</v>
      </c>
      <c r="I83" s="792"/>
      <c r="J83" s="655" t="s">
        <v>101</v>
      </c>
      <c r="K83" s="655"/>
      <c r="L83" s="864">
        <v>1</v>
      </c>
      <c r="M83" s="655" t="s">
        <v>124</v>
      </c>
      <c r="N83" s="653" t="s">
        <v>173</v>
      </c>
      <c r="O83" s="1025"/>
      <c r="P83" s="1025"/>
      <c r="Q83" s="1025"/>
    </row>
    <row r="84" spans="1:17" s="583" customFormat="1" ht="15" customHeight="1">
      <c r="A84" s="1386"/>
      <c r="B84" s="1046"/>
      <c r="C84" s="1119"/>
      <c r="D84" s="1119"/>
      <c r="E84" s="1120"/>
      <c r="F84" s="1343"/>
      <c r="G84" s="785" t="s">
        <v>329</v>
      </c>
      <c r="H84" s="653" t="s">
        <v>106</v>
      </c>
      <c r="I84" s="792"/>
      <c r="J84" s="655" t="s">
        <v>101</v>
      </c>
      <c r="K84" s="655"/>
      <c r="L84" s="864">
        <v>1</v>
      </c>
      <c r="M84" s="655" t="s">
        <v>124</v>
      </c>
      <c r="N84" s="653" t="s">
        <v>173</v>
      </c>
      <c r="O84" s="1025"/>
      <c r="P84" s="1025"/>
      <c r="Q84" s="1025"/>
    </row>
    <row r="85" spans="1:17" s="583" customFormat="1" ht="15" customHeight="1">
      <c r="A85" s="1386"/>
      <c r="B85" s="1046"/>
      <c r="C85" s="1119"/>
      <c r="D85" s="1119"/>
      <c r="E85" s="1120"/>
      <c r="F85" s="1343"/>
      <c r="G85" s="785" t="s">
        <v>296</v>
      </c>
      <c r="H85" s="653" t="s">
        <v>106</v>
      </c>
      <c r="I85" s="826"/>
      <c r="J85" s="655" t="s">
        <v>101</v>
      </c>
      <c r="K85" s="655"/>
      <c r="L85" s="864">
        <v>1</v>
      </c>
      <c r="M85" s="655" t="s">
        <v>124</v>
      </c>
      <c r="N85" s="653" t="s">
        <v>173</v>
      </c>
      <c r="O85" s="1025"/>
      <c r="P85" s="1025"/>
      <c r="Q85" s="1025"/>
    </row>
    <row r="86" spans="1:17" s="583" customFormat="1" ht="15" customHeight="1">
      <c r="A86" s="1386"/>
      <c r="B86" s="1046"/>
      <c r="C86" s="1119"/>
      <c r="D86" s="1119"/>
      <c r="E86" s="1120"/>
      <c r="F86" s="1343"/>
      <c r="G86" s="785" t="s">
        <v>327</v>
      </c>
      <c r="H86" s="653" t="s">
        <v>106</v>
      </c>
      <c r="I86" s="826"/>
      <c r="J86" s="655" t="s">
        <v>101</v>
      </c>
      <c r="K86" s="655"/>
      <c r="L86" s="864">
        <v>1</v>
      </c>
      <c r="M86" s="655" t="s">
        <v>124</v>
      </c>
      <c r="N86" s="653" t="s">
        <v>173</v>
      </c>
      <c r="O86" s="1025"/>
      <c r="P86" s="1025"/>
      <c r="Q86" s="1025"/>
    </row>
    <row r="87" spans="1:17" ht="15" customHeight="1">
      <c r="A87" s="1386"/>
      <c r="B87" s="308"/>
      <c r="C87" s="1119"/>
      <c r="D87" s="1119"/>
      <c r="E87" s="1120"/>
      <c r="F87" s="1343"/>
      <c r="G87" s="785"/>
      <c r="H87" s="653"/>
      <c r="I87" s="655"/>
      <c r="J87" s="655"/>
      <c r="K87" s="655"/>
      <c r="L87" s="864"/>
      <c r="M87" s="655"/>
      <c r="N87" s="653"/>
      <c r="O87" s="36"/>
      <c r="P87" s="36"/>
      <c r="Q87" s="36"/>
    </row>
    <row r="88" spans="1:17" ht="15" customHeight="1">
      <c r="A88" s="1386"/>
      <c r="B88" s="308"/>
      <c r="C88" s="1119"/>
      <c r="D88" s="1119"/>
      <c r="E88" s="1120"/>
      <c r="F88" s="1343"/>
      <c r="G88" s="785"/>
      <c r="H88" s="653"/>
      <c r="I88" s="655"/>
      <c r="J88" s="655"/>
      <c r="K88" s="655"/>
      <c r="L88" s="864"/>
      <c r="M88" s="655"/>
      <c r="N88" s="653"/>
      <c r="O88" s="36"/>
      <c r="P88" s="36"/>
      <c r="Q88" s="36"/>
    </row>
    <row r="89" spans="1:17" ht="15" customHeight="1">
      <c r="A89" s="1386"/>
      <c r="B89" s="1047"/>
      <c r="C89" s="1119"/>
      <c r="D89" s="1119"/>
      <c r="E89" s="1120"/>
      <c r="F89" s="1344"/>
      <c r="G89" s="865"/>
      <c r="H89" s="728"/>
      <c r="I89" s="728"/>
      <c r="J89" s="728"/>
      <c r="K89" s="728"/>
      <c r="L89" s="852"/>
      <c r="M89" s="728"/>
      <c r="N89" s="728"/>
      <c r="O89" s="36"/>
      <c r="P89" s="36"/>
      <c r="Q89" s="36"/>
    </row>
    <row r="90" spans="1:17" ht="15" customHeight="1">
      <c r="A90" s="1386"/>
      <c r="B90" s="404" t="s">
        <v>195</v>
      </c>
      <c r="C90" s="1367"/>
      <c r="D90" s="1367"/>
      <c r="E90" s="1118"/>
      <c r="F90" s="1342">
        <v>12</v>
      </c>
      <c r="G90" s="702" t="s">
        <v>196</v>
      </c>
      <c r="H90" s="654" t="s">
        <v>206</v>
      </c>
      <c r="I90" s="654"/>
      <c r="J90" s="744" t="s">
        <v>153</v>
      </c>
      <c r="K90" s="772"/>
      <c r="L90" s="772">
        <v>1.7</v>
      </c>
      <c r="M90" s="670" t="s">
        <v>124</v>
      </c>
      <c r="N90" s="656" t="s">
        <v>173</v>
      </c>
      <c r="O90" s="36"/>
      <c r="P90" s="36"/>
      <c r="Q90" s="36"/>
    </row>
    <row r="91" spans="1:17" ht="15" customHeight="1">
      <c r="A91" s="1386"/>
      <c r="B91" s="721"/>
      <c r="C91" s="1368"/>
      <c r="D91" s="1368"/>
      <c r="E91" s="1465"/>
      <c r="F91" s="1343"/>
      <c r="G91" s="785"/>
      <c r="H91" s="655"/>
      <c r="I91" s="655"/>
      <c r="J91" s="667"/>
      <c r="K91" s="666"/>
      <c r="L91" s="666"/>
      <c r="M91" s="671"/>
      <c r="N91" s="653"/>
      <c r="O91" s="36"/>
      <c r="P91" s="36"/>
      <c r="Q91" s="36"/>
    </row>
    <row r="92" spans="1:17" s="583" customFormat="1" ht="15" customHeight="1">
      <c r="A92" s="1386"/>
      <c r="B92" s="723"/>
      <c r="C92" s="1368"/>
      <c r="D92" s="1368"/>
      <c r="E92" s="1465"/>
      <c r="F92" s="1343"/>
      <c r="G92" s="752" t="s">
        <v>216</v>
      </c>
      <c r="H92" s="653" t="s">
        <v>106</v>
      </c>
      <c r="I92" s="668" t="s">
        <v>101</v>
      </c>
      <c r="J92" s="668" t="s">
        <v>101</v>
      </c>
      <c r="K92" s="668">
        <v>2.5</v>
      </c>
      <c r="L92" s="668">
        <v>4.5</v>
      </c>
      <c r="M92" s="653" t="s">
        <v>124</v>
      </c>
      <c r="N92" s="655" t="s">
        <v>173</v>
      </c>
      <c r="O92" s="679"/>
      <c r="P92" s="680"/>
      <c r="Q92" s="681"/>
    </row>
    <row r="93" spans="1:17" ht="15" customHeight="1">
      <c r="A93" s="1387"/>
      <c r="B93" s="722"/>
      <c r="C93" s="1119"/>
      <c r="D93" s="1119"/>
      <c r="E93" s="1466"/>
      <c r="F93" s="1344"/>
      <c r="G93" s="866"/>
      <c r="H93" s="852"/>
      <c r="I93" s="852"/>
      <c r="J93" s="852"/>
      <c r="K93" s="852"/>
      <c r="L93" s="852"/>
      <c r="M93" s="852"/>
      <c r="N93" s="852"/>
      <c r="O93" s="36"/>
      <c r="P93" s="36"/>
      <c r="Q93" s="36"/>
    </row>
    <row r="94" spans="1:17" ht="34.5" customHeight="1">
      <c r="A94" s="1399" t="s">
        <v>34</v>
      </c>
      <c r="B94" s="1439"/>
      <c r="C94" s="1430" t="s">
        <v>41</v>
      </c>
      <c r="D94" s="1430"/>
      <c r="E94" s="1351"/>
      <c r="F94" s="1352"/>
      <c r="G94" s="1475" t="s">
        <v>38</v>
      </c>
      <c r="H94" s="1477" t="s">
        <v>49</v>
      </c>
      <c r="I94" s="1445" t="s">
        <v>46</v>
      </c>
      <c r="J94" s="1445" t="s">
        <v>39</v>
      </c>
      <c r="K94" s="1445" t="s">
        <v>93</v>
      </c>
      <c r="L94" s="1445" t="s">
        <v>96</v>
      </c>
      <c r="M94" s="1450" t="s">
        <v>95</v>
      </c>
      <c r="N94" s="1450" t="s">
        <v>40</v>
      </c>
      <c r="O94" s="48"/>
      <c r="P94" s="48"/>
      <c r="Q94" s="36"/>
    </row>
    <row r="95" spans="1:17" ht="42" customHeight="1">
      <c r="A95" s="1416"/>
      <c r="B95" s="1441"/>
      <c r="C95" s="377" t="s">
        <v>31</v>
      </c>
      <c r="D95" s="377" t="s">
        <v>52</v>
      </c>
      <c r="E95" s="1355"/>
      <c r="F95" s="1356"/>
      <c r="G95" s="1476"/>
      <c r="H95" s="1478"/>
      <c r="I95" s="1446"/>
      <c r="J95" s="1446"/>
      <c r="K95" s="1446"/>
      <c r="L95" s="1446"/>
      <c r="M95" s="1451"/>
      <c r="N95" s="1451"/>
      <c r="O95" s="48"/>
      <c r="P95" s="48"/>
      <c r="Q95" s="36"/>
    </row>
    <row r="96" spans="1:17" ht="15" customHeight="1">
      <c r="A96" s="1302" t="s">
        <v>8</v>
      </c>
      <c r="B96" s="1399" t="s">
        <v>68</v>
      </c>
      <c r="C96" s="1455">
        <f>(C13*0.15%)*0.4</f>
        <v>262.02000000000004</v>
      </c>
      <c r="D96" s="1369">
        <v>270</v>
      </c>
      <c r="E96" s="1432"/>
      <c r="F96" s="1433"/>
      <c r="G96" s="867" t="s">
        <v>202</v>
      </c>
      <c r="H96" s="656" t="s">
        <v>106</v>
      </c>
      <c r="I96" s="792" t="s">
        <v>107</v>
      </c>
      <c r="J96" s="656" t="s">
        <v>101</v>
      </c>
      <c r="K96" s="656">
        <v>40</v>
      </c>
      <c r="L96" s="656">
        <v>52.7</v>
      </c>
      <c r="M96" s="656">
        <v>50</v>
      </c>
      <c r="N96" s="654" t="s">
        <v>173</v>
      </c>
      <c r="O96" s="49"/>
      <c r="P96" s="48"/>
      <c r="Q96" s="36"/>
    </row>
    <row r="97" spans="1:17" ht="15" customHeight="1">
      <c r="A97" s="1303"/>
      <c r="B97" s="1401"/>
      <c r="C97" s="1456"/>
      <c r="D97" s="1370"/>
      <c r="E97" s="1345"/>
      <c r="F97" s="1346"/>
      <c r="G97" s="677" t="s">
        <v>308</v>
      </c>
      <c r="H97" s="653" t="s">
        <v>106</v>
      </c>
      <c r="I97" s="792" t="s">
        <v>98</v>
      </c>
      <c r="J97" s="653" t="s">
        <v>101</v>
      </c>
      <c r="K97" s="653">
        <v>40</v>
      </c>
      <c r="L97" s="653">
        <v>53.5</v>
      </c>
      <c r="M97" s="653">
        <v>50</v>
      </c>
      <c r="N97" s="655" t="s">
        <v>173</v>
      </c>
      <c r="O97" s="49"/>
      <c r="P97" s="48"/>
      <c r="Q97" s="36"/>
    </row>
    <row r="98" spans="1:18" ht="15" customHeight="1">
      <c r="A98" s="1303"/>
      <c r="B98" s="1401"/>
      <c r="C98" s="1456"/>
      <c r="D98" s="1370"/>
      <c r="E98" s="1345"/>
      <c r="F98" s="1346"/>
      <c r="G98" s="677" t="s">
        <v>219</v>
      </c>
      <c r="H98" s="653" t="s">
        <v>106</v>
      </c>
      <c r="I98" s="792" t="s">
        <v>107</v>
      </c>
      <c r="J98" s="653" t="s">
        <v>101</v>
      </c>
      <c r="K98" s="653">
        <v>40</v>
      </c>
      <c r="L98" s="653">
        <v>56.9</v>
      </c>
      <c r="M98" s="653">
        <v>50</v>
      </c>
      <c r="N98" s="655" t="s">
        <v>173</v>
      </c>
      <c r="O98" s="185"/>
      <c r="P98" s="190"/>
      <c r="Q98" s="177"/>
      <c r="R98" s="175"/>
    </row>
    <row r="99" spans="1:17" s="583" customFormat="1" ht="15" customHeight="1">
      <c r="A99" s="1303"/>
      <c r="B99" s="1401"/>
      <c r="C99" s="1456"/>
      <c r="D99" s="1370"/>
      <c r="E99" s="1467"/>
      <c r="F99" s="1468"/>
      <c r="G99" s="785" t="s">
        <v>278</v>
      </c>
      <c r="H99" s="655" t="s">
        <v>106</v>
      </c>
      <c r="I99" s="693" t="s">
        <v>107</v>
      </c>
      <c r="J99" s="655" t="s">
        <v>101</v>
      </c>
      <c r="K99" s="665">
        <v>5</v>
      </c>
      <c r="L99" s="665">
        <v>253.6</v>
      </c>
      <c r="M99" s="693">
        <v>200</v>
      </c>
      <c r="N99" s="655" t="s">
        <v>215</v>
      </c>
      <c r="O99" s="683"/>
      <c r="P99" s="683"/>
      <c r="Q99" s="683"/>
    </row>
    <row r="100" spans="1:17" s="583" customFormat="1" ht="15" customHeight="1">
      <c r="A100" s="1303"/>
      <c r="B100" s="1401"/>
      <c r="C100" s="1456"/>
      <c r="D100" s="1370"/>
      <c r="E100" s="997"/>
      <c r="F100" s="998"/>
      <c r="G100" s="677"/>
      <c r="H100" s="653"/>
      <c r="I100" s="653"/>
      <c r="J100" s="653"/>
      <c r="K100" s="653"/>
      <c r="L100" s="653"/>
      <c r="M100" s="653"/>
      <c r="N100" s="655"/>
      <c r="O100" s="679"/>
      <c r="P100" s="680"/>
      <c r="Q100" s="681"/>
    </row>
    <row r="101" spans="1:17" ht="15" customHeight="1">
      <c r="A101" s="1303"/>
      <c r="B101" s="1401"/>
      <c r="C101" s="1456"/>
      <c r="D101" s="1370"/>
      <c r="E101" s="1345"/>
      <c r="F101" s="1346"/>
      <c r="G101" s="677" t="s">
        <v>112</v>
      </c>
      <c r="H101" s="653" t="s">
        <v>106</v>
      </c>
      <c r="I101" s="653" t="s">
        <v>101</v>
      </c>
      <c r="J101" s="668" t="s">
        <v>101</v>
      </c>
      <c r="K101" s="668">
        <v>50</v>
      </c>
      <c r="L101" s="668">
        <v>109.65</v>
      </c>
      <c r="M101" s="653">
        <v>100</v>
      </c>
      <c r="N101" s="655" t="s">
        <v>173</v>
      </c>
      <c r="O101" s="49"/>
      <c r="P101" s="48"/>
      <c r="Q101" s="36"/>
    </row>
    <row r="102" spans="1:17" ht="15" customHeight="1">
      <c r="A102" s="1303"/>
      <c r="B102" s="1401"/>
      <c r="C102" s="1456"/>
      <c r="D102" s="1370"/>
      <c r="E102" s="1345"/>
      <c r="F102" s="1346"/>
      <c r="G102" s="677" t="s">
        <v>113</v>
      </c>
      <c r="H102" s="653" t="s">
        <v>106</v>
      </c>
      <c r="I102" s="653" t="s">
        <v>101</v>
      </c>
      <c r="J102" s="668" t="s">
        <v>101</v>
      </c>
      <c r="K102" s="668">
        <v>50</v>
      </c>
      <c r="L102" s="668">
        <v>114.88</v>
      </c>
      <c r="M102" s="653">
        <v>100</v>
      </c>
      <c r="N102" s="655" t="s">
        <v>173</v>
      </c>
      <c r="O102" s="49"/>
      <c r="P102" s="48"/>
      <c r="Q102" s="36"/>
    </row>
    <row r="103" spans="1:17" ht="15" customHeight="1">
      <c r="A103" s="1303"/>
      <c r="B103" s="1401"/>
      <c r="C103" s="1456"/>
      <c r="D103" s="1370"/>
      <c r="E103" s="1345"/>
      <c r="F103" s="1346"/>
      <c r="G103" s="677" t="s">
        <v>176</v>
      </c>
      <c r="H103" s="749" t="s">
        <v>106</v>
      </c>
      <c r="I103" s="653" t="s">
        <v>101</v>
      </c>
      <c r="J103" s="668" t="s">
        <v>101</v>
      </c>
      <c r="K103" s="668">
        <v>50</v>
      </c>
      <c r="L103" s="868">
        <v>108.606</v>
      </c>
      <c r="M103" s="653">
        <v>100</v>
      </c>
      <c r="N103" s="655" t="s">
        <v>173</v>
      </c>
      <c r="O103" s="49"/>
      <c r="P103" s="48"/>
      <c r="Q103" s="36"/>
    </row>
    <row r="104" spans="1:17" ht="15" customHeight="1">
      <c r="A104" s="1303"/>
      <c r="B104" s="1401"/>
      <c r="C104" s="1456"/>
      <c r="D104" s="1370"/>
      <c r="E104" s="1345"/>
      <c r="F104" s="1346"/>
      <c r="G104" s="677" t="s">
        <v>186</v>
      </c>
      <c r="H104" s="749" t="s">
        <v>106</v>
      </c>
      <c r="I104" s="653" t="s">
        <v>101</v>
      </c>
      <c r="J104" s="668" t="s">
        <v>101</v>
      </c>
      <c r="K104" s="668">
        <v>50</v>
      </c>
      <c r="L104" s="668">
        <v>108.04</v>
      </c>
      <c r="M104" s="653">
        <v>100</v>
      </c>
      <c r="N104" s="655" t="s">
        <v>173</v>
      </c>
      <c r="O104" s="49"/>
      <c r="P104" s="48"/>
      <c r="Q104" s="36"/>
    </row>
    <row r="105" spans="1:17" s="583" customFormat="1" ht="15" customHeight="1">
      <c r="A105" s="1303"/>
      <c r="B105" s="1401"/>
      <c r="C105" s="1456"/>
      <c r="D105" s="1370"/>
      <c r="E105" s="997"/>
      <c r="F105" s="698"/>
      <c r="G105" s="748" t="s">
        <v>267</v>
      </c>
      <c r="H105" s="749" t="s">
        <v>106</v>
      </c>
      <c r="I105" s="668" t="s">
        <v>101</v>
      </c>
      <c r="J105" s="668" t="s">
        <v>101</v>
      </c>
      <c r="K105" s="653">
        <v>50</v>
      </c>
      <c r="L105" s="653">
        <v>123.9</v>
      </c>
      <c r="M105" s="653">
        <v>100</v>
      </c>
      <c r="N105" s="655" t="s">
        <v>173</v>
      </c>
      <c r="O105" s="679"/>
      <c r="P105" s="680"/>
      <c r="Q105" s="681"/>
    </row>
    <row r="106" spans="1:17" s="583" customFormat="1" ht="15" customHeight="1">
      <c r="A106" s="1303"/>
      <c r="B106" s="1401"/>
      <c r="C106" s="1456"/>
      <c r="D106" s="1370"/>
      <c r="E106" s="997"/>
      <c r="F106" s="698"/>
      <c r="G106" s="748" t="s">
        <v>268</v>
      </c>
      <c r="H106" s="749" t="s">
        <v>106</v>
      </c>
      <c r="I106" s="668" t="s">
        <v>101</v>
      </c>
      <c r="J106" s="668" t="s">
        <v>101</v>
      </c>
      <c r="K106" s="653">
        <v>250</v>
      </c>
      <c r="L106" s="653">
        <v>1138</v>
      </c>
      <c r="M106" s="653">
        <v>1000</v>
      </c>
      <c r="N106" s="655" t="s">
        <v>173</v>
      </c>
      <c r="O106" s="679"/>
      <c r="P106" s="680"/>
      <c r="Q106" s="681"/>
    </row>
    <row r="107" spans="1:17" s="583" customFormat="1" ht="15" customHeight="1">
      <c r="A107" s="1303"/>
      <c r="B107" s="1401"/>
      <c r="C107" s="1456"/>
      <c r="D107" s="1370"/>
      <c r="E107" s="1345"/>
      <c r="F107" s="1346"/>
      <c r="G107" s="677" t="s">
        <v>265</v>
      </c>
      <c r="H107" s="749" t="s">
        <v>106</v>
      </c>
      <c r="I107" s="653" t="s">
        <v>101</v>
      </c>
      <c r="J107" s="653" t="s">
        <v>101</v>
      </c>
      <c r="K107" s="653">
        <v>150</v>
      </c>
      <c r="L107" s="653">
        <v>314.9</v>
      </c>
      <c r="M107" s="653">
        <v>300</v>
      </c>
      <c r="N107" s="655" t="s">
        <v>173</v>
      </c>
      <c r="O107" s="679"/>
      <c r="P107" s="680"/>
      <c r="Q107" s="681"/>
    </row>
    <row r="108" spans="1:17" ht="15" customHeight="1">
      <c r="A108" s="1303"/>
      <c r="B108" s="1401"/>
      <c r="C108" s="1456"/>
      <c r="D108" s="1370"/>
      <c r="E108" s="1345"/>
      <c r="F108" s="1346"/>
      <c r="G108" s="677"/>
      <c r="H108" s="653"/>
      <c r="I108" s="653"/>
      <c r="J108" s="668"/>
      <c r="K108" s="668"/>
      <c r="L108" s="668"/>
      <c r="M108" s="653"/>
      <c r="N108" s="655"/>
      <c r="O108" s="49"/>
      <c r="P108" s="48"/>
      <c r="Q108" s="36"/>
    </row>
    <row r="109" spans="1:17" ht="15" customHeight="1">
      <c r="A109" s="1303"/>
      <c r="B109" s="1401"/>
      <c r="C109" s="1456"/>
      <c r="D109" s="1370"/>
      <c r="E109" s="1345"/>
      <c r="F109" s="1346"/>
      <c r="G109" s="677" t="s">
        <v>111</v>
      </c>
      <c r="H109" s="653" t="s">
        <v>106</v>
      </c>
      <c r="I109" s="655" t="s">
        <v>107</v>
      </c>
      <c r="J109" s="668" t="s">
        <v>101</v>
      </c>
      <c r="K109" s="653">
        <v>15</v>
      </c>
      <c r="L109" s="653">
        <v>128</v>
      </c>
      <c r="M109" s="653">
        <v>100</v>
      </c>
      <c r="N109" s="655" t="s">
        <v>234</v>
      </c>
      <c r="O109" s="49"/>
      <c r="P109" s="48"/>
      <c r="Q109" s="36"/>
    </row>
    <row r="110" spans="1:17" ht="15" customHeight="1">
      <c r="A110" s="1303"/>
      <c r="B110" s="1401"/>
      <c r="C110" s="1456"/>
      <c r="D110" s="1370"/>
      <c r="E110" s="1345"/>
      <c r="F110" s="1346"/>
      <c r="G110" s="677" t="s">
        <v>226</v>
      </c>
      <c r="H110" s="749" t="s">
        <v>106</v>
      </c>
      <c r="I110" s="655" t="s">
        <v>107</v>
      </c>
      <c r="J110" s="668" t="s">
        <v>101</v>
      </c>
      <c r="K110" s="653">
        <v>15</v>
      </c>
      <c r="L110" s="653">
        <v>13</v>
      </c>
      <c r="M110" s="665" t="s">
        <v>124</v>
      </c>
      <c r="N110" s="655" t="s">
        <v>234</v>
      </c>
      <c r="O110" s="49"/>
      <c r="P110" s="48"/>
      <c r="Q110" s="36"/>
    </row>
    <row r="111" spans="1:17" s="621" customFormat="1" ht="15" customHeight="1">
      <c r="A111" s="1303"/>
      <c r="B111" s="1401"/>
      <c r="C111" s="1456"/>
      <c r="D111" s="1370"/>
      <c r="E111" s="1345"/>
      <c r="F111" s="1346"/>
      <c r="G111" s="751" t="s">
        <v>261</v>
      </c>
      <c r="H111" s="749" t="s">
        <v>106</v>
      </c>
      <c r="I111" s="655" t="s">
        <v>107</v>
      </c>
      <c r="J111" s="657" t="s">
        <v>101</v>
      </c>
      <c r="K111" s="657">
        <v>15</v>
      </c>
      <c r="L111" s="657">
        <v>123</v>
      </c>
      <c r="M111" s="657">
        <v>100</v>
      </c>
      <c r="N111" s="657" t="s">
        <v>234</v>
      </c>
      <c r="O111" s="624"/>
      <c r="P111" s="625"/>
      <c r="Q111" s="626"/>
    </row>
    <row r="112" spans="1:17" s="583" customFormat="1" ht="15" customHeight="1">
      <c r="A112" s="1303"/>
      <c r="B112" s="1401"/>
      <c r="C112" s="1456"/>
      <c r="D112" s="1370"/>
      <c r="E112" s="1345"/>
      <c r="F112" s="1346"/>
      <c r="G112" s="751" t="s">
        <v>266</v>
      </c>
      <c r="H112" s="749" t="s">
        <v>106</v>
      </c>
      <c r="I112" s="655" t="s">
        <v>107</v>
      </c>
      <c r="J112" s="657" t="s">
        <v>101</v>
      </c>
      <c r="K112" s="657">
        <v>15</v>
      </c>
      <c r="L112" s="657">
        <v>230</v>
      </c>
      <c r="M112" s="657">
        <v>200</v>
      </c>
      <c r="N112" s="657" t="s">
        <v>234</v>
      </c>
      <c r="O112" s="679"/>
      <c r="P112" s="680"/>
      <c r="Q112" s="681"/>
    </row>
    <row r="113" spans="1:17" s="175" customFormat="1" ht="15" customHeight="1">
      <c r="A113" s="1303"/>
      <c r="B113" s="1401"/>
      <c r="C113" s="1456"/>
      <c r="D113" s="1370"/>
      <c r="E113" s="997"/>
      <c r="F113" s="698"/>
      <c r="G113" s="751"/>
      <c r="H113" s="749"/>
      <c r="I113" s="655"/>
      <c r="J113" s="657"/>
      <c r="K113" s="657"/>
      <c r="L113" s="657"/>
      <c r="M113" s="657"/>
      <c r="N113" s="657"/>
      <c r="O113" s="185"/>
      <c r="P113" s="190"/>
      <c r="Q113" s="177"/>
    </row>
    <row r="114" spans="1:17" ht="15" customHeight="1">
      <c r="A114" s="1303"/>
      <c r="B114" s="1401"/>
      <c r="C114" s="1456"/>
      <c r="D114" s="1370"/>
      <c r="E114" s="1345"/>
      <c r="F114" s="1346"/>
      <c r="G114" s="1003" t="s">
        <v>194</v>
      </c>
      <c r="H114" s="653" t="s">
        <v>106</v>
      </c>
      <c r="I114" s="655" t="s">
        <v>107</v>
      </c>
      <c r="J114" s="668" t="s">
        <v>101</v>
      </c>
      <c r="K114" s="1004" t="s">
        <v>277</v>
      </c>
      <c r="L114" s="668">
        <v>575</v>
      </c>
      <c r="M114" s="653">
        <v>500</v>
      </c>
      <c r="N114" s="655" t="s">
        <v>173</v>
      </c>
      <c r="O114" s="49"/>
      <c r="P114" s="48"/>
      <c r="Q114" s="36"/>
    </row>
    <row r="115" spans="1:17" s="583" customFormat="1" ht="15" customHeight="1">
      <c r="A115" s="1303"/>
      <c r="B115" s="1401"/>
      <c r="C115" s="1456"/>
      <c r="D115" s="1370"/>
      <c r="E115" s="997"/>
      <c r="F115" s="998"/>
      <c r="G115" s="1005" t="s">
        <v>269</v>
      </c>
      <c r="H115" s="653" t="s">
        <v>106</v>
      </c>
      <c r="I115" s="655" t="s">
        <v>107</v>
      </c>
      <c r="J115" s="668" t="s">
        <v>101</v>
      </c>
      <c r="K115" s="653">
        <v>51</v>
      </c>
      <c r="L115" s="653">
        <v>574.7</v>
      </c>
      <c r="M115" s="653">
        <v>500</v>
      </c>
      <c r="N115" s="655"/>
      <c r="O115" s="679"/>
      <c r="P115" s="680"/>
      <c r="Q115" s="681"/>
    </row>
    <row r="116" spans="1:17" s="583" customFormat="1" ht="15" customHeight="1">
      <c r="A116" s="1303"/>
      <c r="B116" s="1401"/>
      <c r="C116" s="1456"/>
      <c r="D116" s="1370"/>
      <c r="E116" s="997"/>
      <c r="F116" s="998"/>
      <c r="G116" s="677" t="s">
        <v>271</v>
      </c>
      <c r="H116" s="653" t="s">
        <v>106</v>
      </c>
      <c r="I116" s="655" t="s">
        <v>107</v>
      </c>
      <c r="J116" s="668" t="s">
        <v>101</v>
      </c>
      <c r="K116" s="653">
        <v>40</v>
      </c>
      <c r="L116" s="653">
        <v>358</v>
      </c>
      <c r="M116" s="653">
        <v>300</v>
      </c>
      <c r="N116" s="655"/>
      <c r="O116" s="679"/>
      <c r="P116" s="680"/>
      <c r="Q116" s="681"/>
    </row>
    <row r="117" spans="1:17" s="175" customFormat="1" ht="15" customHeight="1">
      <c r="A117" s="1303"/>
      <c r="B117" s="1401"/>
      <c r="C117" s="1456"/>
      <c r="D117" s="1370"/>
      <c r="E117" s="1375"/>
      <c r="F117" s="1376"/>
      <c r="G117" s="1005"/>
      <c r="H117" s="653"/>
      <c r="I117" s="655"/>
      <c r="J117" s="668"/>
      <c r="K117" s="653"/>
      <c r="L117" s="653"/>
      <c r="M117" s="653"/>
      <c r="N117" s="655"/>
      <c r="O117" s="185"/>
      <c r="P117" s="190"/>
      <c r="Q117" s="177"/>
    </row>
    <row r="118" spans="1:17" ht="15" customHeight="1">
      <c r="A118" s="1303"/>
      <c r="B118" s="1401"/>
      <c r="C118" s="1456"/>
      <c r="D118" s="1370"/>
      <c r="E118" s="1375"/>
      <c r="F118" s="1376"/>
      <c r="G118" s="178" t="s">
        <v>286</v>
      </c>
      <c r="H118" s="657" t="s">
        <v>106</v>
      </c>
      <c r="I118" s="655" t="s">
        <v>107</v>
      </c>
      <c r="J118" s="668" t="s">
        <v>101</v>
      </c>
      <c r="K118" s="694">
        <v>60</v>
      </c>
      <c r="L118" s="694">
        <v>546.7</v>
      </c>
      <c r="M118" s="651">
        <v>500</v>
      </c>
      <c r="N118" s="655" t="s">
        <v>215</v>
      </c>
      <c r="O118" s="49"/>
      <c r="P118" s="48"/>
      <c r="Q118" s="36"/>
    </row>
    <row r="119" spans="1:17" ht="15" customHeight="1">
      <c r="A119" s="1303"/>
      <c r="B119" s="1401"/>
      <c r="C119" s="1456"/>
      <c r="D119" s="1370"/>
      <c r="E119" s="1375"/>
      <c r="F119" s="1431"/>
      <c r="G119" s="47" t="s">
        <v>254</v>
      </c>
      <c r="H119" s="653" t="s">
        <v>106</v>
      </c>
      <c r="I119" s="655" t="s">
        <v>107</v>
      </c>
      <c r="J119" s="668" t="s">
        <v>101</v>
      </c>
      <c r="K119" s="653">
        <v>30</v>
      </c>
      <c r="L119" s="653">
        <v>59.3</v>
      </c>
      <c r="M119" s="653">
        <v>50</v>
      </c>
      <c r="N119" s="655" t="s">
        <v>173</v>
      </c>
      <c r="O119" s="49"/>
      <c r="P119" s="48"/>
      <c r="Q119" s="36"/>
    </row>
    <row r="120" spans="1:17" ht="15" customHeight="1">
      <c r="A120" s="1303"/>
      <c r="B120" s="1401"/>
      <c r="C120" s="1456"/>
      <c r="D120" s="1370"/>
      <c r="E120" s="1375"/>
      <c r="F120" s="1376"/>
      <c r="G120" s="677"/>
      <c r="H120" s="653"/>
      <c r="I120" s="655"/>
      <c r="J120" s="668"/>
      <c r="K120" s="653"/>
      <c r="L120" s="653"/>
      <c r="M120" s="653"/>
      <c r="N120" s="655"/>
      <c r="O120" s="49"/>
      <c r="P120" s="48"/>
      <c r="Q120" s="36"/>
    </row>
    <row r="121" spans="1:17" s="621" customFormat="1" ht="15" customHeight="1">
      <c r="A121" s="1303"/>
      <c r="B121" s="1401"/>
      <c r="C121" s="1456"/>
      <c r="D121" s="1370"/>
      <c r="E121" s="1375"/>
      <c r="F121" s="1431"/>
      <c r="G121" s="677" t="s">
        <v>255</v>
      </c>
      <c r="H121" s="653" t="s">
        <v>106</v>
      </c>
      <c r="I121" s="655" t="s">
        <v>107</v>
      </c>
      <c r="J121" s="668" t="s">
        <v>101</v>
      </c>
      <c r="K121" s="653">
        <v>50</v>
      </c>
      <c r="L121" s="653">
        <v>160</v>
      </c>
      <c r="M121" s="653">
        <v>150</v>
      </c>
      <c r="N121" s="655" t="s">
        <v>173</v>
      </c>
      <c r="O121" s="624"/>
      <c r="P121" s="625"/>
      <c r="Q121" s="626"/>
    </row>
    <row r="122" spans="1:17" s="621" customFormat="1" ht="15" customHeight="1">
      <c r="A122" s="1303"/>
      <c r="B122" s="1401"/>
      <c r="C122" s="1456"/>
      <c r="D122" s="1370"/>
      <c r="E122" s="1375"/>
      <c r="F122" s="1376"/>
      <c r="G122" s="47" t="s">
        <v>264</v>
      </c>
      <c r="H122" s="653" t="s">
        <v>106</v>
      </c>
      <c r="I122" s="655" t="s">
        <v>107</v>
      </c>
      <c r="J122" s="668" t="s">
        <v>101</v>
      </c>
      <c r="K122" s="653">
        <v>40</v>
      </c>
      <c r="L122" s="653">
        <v>127.3</v>
      </c>
      <c r="M122" s="653">
        <v>100</v>
      </c>
      <c r="N122" s="655" t="s">
        <v>173</v>
      </c>
      <c r="O122" s="624"/>
      <c r="P122" s="625"/>
      <c r="Q122" s="626"/>
    </row>
    <row r="123" spans="1:17" s="621" customFormat="1" ht="15" customHeight="1">
      <c r="A123" s="1303"/>
      <c r="B123" s="1401"/>
      <c r="C123" s="1456"/>
      <c r="D123" s="1370"/>
      <c r="E123" s="1375"/>
      <c r="F123" s="1376"/>
      <c r="G123" s="677"/>
      <c r="H123" s="653"/>
      <c r="I123" s="655"/>
      <c r="J123" s="668"/>
      <c r="K123" s="653"/>
      <c r="L123" s="653"/>
      <c r="M123" s="653"/>
      <c r="N123" s="655"/>
      <c r="O123" s="624"/>
      <c r="P123" s="625"/>
      <c r="Q123" s="626"/>
    </row>
    <row r="124" spans="1:17" ht="15" customHeight="1">
      <c r="A124" s="1303"/>
      <c r="B124" s="1401"/>
      <c r="C124" s="1456"/>
      <c r="D124" s="1370"/>
      <c r="E124" s="1375"/>
      <c r="F124" s="1431"/>
      <c r="G124" s="753" t="s">
        <v>210</v>
      </c>
      <c r="H124" s="657" t="s">
        <v>106</v>
      </c>
      <c r="I124" s="655" t="s">
        <v>107</v>
      </c>
      <c r="J124" s="668" t="s">
        <v>101</v>
      </c>
      <c r="K124" s="694">
        <v>15</v>
      </c>
      <c r="L124" s="694">
        <v>238.17</v>
      </c>
      <c r="M124" s="651">
        <v>200</v>
      </c>
      <c r="N124" s="655" t="s">
        <v>173</v>
      </c>
      <c r="O124" s="49"/>
      <c r="P124" s="48"/>
      <c r="Q124" s="36"/>
    </row>
    <row r="125" spans="1:17" s="175" customFormat="1" ht="15" customHeight="1">
      <c r="A125" s="1303"/>
      <c r="B125" s="1401"/>
      <c r="C125" s="1456"/>
      <c r="D125" s="1370"/>
      <c r="E125" s="1375"/>
      <c r="F125" s="1376"/>
      <c r="G125" s="753" t="s">
        <v>179</v>
      </c>
      <c r="H125" s="657" t="s">
        <v>106</v>
      </c>
      <c r="I125" s="655" t="s">
        <v>107</v>
      </c>
      <c r="J125" s="668" t="s">
        <v>101</v>
      </c>
      <c r="K125" s="694">
        <v>50</v>
      </c>
      <c r="L125" s="694">
        <v>131.82</v>
      </c>
      <c r="M125" s="651">
        <v>100</v>
      </c>
      <c r="N125" s="655" t="s">
        <v>173</v>
      </c>
      <c r="O125" s="185"/>
      <c r="P125" s="190"/>
      <c r="Q125" s="177"/>
    </row>
    <row r="126" spans="1:17" s="311" customFormat="1" ht="15" customHeight="1">
      <c r="A126" s="1303"/>
      <c r="B126" s="1401"/>
      <c r="C126" s="1456"/>
      <c r="D126" s="1370"/>
      <c r="E126" s="997"/>
      <c r="F126" s="998"/>
      <c r="G126" s="698"/>
      <c r="H126" s="653"/>
      <c r="I126" s="655"/>
      <c r="J126" s="668"/>
      <c r="K126" s="653"/>
      <c r="L126" s="653"/>
      <c r="M126" s="653"/>
      <c r="N126" s="655"/>
      <c r="O126" s="699"/>
      <c r="P126" s="700"/>
      <c r="Q126" s="310"/>
    </row>
    <row r="127" spans="1:17" ht="15" customHeight="1">
      <c r="A127" s="1303"/>
      <c r="B127" s="1401"/>
      <c r="C127" s="1456"/>
      <c r="D127" s="1370"/>
      <c r="E127" s="1375"/>
      <c r="F127" s="1431"/>
      <c r="G127" s="677" t="s">
        <v>114</v>
      </c>
      <c r="H127" s="653" t="s">
        <v>106</v>
      </c>
      <c r="I127" s="668" t="s">
        <v>101</v>
      </c>
      <c r="J127" s="668" t="s">
        <v>101</v>
      </c>
      <c r="K127" s="668">
        <v>50</v>
      </c>
      <c r="L127" s="668">
        <v>109.8</v>
      </c>
      <c r="M127" s="653">
        <v>100</v>
      </c>
      <c r="N127" s="655" t="s">
        <v>173</v>
      </c>
      <c r="O127" s="49"/>
      <c r="P127" s="48"/>
      <c r="Q127" s="36"/>
    </row>
    <row r="128" spans="1:17" ht="15" customHeight="1">
      <c r="A128" s="1303"/>
      <c r="B128" s="1401"/>
      <c r="C128" s="1456"/>
      <c r="D128" s="1370"/>
      <c r="E128" s="1377"/>
      <c r="F128" s="1378"/>
      <c r="G128" s="677" t="s">
        <v>297</v>
      </c>
      <c r="H128" s="653" t="s">
        <v>106</v>
      </c>
      <c r="I128" s="668" t="s">
        <v>101</v>
      </c>
      <c r="J128" s="668" t="s">
        <v>101</v>
      </c>
      <c r="K128" s="668">
        <v>50</v>
      </c>
      <c r="L128" s="668">
        <v>113.5</v>
      </c>
      <c r="M128" s="653">
        <v>100</v>
      </c>
      <c r="N128" s="655" t="s">
        <v>173</v>
      </c>
      <c r="O128" s="49"/>
      <c r="P128" s="48"/>
      <c r="Q128" s="36"/>
    </row>
    <row r="129" spans="1:17" ht="15" customHeight="1">
      <c r="A129" s="1303"/>
      <c r="B129" s="1401"/>
      <c r="C129" s="1456"/>
      <c r="D129" s="1370"/>
      <c r="E129" s="1377"/>
      <c r="F129" s="1378"/>
      <c r="G129" s="677" t="s">
        <v>298</v>
      </c>
      <c r="H129" s="653" t="s">
        <v>106</v>
      </c>
      <c r="I129" s="668" t="s">
        <v>101</v>
      </c>
      <c r="J129" s="668" t="s">
        <v>101</v>
      </c>
      <c r="K129" s="668">
        <v>50</v>
      </c>
      <c r="L129" s="668">
        <v>108.4</v>
      </c>
      <c r="M129" s="653">
        <v>100</v>
      </c>
      <c r="N129" s="655" t="s">
        <v>173</v>
      </c>
      <c r="O129" s="49"/>
      <c r="P129" s="48"/>
      <c r="Q129" s="36"/>
    </row>
    <row r="130" spans="1:17" ht="15" customHeight="1">
      <c r="A130" s="1303"/>
      <c r="B130" s="1401"/>
      <c r="C130" s="1456"/>
      <c r="D130" s="1370"/>
      <c r="E130" s="1377"/>
      <c r="F130" s="1378"/>
      <c r="G130" s="677" t="s">
        <v>299</v>
      </c>
      <c r="H130" s="653" t="s">
        <v>106</v>
      </c>
      <c r="I130" s="668" t="s">
        <v>101</v>
      </c>
      <c r="J130" s="668" t="s">
        <v>101</v>
      </c>
      <c r="K130" s="668">
        <v>50</v>
      </c>
      <c r="L130" s="668">
        <v>114.4</v>
      </c>
      <c r="M130" s="653">
        <v>100</v>
      </c>
      <c r="N130" s="655" t="s">
        <v>173</v>
      </c>
      <c r="O130" s="49"/>
      <c r="P130" s="48"/>
      <c r="Q130" s="36"/>
    </row>
    <row r="131" spans="1:17" ht="15" customHeight="1">
      <c r="A131" s="1303"/>
      <c r="B131" s="1401"/>
      <c r="C131" s="1456"/>
      <c r="D131" s="1370"/>
      <c r="E131" s="1377"/>
      <c r="F131" s="1378"/>
      <c r="G131" s="677" t="s">
        <v>300</v>
      </c>
      <c r="H131" s="653" t="s">
        <v>106</v>
      </c>
      <c r="I131" s="668" t="s">
        <v>101</v>
      </c>
      <c r="J131" s="668" t="s">
        <v>101</v>
      </c>
      <c r="K131" s="668">
        <v>50</v>
      </c>
      <c r="L131" s="668">
        <v>109.5</v>
      </c>
      <c r="M131" s="653">
        <v>100</v>
      </c>
      <c r="N131" s="655" t="s">
        <v>173</v>
      </c>
      <c r="O131" s="49"/>
      <c r="P131" s="48"/>
      <c r="Q131" s="36"/>
    </row>
    <row r="132" spans="1:17" ht="33.75" customHeight="1">
      <c r="A132" s="1303"/>
      <c r="B132" s="1401"/>
      <c r="C132" s="1456"/>
      <c r="D132" s="1370"/>
      <c r="E132" s="1377"/>
      <c r="F132" s="1378"/>
      <c r="G132" s="677" t="s">
        <v>301</v>
      </c>
      <c r="H132" s="667" t="s">
        <v>106</v>
      </c>
      <c r="I132" s="668" t="s">
        <v>101</v>
      </c>
      <c r="J132" s="668" t="s">
        <v>101</v>
      </c>
      <c r="K132" s="668">
        <v>50</v>
      </c>
      <c r="L132" s="664">
        <v>109.2</v>
      </c>
      <c r="M132" s="667">
        <v>100</v>
      </c>
      <c r="N132" s="655" t="s">
        <v>173</v>
      </c>
      <c r="O132" s="51"/>
      <c r="P132" s="48"/>
      <c r="Q132" s="36"/>
    </row>
    <row r="133" spans="1:17" ht="15" customHeight="1">
      <c r="A133" s="1303"/>
      <c r="B133" s="1401"/>
      <c r="C133" s="1456"/>
      <c r="D133" s="1370"/>
      <c r="E133" s="1377"/>
      <c r="F133" s="1378"/>
      <c r="G133" s="677" t="s">
        <v>302</v>
      </c>
      <c r="H133" s="653" t="s">
        <v>106</v>
      </c>
      <c r="I133" s="668" t="s">
        <v>101</v>
      </c>
      <c r="J133" s="668" t="s">
        <v>101</v>
      </c>
      <c r="K133" s="668">
        <v>50</v>
      </c>
      <c r="L133" s="668">
        <v>120.2</v>
      </c>
      <c r="M133" s="653">
        <v>100</v>
      </c>
      <c r="N133" s="655" t="s">
        <v>173</v>
      </c>
      <c r="O133" s="49"/>
      <c r="P133" s="48"/>
      <c r="Q133" s="36"/>
    </row>
    <row r="134" spans="1:17" ht="15" customHeight="1">
      <c r="A134" s="1303"/>
      <c r="B134" s="1401"/>
      <c r="C134" s="1456"/>
      <c r="D134" s="1370"/>
      <c r="E134" s="1377"/>
      <c r="F134" s="1378"/>
      <c r="G134" s="677" t="s">
        <v>115</v>
      </c>
      <c r="H134" s="653" t="s">
        <v>106</v>
      </c>
      <c r="I134" s="668" t="s">
        <v>101</v>
      </c>
      <c r="J134" s="668" t="s">
        <v>101</v>
      </c>
      <c r="K134" s="668">
        <v>50</v>
      </c>
      <c r="L134" s="668">
        <v>112.9</v>
      </c>
      <c r="M134" s="653">
        <v>100</v>
      </c>
      <c r="N134" s="655" t="s">
        <v>173</v>
      </c>
      <c r="O134" s="49"/>
      <c r="P134" s="48"/>
      <c r="Q134" s="36"/>
    </row>
    <row r="135" spans="1:17" ht="15" customHeight="1">
      <c r="A135" s="1303"/>
      <c r="B135" s="1401"/>
      <c r="C135" s="1456"/>
      <c r="D135" s="1370"/>
      <c r="E135" s="1333"/>
      <c r="F135" s="1334"/>
      <c r="G135" s="752" t="s">
        <v>116</v>
      </c>
      <c r="H135" s="653" t="s">
        <v>106</v>
      </c>
      <c r="I135" s="668" t="s">
        <v>101</v>
      </c>
      <c r="J135" s="668" t="s">
        <v>101</v>
      </c>
      <c r="K135" s="668">
        <v>50</v>
      </c>
      <c r="L135" s="668">
        <v>113.9</v>
      </c>
      <c r="M135" s="653">
        <v>100</v>
      </c>
      <c r="N135" s="655" t="s">
        <v>173</v>
      </c>
      <c r="O135" s="49"/>
      <c r="P135" s="48"/>
      <c r="Q135" s="36"/>
    </row>
    <row r="136" spans="1:17" s="583" customFormat="1" ht="15" customHeight="1">
      <c r="A136" s="1303"/>
      <c r="B136" s="1401"/>
      <c r="C136" s="1456"/>
      <c r="D136" s="1370"/>
      <c r="E136" s="1333"/>
      <c r="F136" s="1371"/>
      <c r="G136" s="754" t="s">
        <v>303</v>
      </c>
      <c r="H136" s="653" t="s">
        <v>106</v>
      </c>
      <c r="I136" s="668" t="s">
        <v>101</v>
      </c>
      <c r="J136" s="668" t="s">
        <v>101</v>
      </c>
      <c r="K136" s="755">
        <v>25</v>
      </c>
      <c r="L136" s="755">
        <v>58.58</v>
      </c>
      <c r="M136" s="653">
        <v>50</v>
      </c>
      <c r="N136" s="655" t="s">
        <v>173</v>
      </c>
      <c r="O136" s="679"/>
      <c r="P136" s="1033"/>
      <c r="Q136" s="1025"/>
    </row>
    <row r="137" spans="1:17" ht="15" customHeight="1">
      <c r="A137" s="1303"/>
      <c r="B137" s="1401"/>
      <c r="C137" s="1456"/>
      <c r="D137" s="1370"/>
      <c r="E137" s="1333"/>
      <c r="F137" s="1334"/>
      <c r="G137" s="754"/>
      <c r="H137" s="771"/>
      <c r="I137" s="771"/>
      <c r="J137" s="755"/>
      <c r="K137" s="755"/>
      <c r="L137" s="755"/>
      <c r="M137" s="771"/>
      <c r="N137" s="655"/>
      <c r="O137" s="49"/>
      <c r="P137" s="48"/>
      <c r="Q137" s="36"/>
    </row>
    <row r="138" spans="1:17" ht="15" customHeight="1">
      <c r="A138" s="1303"/>
      <c r="B138" s="1401"/>
      <c r="C138" s="1456"/>
      <c r="D138" s="1370"/>
      <c r="E138" s="1311"/>
      <c r="F138" s="1312"/>
      <c r="G138" s="754" t="s">
        <v>336</v>
      </c>
      <c r="H138" s="653" t="s">
        <v>106</v>
      </c>
      <c r="I138" s="668" t="s">
        <v>101</v>
      </c>
      <c r="J138" s="668" t="s">
        <v>101</v>
      </c>
      <c r="K138" s="755">
        <v>500</v>
      </c>
      <c r="L138" s="755">
        <v>1201</v>
      </c>
      <c r="M138" s="771">
        <v>1000</v>
      </c>
      <c r="N138" s="655" t="s">
        <v>173</v>
      </c>
      <c r="O138" s="49"/>
      <c r="P138" s="48"/>
      <c r="Q138" s="36"/>
    </row>
    <row r="139" spans="1:17" ht="15" customHeight="1">
      <c r="A139" s="1303"/>
      <c r="B139" s="1401"/>
      <c r="C139" s="1456"/>
      <c r="D139" s="1370"/>
      <c r="E139" s="1311"/>
      <c r="F139" s="1312"/>
      <c r="G139" s="754" t="s">
        <v>338</v>
      </c>
      <c r="H139" s="653" t="s">
        <v>106</v>
      </c>
      <c r="I139" s="668" t="s">
        <v>101</v>
      </c>
      <c r="J139" s="668" t="s">
        <v>101</v>
      </c>
      <c r="K139" s="755">
        <v>10</v>
      </c>
      <c r="L139" s="755">
        <v>62.6</v>
      </c>
      <c r="M139" s="771">
        <v>50</v>
      </c>
      <c r="N139" s="655" t="s">
        <v>173</v>
      </c>
      <c r="O139" s="49"/>
      <c r="P139" s="48"/>
      <c r="Q139" s="36"/>
    </row>
    <row r="140" spans="1:17" ht="15" customHeight="1">
      <c r="A140" s="1303"/>
      <c r="B140" s="1401"/>
      <c r="C140" s="1456"/>
      <c r="D140" s="1370"/>
      <c r="E140" s="1333"/>
      <c r="F140" s="1371"/>
      <c r="G140" s="754" t="s">
        <v>339</v>
      </c>
      <c r="H140" s="653" t="s">
        <v>106</v>
      </c>
      <c r="I140" s="668" t="s">
        <v>101</v>
      </c>
      <c r="J140" s="668" t="s">
        <v>101</v>
      </c>
      <c r="K140" s="755">
        <v>50</v>
      </c>
      <c r="L140" s="755">
        <v>209</v>
      </c>
      <c r="M140" s="771">
        <v>200</v>
      </c>
      <c r="N140" s="655" t="s">
        <v>173</v>
      </c>
      <c r="O140" s="49"/>
      <c r="P140" s="48"/>
      <c r="Q140" s="36"/>
    </row>
    <row r="141" spans="1:17" ht="15" customHeight="1">
      <c r="A141" s="1303"/>
      <c r="B141" s="1401"/>
      <c r="C141" s="1456"/>
      <c r="D141" s="1370"/>
      <c r="E141" s="1333"/>
      <c r="F141" s="1371"/>
      <c r="G141" s="754"/>
      <c r="H141" s="771"/>
      <c r="I141" s="771"/>
      <c r="J141" s="755"/>
      <c r="K141" s="755"/>
      <c r="L141" s="755"/>
      <c r="M141" s="771"/>
      <c r="N141" s="693"/>
      <c r="O141" s="49"/>
      <c r="P141" s="48"/>
      <c r="Q141" s="36"/>
    </row>
    <row r="142" spans="1:17" ht="15" customHeight="1">
      <c r="A142" s="1303"/>
      <c r="B142" s="1401"/>
      <c r="C142" s="1456"/>
      <c r="D142" s="1370"/>
      <c r="E142" s="1333"/>
      <c r="F142" s="1371"/>
      <c r="G142" s="1060"/>
      <c r="H142" s="653"/>
      <c r="I142" s="668"/>
      <c r="J142" s="668"/>
      <c r="K142" s="755"/>
      <c r="L142" s="755"/>
      <c r="M142" s="771"/>
      <c r="N142" s="655" t="s">
        <v>173</v>
      </c>
      <c r="O142" s="49"/>
      <c r="P142" s="48"/>
      <c r="Q142" s="36"/>
    </row>
    <row r="143" spans="1:17" ht="15" customHeight="1">
      <c r="A143" s="1303"/>
      <c r="B143" s="1401"/>
      <c r="C143" s="1456"/>
      <c r="D143" s="1370"/>
      <c r="E143" s="1333"/>
      <c r="F143" s="1371"/>
      <c r="G143" s="754"/>
      <c r="H143" s="771"/>
      <c r="I143" s="771"/>
      <c r="J143" s="755"/>
      <c r="K143" s="755"/>
      <c r="L143" s="755"/>
      <c r="M143" s="771"/>
      <c r="N143" s="693"/>
      <c r="O143" s="49"/>
      <c r="P143" s="48"/>
      <c r="Q143" s="36"/>
    </row>
    <row r="144" spans="1:17" ht="15" customHeight="1">
      <c r="A144" s="1303"/>
      <c r="B144" s="1401"/>
      <c r="C144" s="1456"/>
      <c r="D144" s="1370"/>
      <c r="E144" s="1333"/>
      <c r="F144" s="1371"/>
      <c r="G144" s="754"/>
      <c r="H144" s="771"/>
      <c r="I144" s="771"/>
      <c r="J144" s="755"/>
      <c r="K144" s="755"/>
      <c r="L144" s="755"/>
      <c r="M144" s="771"/>
      <c r="N144" s="693"/>
      <c r="O144" s="49"/>
      <c r="P144" s="48"/>
      <c r="Q144" s="36"/>
    </row>
    <row r="145" spans="1:17" ht="15" customHeight="1">
      <c r="A145" s="1303"/>
      <c r="B145" s="1401"/>
      <c r="C145" s="1456"/>
      <c r="D145" s="1370"/>
      <c r="E145" s="1333"/>
      <c r="F145" s="1371"/>
      <c r="G145" s="754"/>
      <c r="H145" s="771"/>
      <c r="I145" s="771"/>
      <c r="J145" s="755"/>
      <c r="K145" s="755"/>
      <c r="L145" s="755"/>
      <c r="M145" s="771"/>
      <c r="N145" s="693"/>
      <c r="O145" s="49"/>
      <c r="P145" s="48"/>
      <c r="Q145" s="36"/>
    </row>
    <row r="146" spans="1:17" ht="15" customHeight="1" thickBot="1">
      <c r="A146" s="1303"/>
      <c r="B146" s="1401"/>
      <c r="C146" s="1456"/>
      <c r="D146" s="1370"/>
      <c r="E146" s="1337"/>
      <c r="F146" s="1338"/>
      <c r="G146" s="869"/>
      <c r="H146" s="869"/>
      <c r="I146" s="869"/>
      <c r="J146" s="869"/>
      <c r="K146" s="869"/>
      <c r="L146" s="869"/>
      <c r="M146" s="869"/>
      <c r="N146" s="869"/>
      <c r="O146" s="49"/>
      <c r="P146" s="48"/>
      <c r="Q146" s="36"/>
    </row>
    <row r="147" spans="1:33" ht="15" customHeight="1" thickBot="1">
      <c r="A147" s="1453" t="s">
        <v>9</v>
      </c>
      <c r="B147" s="1454"/>
      <c r="C147" s="1121">
        <f>(C13*0.15%)*0.5</f>
        <v>327.52500000000003</v>
      </c>
      <c r="D147" s="238">
        <f>D148+D156+D161+D165+D170+D175+D180</f>
        <v>340</v>
      </c>
      <c r="E147" s="1428"/>
      <c r="F147" s="1429"/>
      <c r="G147" s="870"/>
      <c r="H147" s="870"/>
      <c r="I147" s="870"/>
      <c r="J147" s="871"/>
      <c r="K147" s="871"/>
      <c r="L147" s="871"/>
      <c r="M147" s="870"/>
      <c r="N147" s="870"/>
      <c r="O147" s="177"/>
      <c r="P147" s="177"/>
      <c r="Q147" s="177"/>
      <c r="R147" s="175"/>
      <c r="S147" s="175"/>
      <c r="T147" s="175"/>
      <c r="U147" s="175"/>
      <c r="V147" s="175"/>
      <c r="W147" s="175"/>
      <c r="X147" s="175"/>
      <c r="Y147" s="175"/>
      <c r="Z147" s="175"/>
      <c r="AA147" s="175"/>
      <c r="AB147" s="175"/>
      <c r="AC147" s="175"/>
      <c r="AD147" s="175"/>
      <c r="AE147" s="175"/>
      <c r="AF147" s="175"/>
      <c r="AG147" s="175"/>
    </row>
    <row r="148" spans="1:33" ht="15" customHeight="1">
      <c r="A148" s="1297" t="s">
        <v>10</v>
      </c>
      <c r="B148" s="1302" t="s">
        <v>69</v>
      </c>
      <c r="C148" s="1361"/>
      <c r="D148" s="1305">
        <v>80</v>
      </c>
      <c r="E148" s="1349"/>
      <c r="F148" s="1350"/>
      <c r="G148" s="836" t="s">
        <v>117</v>
      </c>
      <c r="H148" s="872" t="s">
        <v>106</v>
      </c>
      <c r="I148" s="655"/>
      <c r="J148" s="668" t="s">
        <v>101</v>
      </c>
      <c r="K148" s="873"/>
      <c r="L148" s="873">
        <v>114.93</v>
      </c>
      <c r="M148" s="872">
        <v>100</v>
      </c>
      <c r="N148" s="655" t="s">
        <v>215</v>
      </c>
      <c r="O148" s="177"/>
      <c r="P148" s="177"/>
      <c r="Q148" s="177"/>
      <c r="R148" s="175"/>
      <c r="S148" s="175"/>
      <c r="T148" s="175"/>
      <c r="U148" s="175"/>
      <c r="V148" s="175"/>
      <c r="W148" s="175"/>
      <c r="X148" s="175"/>
      <c r="Y148" s="175"/>
      <c r="Z148" s="175"/>
      <c r="AA148" s="175"/>
      <c r="AB148" s="175"/>
      <c r="AC148" s="175"/>
      <c r="AD148" s="175"/>
      <c r="AE148" s="175"/>
      <c r="AF148" s="175"/>
      <c r="AG148" s="175"/>
    </row>
    <row r="149" spans="1:33" ht="15" customHeight="1">
      <c r="A149" s="1298"/>
      <c r="B149" s="1303"/>
      <c r="C149" s="1310"/>
      <c r="D149" s="1305"/>
      <c r="E149" s="1331"/>
      <c r="F149" s="1332"/>
      <c r="G149" s="874" t="s">
        <v>180</v>
      </c>
      <c r="H149" s="872" t="s">
        <v>106</v>
      </c>
      <c r="I149" s="655"/>
      <c r="J149" s="668" t="s">
        <v>101</v>
      </c>
      <c r="K149" s="668"/>
      <c r="L149" s="868">
        <v>56.82</v>
      </c>
      <c r="M149" s="653">
        <v>50</v>
      </c>
      <c r="N149" s="655" t="s">
        <v>215</v>
      </c>
      <c r="O149" s="177"/>
      <c r="P149" s="177"/>
      <c r="Q149" s="177"/>
      <c r="R149" s="175"/>
      <c r="S149" s="175"/>
      <c r="T149" s="175"/>
      <c r="U149" s="175"/>
      <c r="V149" s="175"/>
      <c r="W149" s="175"/>
      <c r="X149" s="175"/>
      <c r="Y149" s="175"/>
      <c r="Z149" s="175"/>
      <c r="AA149" s="175"/>
      <c r="AB149" s="175"/>
      <c r="AC149" s="175"/>
      <c r="AD149" s="175"/>
      <c r="AE149" s="175"/>
      <c r="AF149" s="175"/>
      <c r="AG149" s="175"/>
    </row>
    <row r="150" spans="1:33" ht="15" customHeight="1">
      <c r="A150" s="1298"/>
      <c r="B150" s="1303"/>
      <c r="C150" s="1310"/>
      <c r="D150" s="1305"/>
      <c r="E150" s="1329"/>
      <c r="F150" s="1330"/>
      <c r="G150" s="753" t="s">
        <v>203</v>
      </c>
      <c r="H150" s="651" t="s">
        <v>188</v>
      </c>
      <c r="I150" s="655"/>
      <c r="J150" s="667" t="s">
        <v>101</v>
      </c>
      <c r="K150" s="668"/>
      <c r="L150" s="668">
        <v>11.28</v>
      </c>
      <c r="M150" s="653">
        <v>10</v>
      </c>
      <c r="N150" s="655" t="s">
        <v>173</v>
      </c>
      <c r="O150" s="177"/>
      <c r="P150" s="177"/>
      <c r="Q150" s="177"/>
      <c r="R150" s="175"/>
      <c r="S150" s="175"/>
      <c r="T150" s="175"/>
      <c r="U150" s="175"/>
      <c r="V150" s="175"/>
      <c r="W150" s="175"/>
      <c r="X150" s="175"/>
      <c r="Y150" s="175"/>
      <c r="Z150" s="175"/>
      <c r="AA150" s="175"/>
      <c r="AB150" s="175"/>
      <c r="AC150" s="175"/>
      <c r="AD150" s="175"/>
      <c r="AE150" s="175"/>
      <c r="AF150" s="175"/>
      <c r="AG150" s="175"/>
    </row>
    <row r="151" spans="1:33" ht="15" customHeight="1">
      <c r="A151" s="1298"/>
      <c r="B151" s="1303"/>
      <c r="C151" s="1310"/>
      <c r="D151" s="1305"/>
      <c r="E151" s="1329"/>
      <c r="F151" s="1330"/>
      <c r="G151" s="753"/>
      <c r="H151" s="651"/>
      <c r="I151" s="651"/>
      <c r="J151" s="667"/>
      <c r="K151" s="668"/>
      <c r="L151" s="668"/>
      <c r="M151" s="653"/>
      <c r="N151" s="655"/>
      <c r="O151" s="177"/>
      <c r="P151" s="177"/>
      <c r="Q151" s="177"/>
      <c r="R151" s="175"/>
      <c r="S151" s="175"/>
      <c r="T151" s="175"/>
      <c r="U151" s="175"/>
      <c r="V151" s="175"/>
      <c r="W151" s="175"/>
      <c r="X151" s="175"/>
      <c r="Y151" s="175"/>
      <c r="Z151" s="175"/>
      <c r="AA151" s="175"/>
      <c r="AB151" s="175"/>
      <c r="AC151" s="175"/>
      <c r="AD151" s="175"/>
      <c r="AE151" s="175"/>
      <c r="AF151" s="175"/>
      <c r="AG151" s="175"/>
    </row>
    <row r="152" spans="1:33" ht="15" customHeight="1">
      <c r="A152" s="1298"/>
      <c r="B152" s="1303"/>
      <c r="C152" s="1310"/>
      <c r="D152" s="1305"/>
      <c r="E152" s="1268"/>
      <c r="F152" s="1269"/>
      <c r="G152" s="751" t="s">
        <v>118</v>
      </c>
      <c r="H152" s="653" t="s">
        <v>100</v>
      </c>
      <c r="I152" s="655"/>
      <c r="J152" s="653" t="s">
        <v>101</v>
      </c>
      <c r="K152" s="653"/>
      <c r="L152" s="875">
        <v>114.71</v>
      </c>
      <c r="M152" s="653">
        <v>100</v>
      </c>
      <c r="N152" s="655" t="s">
        <v>215</v>
      </c>
      <c r="O152" s="177"/>
      <c r="P152" s="177"/>
      <c r="Q152" s="177"/>
      <c r="R152" s="175"/>
      <c r="S152" s="175"/>
      <c r="T152" s="175"/>
      <c r="U152" s="175"/>
      <c r="V152" s="175"/>
      <c r="W152" s="175"/>
      <c r="X152" s="175"/>
      <c r="Y152" s="175"/>
      <c r="Z152" s="175"/>
      <c r="AA152" s="175"/>
      <c r="AB152" s="175"/>
      <c r="AC152" s="175"/>
      <c r="AD152" s="175"/>
      <c r="AE152" s="175"/>
      <c r="AF152" s="175"/>
      <c r="AG152" s="175"/>
    </row>
    <row r="153" spans="1:17" ht="15" customHeight="1">
      <c r="A153" s="1298"/>
      <c r="B153" s="1303"/>
      <c r="C153" s="1310"/>
      <c r="D153" s="1305"/>
      <c r="E153" s="1268"/>
      <c r="F153" s="1269"/>
      <c r="G153" s="650" t="s">
        <v>218</v>
      </c>
      <c r="H153" s="651" t="s">
        <v>100</v>
      </c>
      <c r="I153" s="655"/>
      <c r="J153" s="849" t="s">
        <v>101</v>
      </c>
      <c r="K153" s="651"/>
      <c r="L153" s="651">
        <v>24.19</v>
      </c>
      <c r="M153" s="651">
        <v>20</v>
      </c>
      <c r="N153" s="651" t="s">
        <v>173</v>
      </c>
      <c r="O153" s="36"/>
      <c r="P153" s="36"/>
      <c r="Q153" s="36"/>
    </row>
    <row r="154" spans="1:33" ht="15" customHeight="1">
      <c r="A154" s="1298"/>
      <c r="B154" s="1303"/>
      <c r="C154" s="1310"/>
      <c r="D154" s="1305"/>
      <c r="E154" s="1329"/>
      <c r="F154" s="1330"/>
      <c r="G154" s="751"/>
      <c r="H154" s="653"/>
      <c r="I154" s="653"/>
      <c r="J154" s="653"/>
      <c r="K154" s="653"/>
      <c r="L154" s="653"/>
      <c r="M154" s="653"/>
      <c r="N154" s="655"/>
      <c r="O154" s="177"/>
      <c r="P154" s="177"/>
      <c r="Q154" s="177"/>
      <c r="R154" s="175"/>
      <c r="S154" s="175"/>
      <c r="T154" s="175"/>
      <c r="U154" s="175"/>
      <c r="V154" s="175"/>
      <c r="W154" s="175"/>
      <c r="X154" s="175"/>
      <c r="Y154" s="175"/>
      <c r="Z154" s="175"/>
      <c r="AA154" s="175"/>
      <c r="AB154" s="175"/>
      <c r="AC154" s="175"/>
      <c r="AD154" s="175"/>
      <c r="AE154" s="175"/>
      <c r="AF154" s="175"/>
      <c r="AG154" s="175"/>
    </row>
    <row r="155" spans="1:17" ht="15" customHeight="1">
      <c r="A155" s="1299"/>
      <c r="B155" s="1304"/>
      <c r="C155" s="1310"/>
      <c r="D155" s="1305"/>
      <c r="E155" s="1280"/>
      <c r="F155" s="1281"/>
      <c r="G155" s="852"/>
      <c r="H155" s="852"/>
      <c r="I155" s="852"/>
      <c r="J155" s="852"/>
      <c r="K155" s="852"/>
      <c r="L155" s="852"/>
      <c r="M155" s="852"/>
      <c r="N155" s="852"/>
      <c r="O155" s="36"/>
      <c r="P155" s="36"/>
      <c r="Q155" s="36"/>
    </row>
    <row r="156" spans="1:17" ht="15" customHeight="1">
      <c r="A156" s="1298" t="s">
        <v>189</v>
      </c>
      <c r="B156" s="1401" t="s">
        <v>70</v>
      </c>
      <c r="C156" s="1310"/>
      <c r="D156" s="1305">
        <v>70</v>
      </c>
      <c r="E156" s="1314"/>
      <c r="F156" s="1315"/>
      <c r="G156" s="753" t="s">
        <v>181</v>
      </c>
      <c r="H156" s="694" t="s">
        <v>106</v>
      </c>
      <c r="I156" s="655"/>
      <c r="J156" s="653" t="s">
        <v>101</v>
      </c>
      <c r="K156" s="694"/>
      <c r="L156" s="694">
        <v>5.5</v>
      </c>
      <c r="M156" s="694">
        <v>5</v>
      </c>
      <c r="N156" s="651" t="s">
        <v>174</v>
      </c>
      <c r="O156" s="36"/>
      <c r="P156" s="36"/>
      <c r="Q156" s="36"/>
    </row>
    <row r="157" spans="1:17" ht="15" customHeight="1">
      <c r="A157" s="1298"/>
      <c r="B157" s="1401"/>
      <c r="C157" s="1310"/>
      <c r="D157" s="1305"/>
      <c r="E157" s="1274"/>
      <c r="F157" s="1275"/>
      <c r="G157" s="844" t="s">
        <v>304</v>
      </c>
      <c r="H157" s="694" t="s">
        <v>106</v>
      </c>
      <c r="I157" s="849"/>
      <c r="J157" s="653" t="s">
        <v>101</v>
      </c>
      <c r="K157" s="849"/>
      <c r="L157" s="849">
        <v>2.11</v>
      </c>
      <c r="M157" s="849">
        <v>2</v>
      </c>
      <c r="N157" s="651" t="s">
        <v>174</v>
      </c>
      <c r="O157" s="36"/>
      <c r="P157" s="36"/>
      <c r="Q157" s="36"/>
    </row>
    <row r="158" spans="1:17" ht="15" customHeight="1">
      <c r="A158" s="1298"/>
      <c r="B158" s="1401"/>
      <c r="C158" s="1310"/>
      <c r="D158" s="1305"/>
      <c r="E158" s="1335"/>
      <c r="F158" s="1336"/>
      <c r="G158" s="844" t="s">
        <v>305</v>
      </c>
      <c r="H158" s="694" t="s">
        <v>106</v>
      </c>
      <c r="I158" s="849"/>
      <c r="J158" s="653" t="s">
        <v>101</v>
      </c>
      <c r="K158" s="849"/>
      <c r="L158" s="849">
        <v>23.02</v>
      </c>
      <c r="M158" s="849">
        <v>20</v>
      </c>
      <c r="N158" s="651" t="s">
        <v>174</v>
      </c>
      <c r="O158" s="36"/>
      <c r="P158" s="36"/>
      <c r="Q158" s="36"/>
    </row>
    <row r="159" spans="1:17" ht="15" customHeight="1">
      <c r="A159" s="1298"/>
      <c r="B159" s="1401"/>
      <c r="C159" s="1310"/>
      <c r="D159" s="1305"/>
      <c r="E159" s="1335"/>
      <c r="F159" s="1336"/>
      <c r="G159" s="844" t="s">
        <v>306</v>
      </c>
      <c r="H159" s="694" t="s">
        <v>106</v>
      </c>
      <c r="I159" s="849"/>
      <c r="J159" s="653" t="s">
        <v>101</v>
      </c>
      <c r="K159" s="849"/>
      <c r="L159" s="849">
        <v>5.18</v>
      </c>
      <c r="M159" s="849">
        <v>5</v>
      </c>
      <c r="N159" s="651" t="s">
        <v>174</v>
      </c>
      <c r="O159" s="36"/>
      <c r="P159" s="36"/>
      <c r="Q159" s="36"/>
    </row>
    <row r="160" spans="1:17" ht="15" customHeight="1">
      <c r="A160" s="1299"/>
      <c r="B160" s="1304"/>
      <c r="C160" s="1310"/>
      <c r="D160" s="1305"/>
      <c r="E160" s="1347"/>
      <c r="F160" s="1348"/>
      <c r="G160" s="860" t="s">
        <v>331</v>
      </c>
      <c r="H160" s="694" t="s">
        <v>106</v>
      </c>
      <c r="I160" s="852"/>
      <c r="J160" s="653" t="s">
        <v>101</v>
      </c>
      <c r="K160" s="852"/>
      <c r="L160" s="852">
        <v>109.37</v>
      </c>
      <c r="M160" s="852">
        <v>100</v>
      </c>
      <c r="N160" s="651" t="s">
        <v>174</v>
      </c>
      <c r="O160" s="36"/>
      <c r="P160" s="36"/>
      <c r="Q160" s="36"/>
    </row>
    <row r="161" spans="1:17" ht="14.25" customHeight="1">
      <c r="A161" s="1297" t="s">
        <v>12</v>
      </c>
      <c r="B161" s="1302" t="s">
        <v>71</v>
      </c>
      <c r="C161" s="1310"/>
      <c r="D161" s="1305">
        <v>70</v>
      </c>
      <c r="E161" s="1314"/>
      <c r="F161" s="1315"/>
      <c r="G161" s="738"/>
      <c r="H161" s="1062"/>
      <c r="I161" s="1062"/>
      <c r="J161" s="654"/>
      <c r="K161" s="1062"/>
      <c r="L161" s="1062"/>
      <c r="M161" s="663"/>
      <c r="N161" s="654"/>
      <c r="O161" s="36"/>
      <c r="P161" s="36"/>
      <c r="Q161" s="36"/>
    </row>
    <row r="162" spans="1:17" ht="15" customHeight="1">
      <c r="A162" s="1298"/>
      <c r="B162" s="1303"/>
      <c r="C162" s="1310"/>
      <c r="D162" s="1305"/>
      <c r="E162" s="1268"/>
      <c r="F162" s="1269"/>
      <c r="G162" s="751" t="s">
        <v>251</v>
      </c>
      <c r="H162" s="727" t="s">
        <v>106</v>
      </c>
      <c r="I162" s="727"/>
      <c r="J162" s="655" t="s">
        <v>99</v>
      </c>
      <c r="K162" s="727"/>
      <c r="L162" s="727">
        <v>10</v>
      </c>
      <c r="M162" s="665" t="s">
        <v>124</v>
      </c>
      <c r="N162" s="655" t="s">
        <v>173</v>
      </c>
      <c r="O162" s="36"/>
      <c r="P162" s="36"/>
      <c r="Q162" s="36"/>
    </row>
    <row r="163" spans="1:17" ht="15" customHeight="1">
      <c r="A163" s="1298"/>
      <c r="B163" s="1303"/>
      <c r="C163" s="1310"/>
      <c r="D163" s="1305"/>
      <c r="E163" s="1268"/>
      <c r="F163" s="1269"/>
      <c r="G163" s="651"/>
      <c r="H163" s="651"/>
      <c r="I163" s="651"/>
      <c r="J163" s="651"/>
      <c r="K163" s="651"/>
      <c r="L163" s="651"/>
      <c r="M163" s="651"/>
      <c r="N163" s="651"/>
      <c r="O163" s="36"/>
      <c r="P163" s="36"/>
      <c r="Q163" s="36"/>
    </row>
    <row r="164" spans="1:17" ht="15" customHeight="1">
      <c r="A164" s="1298"/>
      <c r="B164" s="1304"/>
      <c r="C164" s="1310"/>
      <c r="D164" s="1305"/>
      <c r="E164" s="1280"/>
      <c r="F164" s="1281"/>
      <c r="G164" s="852"/>
      <c r="H164" s="852"/>
      <c r="I164" s="852"/>
      <c r="J164" s="852"/>
      <c r="K164" s="852"/>
      <c r="L164" s="852"/>
      <c r="M164" s="852"/>
      <c r="N164" s="852"/>
      <c r="O164" s="36"/>
      <c r="P164" s="36"/>
      <c r="Q164" s="36"/>
    </row>
    <row r="165" spans="1:17" ht="15" customHeight="1">
      <c r="A165" s="1298"/>
      <c r="B165" s="1302" t="s">
        <v>72</v>
      </c>
      <c r="C165" s="1310"/>
      <c r="D165" s="1305">
        <v>60</v>
      </c>
      <c r="E165" s="1272"/>
      <c r="F165" s="1273"/>
      <c r="G165" s="1154" t="s">
        <v>121</v>
      </c>
      <c r="H165" s="1155" t="s">
        <v>106</v>
      </c>
      <c r="I165" s="1156" t="s">
        <v>178</v>
      </c>
      <c r="J165" s="1156" t="s">
        <v>99</v>
      </c>
      <c r="K165" s="1156">
        <v>10</v>
      </c>
      <c r="L165" s="1156">
        <v>10</v>
      </c>
      <c r="M165" s="1157">
        <v>10</v>
      </c>
      <c r="N165" s="654" t="s">
        <v>282</v>
      </c>
      <c r="O165" s="36"/>
      <c r="P165" s="36"/>
      <c r="Q165" s="36"/>
    </row>
    <row r="166" spans="1:17" ht="15" customHeight="1">
      <c r="A166" s="1298"/>
      <c r="B166" s="1303"/>
      <c r="C166" s="1310"/>
      <c r="D166" s="1305"/>
      <c r="E166" s="1268"/>
      <c r="F166" s="1269"/>
      <c r="G166" s="753" t="s">
        <v>182</v>
      </c>
      <c r="H166" s="653" t="s">
        <v>106</v>
      </c>
      <c r="I166" s="667" t="s">
        <v>178</v>
      </c>
      <c r="J166" s="667" t="s">
        <v>99</v>
      </c>
      <c r="K166" s="667">
        <v>10</v>
      </c>
      <c r="L166" s="667">
        <v>10</v>
      </c>
      <c r="M166" s="653">
        <v>20</v>
      </c>
      <c r="N166" s="655" t="s">
        <v>282</v>
      </c>
      <c r="O166" s="36"/>
      <c r="P166" s="36"/>
      <c r="Q166" s="36"/>
    </row>
    <row r="167" spans="1:17" ht="15" customHeight="1">
      <c r="A167" s="1298"/>
      <c r="B167" s="1303"/>
      <c r="C167" s="1310"/>
      <c r="D167" s="1305"/>
      <c r="E167" s="1268"/>
      <c r="F167" s="1269"/>
      <c r="G167" s="651"/>
      <c r="H167" s="651"/>
      <c r="I167" s="651"/>
      <c r="J167" s="651"/>
      <c r="K167" s="651"/>
      <c r="L167" s="651"/>
      <c r="M167" s="651"/>
      <c r="N167" s="651"/>
      <c r="O167" s="36"/>
      <c r="P167" s="36"/>
      <c r="Q167" s="36"/>
    </row>
    <row r="168" spans="1:17" ht="15" customHeight="1">
      <c r="A168" s="1298"/>
      <c r="B168" s="1303"/>
      <c r="C168" s="1310"/>
      <c r="D168" s="1305"/>
      <c r="E168" s="1268"/>
      <c r="F168" s="1269"/>
      <c r="G168" s="651"/>
      <c r="H168" s="651"/>
      <c r="I168" s="651"/>
      <c r="J168" s="651"/>
      <c r="K168" s="651"/>
      <c r="L168" s="651"/>
      <c r="M168" s="651"/>
      <c r="N168" s="651"/>
      <c r="O168" s="36"/>
      <c r="P168" s="36"/>
      <c r="Q168" s="36"/>
    </row>
    <row r="169" spans="1:17" ht="15" customHeight="1">
      <c r="A169" s="1299"/>
      <c r="B169" s="1304"/>
      <c r="C169" s="1310"/>
      <c r="D169" s="1305"/>
      <c r="E169" s="1280"/>
      <c r="F169" s="1281"/>
      <c r="G169" s="852"/>
      <c r="H169" s="852"/>
      <c r="I169" s="852"/>
      <c r="J169" s="852"/>
      <c r="K169" s="852"/>
      <c r="L169" s="852"/>
      <c r="M169" s="852"/>
      <c r="N169" s="852"/>
      <c r="O169" s="36"/>
      <c r="P169" s="36"/>
      <c r="Q169" s="36"/>
    </row>
    <row r="170" spans="1:17" ht="15" customHeight="1">
      <c r="A170" s="1297" t="s">
        <v>13</v>
      </c>
      <c r="B170" s="1302" t="s">
        <v>92</v>
      </c>
      <c r="C170" s="1310"/>
      <c r="D170" s="1305">
        <v>30</v>
      </c>
      <c r="E170" s="1282"/>
      <c r="F170" s="1283"/>
      <c r="G170" s="811" t="s">
        <v>198</v>
      </c>
      <c r="H170" s="803" t="s">
        <v>126</v>
      </c>
      <c r="I170" s="655"/>
      <c r="J170" s="812" t="s">
        <v>101</v>
      </c>
      <c r="K170" s="803"/>
      <c r="L170" s="812">
        <v>3.96</v>
      </c>
      <c r="M170" s="669" t="s">
        <v>124</v>
      </c>
      <c r="N170" s="665" t="s">
        <v>174</v>
      </c>
      <c r="O170" s="36"/>
      <c r="P170" s="36"/>
      <c r="Q170" s="36"/>
    </row>
    <row r="171" spans="1:17" ht="15" customHeight="1">
      <c r="A171" s="1298"/>
      <c r="B171" s="1303"/>
      <c r="C171" s="1310"/>
      <c r="D171" s="1305"/>
      <c r="E171" s="1268"/>
      <c r="F171" s="1269"/>
      <c r="G171" s="753" t="s">
        <v>197</v>
      </c>
      <c r="H171" s="668" t="s">
        <v>126</v>
      </c>
      <c r="I171" s="655"/>
      <c r="J171" s="668" t="s">
        <v>101</v>
      </c>
      <c r="K171" s="873"/>
      <c r="L171" s="668">
        <v>3.77</v>
      </c>
      <c r="M171" s="669" t="s">
        <v>124</v>
      </c>
      <c r="N171" s="665" t="s">
        <v>173</v>
      </c>
      <c r="O171" s="36"/>
      <c r="P171" s="36"/>
      <c r="Q171" s="36"/>
    </row>
    <row r="172" spans="1:17" ht="15" customHeight="1">
      <c r="A172" s="1298"/>
      <c r="B172" s="1303"/>
      <c r="C172" s="1310"/>
      <c r="D172" s="1305"/>
      <c r="E172" s="1268"/>
      <c r="F172" s="1269"/>
      <c r="G172" s="753"/>
      <c r="H172" s="668"/>
      <c r="I172" s="694"/>
      <c r="J172" s="668"/>
      <c r="K172" s="694"/>
      <c r="L172" s="668"/>
      <c r="M172" s="669"/>
      <c r="N172" s="665"/>
      <c r="O172" s="36"/>
      <c r="P172" s="36"/>
      <c r="Q172" s="36"/>
    </row>
    <row r="173" spans="1:17" ht="15" customHeight="1">
      <c r="A173" s="1298"/>
      <c r="B173" s="1303"/>
      <c r="C173" s="1310"/>
      <c r="D173" s="1305"/>
      <c r="E173" s="1268"/>
      <c r="F173" s="1269"/>
      <c r="G173" s="753"/>
      <c r="H173" s="694"/>
      <c r="I173" s="694"/>
      <c r="J173" s="694"/>
      <c r="K173" s="694"/>
      <c r="L173" s="694"/>
      <c r="M173" s="694"/>
      <c r="N173" s="694"/>
      <c r="O173" s="36"/>
      <c r="P173" s="36"/>
      <c r="Q173" s="36"/>
    </row>
    <row r="174" spans="1:17" ht="15" customHeight="1">
      <c r="A174" s="1299"/>
      <c r="B174" s="1304"/>
      <c r="C174" s="1310"/>
      <c r="D174" s="1305"/>
      <c r="E174" s="1280"/>
      <c r="F174" s="1281"/>
      <c r="G174" s="373"/>
      <c r="H174" s="374"/>
      <c r="I174" s="374"/>
      <c r="J174" s="374"/>
      <c r="K174" s="374"/>
      <c r="L174" s="374"/>
      <c r="M174" s="374"/>
      <c r="N174" s="374"/>
      <c r="O174" s="36"/>
      <c r="P174" s="36"/>
      <c r="Q174" s="36"/>
    </row>
    <row r="175" spans="1:17" ht="15" customHeight="1">
      <c r="A175" s="1417" t="s">
        <v>14</v>
      </c>
      <c r="B175" s="1436" t="s">
        <v>211</v>
      </c>
      <c r="C175" s="1420"/>
      <c r="D175" s="1305">
        <v>30</v>
      </c>
      <c r="E175" s="1479"/>
      <c r="F175" s="1480"/>
      <c r="G175" s="195" t="s">
        <v>122</v>
      </c>
      <c r="H175" s="201" t="s">
        <v>106</v>
      </c>
      <c r="I175" s="159"/>
      <c r="J175" s="201" t="s">
        <v>101</v>
      </c>
      <c r="K175" s="201"/>
      <c r="L175" s="201">
        <v>7.25</v>
      </c>
      <c r="M175" s="69" t="s">
        <v>124</v>
      </c>
      <c r="N175" s="69" t="s">
        <v>174</v>
      </c>
      <c r="O175" s="36"/>
      <c r="P175" s="36"/>
      <c r="Q175" s="36"/>
    </row>
    <row r="176" spans="1:17" ht="15" customHeight="1">
      <c r="A176" s="1418"/>
      <c r="B176" s="1437"/>
      <c r="C176" s="1420"/>
      <c r="D176" s="1305"/>
      <c r="E176" s="1268"/>
      <c r="F176" s="1269"/>
      <c r="G176" s="178" t="s">
        <v>201</v>
      </c>
      <c r="H176" s="321" t="s">
        <v>106</v>
      </c>
      <c r="I176" s="189"/>
      <c r="J176" s="321" t="s">
        <v>101</v>
      </c>
      <c r="K176" s="321"/>
      <c r="L176" s="321">
        <v>23.38</v>
      </c>
      <c r="M176" s="354">
        <v>20</v>
      </c>
      <c r="N176" s="314" t="s">
        <v>173</v>
      </c>
      <c r="O176" s="36"/>
      <c r="P176" s="36"/>
      <c r="Q176" s="36"/>
    </row>
    <row r="177" spans="1:17" ht="15" customHeight="1">
      <c r="A177" s="1418"/>
      <c r="B177" s="1437"/>
      <c r="C177" s="1420"/>
      <c r="D177" s="1305"/>
      <c r="E177" s="1268"/>
      <c r="F177" s="1269"/>
      <c r="G177" s="194"/>
      <c r="H177" s="194"/>
      <c r="I177" s="194"/>
      <c r="J177" s="194"/>
      <c r="K177" s="194"/>
      <c r="L177" s="194"/>
      <c r="M177" s="194"/>
      <c r="N177" s="194"/>
      <c r="O177" s="36"/>
      <c r="P177" s="36"/>
      <c r="Q177" s="36"/>
    </row>
    <row r="178" spans="1:17" ht="15" customHeight="1">
      <c r="A178" s="1418"/>
      <c r="B178" s="1437"/>
      <c r="C178" s="1420"/>
      <c r="D178" s="1305"/>
      <c r="E178" s="1268"/>
      <c r="F178" s="1269"/>
      <c r="G178" s="194"/>
      <c r="H178" s="194"/>
      <c r="I178" s="194"/>
      <c r="J178" s="194"/>
      <c r="K178" s="194"/>
      <c r="L178" s="194"/>
      <c r="M178" s="194"/>
      <c r="N178" s="194"/>
      <c r="O178" s="36"/>
      <c r="P178" s="36"/>
      <c r="Q178" s="36"/>
    </row>
    <row r="179" spans="1:17" ht="15" customHeight="1">
      <c r="A179" s="1418"/>
      <c r="B179" s="1438"/>
      <c r="C179" s="1420"/>
      <c r="D179" s="1305"/>
      <c r="E179" s="1280"/>
      <c r="F179" s="1281"/>
      <c r="G179" s="192"/>
      <c r="H179" s="192"/>
      <c r="I179" s="192"/>
      <c r="J179" s="192"/>
      <c r="K179" s="192"/>
      <c r="L179" s="192"/>
      <c r="M179" s="192"/>
      <c r="N179" s="192"/>
      <c r="O179" s="36"/>
      <c r="P179" s="36"/>
      <c r="Q179" s="36"/>
    </row>
    <row r="180" spans="1:17" ht="15" customHeight="1">
      <c r="A180" s="1417" t="s">
        <v>15</v>
      </c>
      <c r="B180" s="1442" t="s">
        <v>73</v>
      </c>
      <c r="C180" s="1420"/>
      <c r="D180" s="1305"/>
      <c r="E180" s="1314"/>
      <c r="F180" s="1315"/>
      <c r="G180" s="175"/>
      <c r="H180" s="57"/>
      <c r="I180" s="198"/>
      <c r="J180" s="57"/>
      <c r="K180" s="200"/>
      <c r="L180" s="199"/>
      <c r="M180" s="57"/>
      <c r="N180" s="57"/>
      <c r="O180" s="36"/>
      <c r="P180" s="36"/>
      <c r="Q180" s="36"/>
    </row>
    <row r="181" spans="1:17" ht="15" customHeight="1">
      <c r="A181" s="1418"/>
      <c r="B181" s="1443"/>
      <c r="C181" s="1420"/>
      <c r="D181" s="1305"/>
      <c r="E181" s="1268"/>
      <c r="F181" s="1269"/>
      <c r="G181" s="194"/>
      <c r="H181" s="194"/>
      <c r="I181" s="194"/>
      <c r="J181" s="194"/>
      <c r="K181" s="194"/>
      <c r="L181" s="194"/>
      <c r="M181" s="194"/>
      <c r="N181" s="194"/>
      <c r="O181" s="36"/>
      <c r="P181" s="36"/>
      <c r="Q181" s="36"/>
    </row>
    <row r="182" spans="1:17" ht="15" customHeight="1">
      <c r="A182" s="1419"/>
      <c r="B182" s="1444"/>
      <c r="C182" s="1420"/>
      <c r="D182" s="1305"/>
      <c r="E182" s="1280"/>
      <c r="F182" s="1281"/>
      <c r="G182" s="192"/>
      <c r="H182" s="192"/>
      <c r="I182" s="192"/>
      <c r="J182" s="192"/>
      <c r="K182" s="192"/>
      <c r="L182" s="192"/>
      <c r="M182" s="192"/>
      <c r="N182" s="192"/>
      <c r="O182" s="36"/>
      <c r="P182" s="36"/>
      <c r="Q182" s="36"/>
    </row>
    <row r="183" spans="1:17" ht="35.25" customHeight="1">
      <c r="A183" s="1399" t="s">
        <v>34</v>
      </c>
      <c r="B183" s="1439"/>
      <c r="C183" s="1313" t="s">
        <v>41</v>
      </c>
      <c r="D183" s="1313"/>
      <c r="E183" s="1351"/>
      <c r="F183" s="1352"/>
      <c r="G183" s="1379" t="s">
        <v>38</v>
      </c>
      <c r="H183" s="1469" t="s">
        <v>49</v>
      </c>
      <c r="I183" s="1379" t="s">
        <v>46</v>
      </c>
      <c r="J183" s="1379" t="s">
        <v>39</v>
      </c>
      <c r="K183" s="1379" t="s">
        <v>93</v>
      </c>
      <c r="L183" s="1379" t="s">
        <v>96</v>
      </c>
      <c r="M183" s="1339" t="s">
        <v>95</v>
      </c>
      <c r="N183" s="1472" t="s">
        <v>40</v>
      </c>
      <c r="O183" s="36"/>
      <c r="P183" s="36"/>
      <c r="Q183" s="36"/>
    </row>
    <row r="184" spans="1:17" ht="21" customHeight="1">
      <c r="A184" s="1401"/>
      <c r="B184" s="1440"/>
      <c r="C184" s="1313" t="s">
        <v>31</v>
      </c>
      <c r="D184" s="1313" t="s">
        <v>52</v>
      </c>
      <c r="E184" s="1353"/>
      <c r="F184" s="1354"/>
      <c r="G184" s="1340"/>
      <c r="H184" s="1470"/>
      <c r="I184" s="1340"/>
      <c r="J184" s="1340"/>
      <c r="K184" s="1340"/>
      <c r="L184" s="1340"/>
      <c r="M184" s="1340"/>
      <c r="N184" s="1473"/>
      <c r="O184" s="36"/>
      <c r="P184" s="36"/>
      <c r="Q184" s="36"/>
    </row>
    <row r="185" spans="1:17" ht="15.75" customHeight="1">
      <c r="A185" s="1416"/>
      <c r="B185" s="1441"/>
      <c r="C185" s="1313"/>
      <c r="D185" s="1313"/>
      <c r="E185" s="1355"/>
      <c r="F185" s="1356"/>
      <c r="G185" s="1341"/>
      <c r="H185" s="1471"/>
      <c r="I185" s="1341"/>
      <c r="J185" s="1341"/>
      <c r="K185" s="1341"/>
      <c r="L185" s="1341"/>
      <c r="M185" s="1341"/>
      <c r="N185" s="1474"/>
      <c r="O185" s="36"/>
      <c r="P185" s="36"/>
      <c r="Q185" s="36"/>
    </row>
    <row r="186" spans="1:17" ht="15" customHeight="1">
      <c r="A186" s="1421" t="s">
        <v>16</v>
      </c>
      <c r="B186" s="1422"/>
      <c r="C186" s="1122">
        <f>(C13*0.15%)*0.1</f>
        <v>65.50500000000001</v>
      </c>
      <c r="D186" s="237">
        <f>D187+D194+D198+D205</f>
        <v>74</v>
      </c>
      <c r="E186" s="1278"/>
      <c r="F186" s="1279"/>
      <c r="G186" s="1089"/>
      <c r="H186" s="1049"/>
      <c r="I186" s="972"/>
      <c r="J186" s="972"/>
      <c r="K186" s="1002"/>
      <c r="L186" s="803"/>
      <c r="M186" s="1091"/>
      <c r="N186" s="846"/>
      <c r="O186" s="36"/>
      <c r="P186" s="36"/>
      <c r="Q186" s="36"/>
    </row>
    <row r="187" spans="1:17" s="175" customFormat="1" ht="15" customHeight="1">
      <c r="A187" s="1297" t="s">
        <v>17</v>
      </c>
      <c r="B187" s="1302" t="s">
        <v>74</v>
      </c>
      <c r="C187" s="1310"/>
      <c r="D187" s="1305">
        <v>22</v>
      </c>
      <c r="E187" s="1270"/>
      <c r="F187" s="1271"/>
      <c r="G187" s="1087"/>
      <c r="H187" s="872"/>
      <c r="I187" s="1088"/>
      <c r="J187" s="1088"/>
      <c r="K187" s="873"/>
      <c r="L187" s="803"/>
      <c r="M187" s="1090"/>
      <c r="N187" s="792"/>
      <c r="O187" s="177"/>
      <c r="P187" s="177"/>
      <c r="Q187" s="177"/>
    </row>
    <row r="188" spans="1:17" s="175" customFormat="1" ht="15" customHeight="1">
      <c r="A188" s="1298"/>
      <c r="B188" s="1303"/>
      <c r="C188" s="1310"/>
      <c r="D188" s="1305"/>
      <c r="E188" s="1276"/>
      <c r="F188" s="1277"/>
      <c r="G188" s="1220" t="s">
        <v>344</v>
      </c>
      <c r="H188" s="1163" t="s">
        <v>106</v>
      </c>
      <c r="I188" s="1169" t="s">
        <v>178</v>
      </c>
      <c r="J188" s="1169" t="s">
        <v>123</v>
      </c>
      <c r="K188" s="1167">
        <v>1</v>
      </c>
      <c r="L188" s="1167">
        <v>1</v>
      </c>
      <c r="M188" s="1221">
        <v>10</v>
      </c>
      <c r="N188" s="1222" t="s">
        <v>350</v>
      </c>
      <c r="O188" s="177"/>
      <c r="P188" s="177"/>
      <c r="Q188" s="177"/>
    </row>
    <row r="189" spans="1:17" s="175" customFormat="1" ht="15" customHeight="1">
      <c r="A189" s="1298"/>
      <c r="B189" s="1303"/>
      <c r="C189" s="1310"/>
      <c r="D189" s="1305"/>
      <c r="E189" s="1276"/>
      <c r="F189" s="1277"/>
      <c r="G189" s="1220" t="s">
        <v>342</v>
      </c>
      <c r="H189" s="1163" t="s">
        <v>106</v>
      </c>
      <c r="I189" s="1169" t="s">
        <v>178</v>
      </c>
      <c r="J189" s="1169" t="s">
        <v>123</v>
      </c>
      <c r="K189" s="1167">
        <v>1</v>
      </c>
      <c r="L189" s="1167">
        <v>1</v>
      </c>
      <c r="M189" s="1221">
        <v>10</v>
      </c>
      <c r="N189" s="1222" t="s">
        <v>350</v>
      </c>
      <c r="O189" s="177"/>
      <c r="P189" s="177"/>
      <c r="Q189" s="177"/>
    </row>
    <row r="190" spans="1:17" s="583" customFormat="1" ht="22.5" customHeight="1">
      <c r="A190" s="1298"/>
      <c r="B190" s="1303"/>
      <c r="C190" s="1310"/>
      <c r="D190" s="1305"/>
      <c r="E190" s="1276"/>
      <c r="F190" s="1277"/>
      <c r="G190" s="1178" t="s">
        <v>349</v>
      </c>
      <c r="H190" s="1163" t="s">
        <v>106</v>
      </c>
      <c r="I190" s="1169" t="s">
        <v>178</v>
      </c>
      <c r="J190" s="1169" t="s">
        <v>123</v>
      </c>
      <c r="K190" s="1167">
        <v>1</v>
      </c>
      <c r="L190" s="1167">
        <v>1</v>
      </c>
      <c r="M190" s="1223">
        <v>10</v>
      </c>
      <c r="N190" s="1204" t="s">
        <v>282</v>
      </c>
      <c r="O190" s="681"/>
      <c r="P190" s="681"/>
      <c r="Q190" s="681"/>
    </row>
    <row r="191" spans="1:17" ht="36.75" customHeight="1">
      <c r="A191" s="1298"/>
      <c r="B191" s="1401"/>
      <c r="C191" s="1310"/>
      <c r="D191" s="1305"/>
      <c r="E191" s="1276"/>
      <c r="F191" s="1292"/>
      <c r="G191" s="1178" t="s">
        <v>323</v>
      </c>
      <c r="H191" s="1163" t="s">
        <v>106</v>
      </c>
      <c r="I191" s="1173" t="s">
        <v>178</v>
      </c>
      <c r="J191" s="1173" t="s">
        <v>123</v>
      </c>
      <c r="K191" s="1174">
        <v>1</v>
      </c>
      <c r="L191" s="1174">
        <v>1</v>
      </c>
      <c r="M191" s="1223">
        <v>1000</v>
      </c>
      <c r="N191" s="1204" t="s">
        <v>282</v>
      </c>
      <c r="O191" s="36"/>
      <c r="P191" s="36"/>
      <c r="Q191" s="36"/>
    </row>
    <row r="192" spans="1:17" ht="49.5" customHeight="1">
      <c r="A192" s="1298"/>
      <c r="B192" s="1401"/>
      <c r="C192" s="1310"/>
      <c r="D192" s="1305"/>
      <c r="E192" s="1276"/>
      <c r="F192" s="1292"/>
      <c r="G192" s="1224" t="s">
        <v>324</v>
      </c>
      <c r="H192" s="1163" t="s">
        <v>106</v>
      </c>
      <c r="I192" s="1173" t="s">
        <v>178</v>
      </c>
      <c r="J192" s="1173" t="s">
        <v>123</v>
      </c>
      <c r="K192" s="1174">
        <v>1</v>
      </c>
      <c r="L192" s="1174">
        <v>1</v>
      </c>
      <c r="M192" s="1163">
        <v>40</v>
      </c>
      <c r="N192" s="1204" t="s">
        <v>282</v>
      </c>
      <c r="O192" s="36"/>
      <c r="P192" s="36"/>
      <c r="Q192" s="36"/>
    </row>
    <row r="193" spans="1:17" ht="15" customHeight="1">
      <c r="A193" s="1299"/>
      <c r="B193" s="1304"/>
      <c r="C193" s="1310"/>
      <c r="D193" s="1305"/>
      <c r="E193" s="1434"/>
      <c r="F193" s="1435"/>
      <c r="G193" s="1225"/>
      <c r="H193" s="1225"/>
      <c r="I193" s="1225"/>
      <c r="J193" s="1225"/>
      <c r="K193" s="1225"/>
      <c r="L193" s="1225"/>
      <c r="M193" s="1225"/>
      <c r="N193" s="1225"/>
      <c r="O193" s="36"/>
      <c r="P193" s="36"/>
      <c r="Q193" s="36"/>
    </row>
    <row r="194" spans="1:17" ht="15" customHeight="1">
      <c r="A194" s="1297" t="s">
        <v>18</v>
      </c>
      <c r="B194" s="1302" t="s">
        <v>87</v>
      </c>
      <c r="C194" s="1310"/>
      <c r="D194" s="1305">
        <v>20</v>
      </c>
      <c r="E194" s="1288"/>
      <c r="F194" s="1289"/>
      <c r="G194" s="1189" t="s">
        <v>248</v>
      </c>
      <c r="H194" s="1162" t="s">
        <v>106</v>
      </c>
      <c r="I194" s="1161" t="s">
        <v>178</v>
      </c>
      <c r="J194" s="1161" t="s">
        <v>123</v>
      </c>
      <c r="K194" s="1161">
        <v>10</v>
      </c>
      <c r="L194" s="1161">
        <v>10</v>
      </c>
      <c r="M194" s="1210">
        <v>20</v>
      </c>
      <c r="N194" s="1226" t="s">
        <v>282</v>
      </c>
      <c r="O194" s="36"/>
      <c r="P194" s="36"/>
      <c r="Q194" s="36"/>
    </row>
    <row r="195" spans="1:17" ht="15" customHeight="1">
      <c r="A195" s="1298"/>
      <c r="B195" s="1303"/>
      <c r="C195" s="1310"/>
      <c r="D195" s="1305"/>
      <c r="E195" s="1290"/>
      <c r="F195" s="1291"/>
      <c r="G195" s="1190" t="s">
        <v>250</v>
      </c>
      <c r="H195" s="1163" t="s">
        <v>106</v>
      </c>
      <c r="I195" s="1173" t="s">
        <v>178</v>
      </c>
      <c r="J195" s="1173" t="s">
        <v>123</v>
      </c>
      <c r="K195" s="1173">
        <v>10</v>
      </c>
      <c r="L195" s="1173">
        <v>10</v>
      </c>
      <c r="M195" s="1211">
        <v>10</v>
      </c>
      <c r="N195" s="1204" t="s">
        <v>282</v>
      </c>
      <c r="O195" s="36"/>
      <c r="P195" s="36"/>
      <c r="Q195" s="36"/>
    </row>
    <row r="196" spans="1:17" ht="15" customHeight="1">
      <c r="A196" s="1298"/>
      <c r="B196" s="1303"/>
      <c r="C196" s="1310"/>
      <c r="D196" s="1305"/>
      <c r="E196" s="1290"/>
      <c r="F196" s="1291"/>
      <c r="G196" s="1190" t="s">
        <v>249</v>
      </c>
      <c r="H196" s="1163" t="s">
        <v>106</v>
      </c>
      <c r="I196" s="1173" t="s">
        <v>178</v>
      </c>
      <c r="J196" s="1173" t="s">
        <v>123</v>
      </c>
      <c r="K196" s="1173">
        <v>10</v>
      </c>
      <c r="L196" s="1173">
        <v>10</v>
      </c>
      <c r="M196" s="1211">
        <v>20</v>
      </c>
      <c r="N196" s="1204" t="s">
        <v>282</v>
      </c>
      <c r="O196" s="36"/>
      <c r="P196" s="36"/>
      <c r="Q196" s="36"/>
    </row>
    <row r="197" spans="1:17" ht="15" customHeight="1">
      <c r="A197" s="1299"/>
      <c r="B197" s="1304"/>
      <c r="C197" s="1310"/>
      <c r="D197" s="1305"/>
      <c r="E197" s="1293"/>
      <c r="F197" s="1294"/>
      <c r="G197" s="192"/>
      <c r="H197" s="192"/>
      <c r="I197" s="192"/>
      <c r="J197" s="192"/>
      <c r="K197" s="192"/>
      <c r="L197" s="192"/>
      <c r="M197" s="192"/>
      <c r="N197" s="192"/>
      <c r="O197" s="36"/>
      <c r="P197" s="36"/>
      <c r="Q197" s="36"/>
    </row>
    <row r="198" spans="1:17" ht="15" customHeight="1">
      <c r="A198" s="1297" t="s">
        <v>19</v>
      </c>
      <c r="B198" s="1302" t="s">
        <v>75</v>
      </c>
      <c r="C198" s="1310"/>
      <c r="D198" s="1305">
        <v>20</v>
      </c>
      <c r="E198" s="1284"/>
      <c r="F198" s="1285"/>
      <c r="G198" s="197" t="s">
        <v>127</v>
      </c>
      <c r="H198" s="156" t="s">
        <v>106</v>
      </c>
      <c r="I198" s="155"/>
      <c r="J198" s="156" t="s">
        <v>125</v>
      </c>
      <c r="K198" s="156"/>
      <c r="L198" s="156">
        <v>10</v>
      </c>
      <c r="M198" s="156">
        <v>100</v>
      </c>
      <c r="N198" s="159" t="s">
        <v>282</v>
      </c>
      <c r="O198" s="36"/>
      <c r="P198" s="36"/>
      <c r="Q198" s="36"/>
    </row>
    <row r="199" spans="1:17" ht="15" customHeight="1">
      <c r="A199" s="1298"/>
      <c r="B199" s="1303"/>
      <c r="C199" s="1310"/>
      <c r="D199" s="1305"/>
      <c r="E199" s="1286"/>
      <c r="F199" s="1287"/>
      <c r="G199" s="196" t="s">
        <v>127</v>
      </c>
      <c r="H199" s="155" t="s">
        <v>126</v>
      </c>
      <c r="I199" s="155"/>
      <c r="J199" s="155" t="s">
        <v>125</v>
      </c>
      <c r="K199" s="155"/>
      <c r="L199" s="155">
        <v>10</v>
      </c>
      <c r="M199" s="155">
        <v>500</v>
      </c>
      <c r="N199" s="57" t="s">
        <v>282</v>
      </c>
      <c r="O199" s="36"/>
      <c r="P199" s="36"/>
      <c r="Q199" s="36"/>
    </row>
    <row r="200" spans="1:17" ht="15" customHeight="1">
      <c r="A200" s="1298"/>
      <c r="B200" s="1303"/>
      <c r="C200" s="1310"/>
      <c r="D200" s="1305"/>
      <c r="E200" s="1286"/>
      <c r="F200" s="1287"/>
      <c r="G200" s="196" t="s">
        <v>128</v>
      </c>
      <c r="H200" s="155" t="s">
        <v>106</v>
      </c>
      <c r="I200" s="155"/>
      <c r="J200" s="155" t="s">
        <v>125</v>
      </c>
      <c r="K200" s="155"/>
      <c r="L200" s="155">
        <v>5</v>
      </c>
      <c r="M200" s="155">
        <v>50</v>
      </c>
      <c r="N200" s="57" t="s">
        <v>282</v>
      </c>
      <c r="O200" s="36"/>
      <c r="P200" s="36"/>
      <c r="Q200" s="36"/>
    </row>
    <row r="201" spans="1:17" ht="15" customHeight="1">
      <c r="A201" s="1298"/>
      <c r="B201" s="1303"/>
      <c r="C201" s="1310"/>
      <c r="D201" s="1305"/>
      <c r="E201" s="1286"/>
      <c r="F201" s="1287"/>
      <c r="G201" s="196" t="s">
        <v>128</v>
      </c>
      <c r="H201" s="155" t="s">
        <v>126</v>
      </c>
      <c r="I201" s="155"/>
      <c r="J201" s="155" t="s">
        <v>125</v>
      </c>
      <c r="K201" s="155"/>
      <c r="L201" s="155">
        <v>5</v>
      </c>
      <c r="M201" s="155">
        <v>1000</v>
      </c>
      <c r="N201" s="57" t="s">
        <v>282</v>
      </c>
      <c r="O201" s="36"/>
      <c r="P201" s="36"/>
      <c r="Q201" s="36"/>
    </row>
    <row r="202" spans="1:17" ht="15" customHeight="1">
      <c r="A202" s="1298"/>
      <c r="B202" s="1303"/>
      <c r="C202" s="1310"/>
      <c r="D202" s="1305"/>
      <c r="E202" s="1286"/>
      <c r="F202" s="1287"/>
      <c r="G202" s="196"/>
      <c r="H202" s="155"/>
      <c r="I202" s="155"/>
      <c r="J202" s="155"/>
      <c r="K202" s="155"/>
      <c r="L202" s="155"/>
      <c r="M202" s="155"/>
      <c r="N202" s="57"/>
      <c r="O202" s="36"/>
      <c r="P202" s="36"/>
      <c r="Q202" s="36"/>
    </row>
    <row r="203" spans="1:17" ht="15" customHeight="1">
      <c r="A203" s="1298"/>
      <c r="B203" s="1303"/>
      <c r="C203" s="1310"/>
      <c r="D203" s="1305"/>
      <c r="E203" s="1286"/>
      <c r="F203" s="1287"/>
      <c r="G203" s="196" t="s">
        <v>129</v>
      </c>
      <c r="H203" s="155" t="s">
        <v>106</v>
      </c>
      <c r="I203" s="155"/>
      <c r="J203" s="155" t="s">
        <v>207</v>
      </c>
      <c r="K203" s="155"/>
      <c r="L203" s="155">
        <v>5</v>
      </c>
      <c r="M203" s="155">
        <v>10</v>
      </c>
      <c r="N203" s="57" t="s">
        <v>282</v>
      </c>
      <c r="O203" s="36"/>
      <c r="P203" s="36"/>
      <c r="Q203" s="36"/>
    </row>
    <row r="204" spans="1:17" ht="15" customHeight="1">
      <c r="A204" s="1299"/>
      <c r="B204" s="1304"/>
      <c r="C204" s="1310"/>
      <c r="D204" s="1305"/>
      <c r="E204" s="1293"/>
      <c r="F204" s="1294"/>
      <c r="G204" s="539"/>
      <c r="H204" s="192"/>
      <c r="I204" s="192"/>
      <c r="J204" s="192"/>
      <c r="K204" s="192"/>
      <c r="L204" s="192"/>
      <c r="M204" s="192"/>
      <c r="N204" s="192"/>
      <c r="O204" s="36"/>
      <c r="P204" s="36"/>
      <c r="Q204" s="36"/>
    </row>
    <row r="205" spans="1:17" ht="15" customHeight="1">
      <c r="A205" s="1297" t="s">
        <v>20</v>
      </c>
      <c r="B205" s="1302" t="s">
        <v>76</v>
      </c>
      <c r="C205" s="1310"/>
      <c r="D205" s="1305">
        <v>12</v>
      </c>
      <c r="E205" s="1300"/>
      <c r="F205" s="1301"/>
      <c r="G205" s="197" t="s">
        <v>204</v>
      </c>
      <c r="H205" s="156" t="s">
        <v>106</v>
      </c>
      <c r="I205" s="156"/>
      <c r="J205" s="156" t="s">
        <v>110</v>
      </c>
      <c r="K205" s="156"/>
      <c r="L205" s="353">
        <v>5.3</v>
      </c>
      <c r="M205" s="156">
        <v>5</v>
      </c>
      <c r="N205" s="159" t="s">
        <v>282</v>
      </c>
      <c r="O205" s="36"/>
      <c r="P205" s="36"/>
      <c r="Q205" s="36"/>
    </row>
    <row r="206" spans="1:17" ht="15" customHeight="1">
      <c r="A206" s="1298"/>
      <c r="B206" s="1303"/>
      <c r="C206" s="1310"/>
      <c r="D206" s="1305"/>
      <c r="E206" s="1295"/>
      <c r="F206" s="1296"/>
      <c r="G206" s="196"/>
      <c r="H206" s="194"/>
      <c r="I206" s="194"/>
      <c r="J206" s="194"/>
      <c r="K206" s="194"/>
      <c r="L206" s="194"/>
      <c r="M206" s="194"/>
      <c r="N206" s="194"/>
      <c r="O206" s="36"/>
      <c r="P206" s="36"/>
      <c r="Q206" s="36"/>
    </row>
    <row r="207" spans="1:17" ht="15" customHeight="1">
      <c r="A207" s="1298"/>
      <c r="B207" s="1303"/>
      <c r="C207" s="1310"/>
      <c r="D207" s="1305"/>
      <c r="E207" s="1295"/>
      <c r="F207" s="1296"/>
      <c r="G207" s="196"/>
      <c r="H207" s="194"/>
      <c r="I207" s="194"/>
      <c r="J207" s="194"/>
      <c r="K207" s="194"/>
      <c r="L207" s="194"/>
      <c r="M207" s="194"/>
      <c r="N207" s="194"/>
      <c r="O207" s="36"/>
      <c r="P207" s="36"/>
      <c r="Q207" s="36"/>
    </row>
    <row r="208" spans="1:17" ht="15" customHeight="1">
      <c r="A208" s="1299"/>
      <c r="B208" s="1304"/>
      <c r="C208" s="1310"/>
      <c r="D208" s="1305"/>
      <c r="E208" s="1293"/>
      <c r="F208" s="1294"/>
      <c r="G208" s="552"/>
      <c r="H208" s="213"/>
      <c r="I208" s="213"/>
      <c r="J208" s="213"/>
      <c r="K208" s="213"/>
      <c r="L208" s="213"/>
      <c r="M208" s="213"/>
      <c r="N208" s="213"/>
      <c r="O208" s="36"/>
      <c r="P208" s="36"/>
      <c r="Q208" s="36"/>
    </row>
    <row r="209" spans="1:17" ht="15" customHeight="1">
      <c r="A209" s="1308" t="s">
        <v>77</v>
      </c>
      <c r="B209" s="1306" t="s">
        <v>78</v>
      </c>
      <c r="C209" s="1323"/>
      <c r="D209" s="1319">
        <v>20</v>
      </c>
      <c r="E209" s="1327"/>
      <c r="F209" s="1328"/>
      <c r="G209" s="197" t="s">
        <v>133</v>
      </c>
      <c r="H209" s="156" t="s">
        <v>106</v>
      </c>
      <c r="I209" s="156"/>
      <c r="J209" s="156" t="s">
        <v>131</v>
      </c>
      <c r="K209" s="156"/>
      <c r="L209" s="156">
        <v>3</v>
      </c>
      <c r="M209" s="156">
        <v>100</v>
      </c>
      <c r="N209" s="159" t="s">
        <v>282</v>
      </c>
      <c r="O209" s="36"/>
      <c r="P209" s="36"/>
      <c r="Q209" s="36"/>
    </row>
    <row r="210" spans="1:17" ht="15" customHeight="1">
      <c r="A210" s="1309"/>
      <c r="B210" s="1307"/>
      <c r="C210" s="1323"/>
      <c r="D210" s="1319"/>
      <c r="E210" s="1321"/>
      <c r="F210" s="1322"/>
      <c r="G210" s="553" t="s">
        <v>134</v>
      </c>
      <c r="H210" s="327" t="s">
        <v>106</v>
      </c>
      <c r="I210" s="327"/>
      <c r="J210" s="327" t="s">
        <v>131</v>
      </c>
      <c r="K210" s="327"/>
      <c r="L210" s="327" t="s">
        <v>132</v>
      </c>
      <c r="M210" s="327">
        <v>20</v>
      </c>
      <c r="N210" s="191" t="s">
        <v>282</v>
      </c>
      <c r="O210" s="36"/>
      <c r="P210" s="36"/>
      <c r="Q210" s="36"/>
    </row>
    <row r="211" spans="1:17" ht="15.75">
      <c r="A211" s="98"/>
      <c r="B211" s="52"/>
      <c r="C211" s="239"/>
      <c r="D211" s="240"/>
      <c r="E211" s="241"/>
      <c r="F211" s="242"/>
      <c r="G211" s="242"/>
      <c r="H211" s="242"/>
      <c r="I211" s="243"/>
      <c r="J211" s="243"/>
      <c r="K211" s="243"/>
      <c r="L211" s="243"/>
      <c r="M211" s="243"/>
      <c r="N211" s="234"/>
      <c r="O211" s="36"/>
      <c r="P211" s="36"/>
      <c r="Q211" s="36"/>
    </row>
    <row r="212" spans="1:17" ht="15.75">
      <c r="A212" s="98"/>
      <c r="B212" s="244"/>
      <c r="C212" s="245"/>
      <c r="D212" s="53"/>
      <c r="E212" s="246"/>
      <c r="F212" s="247"/>
      <c r="G212" s="247"/>
      <c r="H212" s="247"/>
      <c r="I212" s="85"/>
      <c r="J212" s="85"/>
      <c r="K212" s="85"/>
      <c r="L212" s="85"/>
      <c r="M212" s="85"/>
      <c r="N212" s="235"/>
      <c r="O212" s="36"/>
      <c r="P212" s="36"/>
      <c r="Q212" s="36"/>
    </row>
    <row r="213" spans="1:14" ht="15">
      <c r="A213" s="101"/>
      <c r="B213" s="560"/>
      <c r="C213" s="355"/>
      <c r="D213" s="355"/>
      <c r="E213" s="246"/>
      <c r="F213" s="247"/>
      <c r="G213" s="247"/>
      <c r="H213" s="247"/>
      <c r="I213" s="247"/>
      <c r="J213" s="247"/>
      <c r="K213" s="85"/>
      <c r="L213" s="85"/>
      <c r="M213" s="85"/>
      <c r="N213" s="235"/>
    </row>
    <row r="214" spans="1:14" ht="30.75" customHeight="1">
      <c r="A214" s="101"/>
      <c r="B214" s="1326" t="s">
        <v>79</v>
      </c>
      <c r="C214" s="1326"/>
      <c r="D214" s="555">
        <f>C15</f>
        <v>1746.8</v>
      </c>
      <c r="E214" s="55"/>
      <c r="F214" s="56"/>
      <c r="G214" s="56"/>
      <c r="H214" s="56"/>
      <c r="I214" s="56"/>
      <c r="J214" s="56"/>
      <c r="K214" s="73"/>
      <c r="L214" s="73"/>
      <c r="M214" s="73"/>
      <c r="N214" s="35"/>
    </row>
    <row r="215" spans="1:13" ht="15.75">
      <c r="A215" s="101"/>
      <c r="B215" s="248"/>
      <c r="C215" s="54"/>
      <c r="D215" s="53"/>
      <c r="E215" s="55"/>
      <c r="F215" s="56"/>
      <c r="G215" s="56"/>
      <c r="H215" s="56"/>
      <c r="I215" s="56"/>
      <c r="J215" s="56"/>
      <c r="K215" s="73"/>
      <c r="L215" s="73"/>
      <c r="M215" s="73"/>
    </row>
    <row r="216" spans="1:13" ht="15">
      <c r="A216" s="73"/>
      <c r="B216" s="56"/>
      <c r="C216" s="56"/>
      <c r="D216" s="56"/>
      <c r="E216" s="56"/>
      <c r="F216" s="56"/>
      <c r="G216" s="56"/>
      <c r="H216" s="56"/>
      <c r="I216" s="56"/>
      <c r="J216" s="56"/>
      <c r="K216" s="73"/>
      <c r="L216" s="73"/>
      <c r="M216" s="73"/>
    </row>
    <row r="217" spans="1:13" ht="15">
      <c r="A217" s="73"/>
      <c r="B217" s="1320" t="s">
        <v>192</v>
      </c>
      <c r="C217" s="1320"/>
      <c r="D217" s="555">
        <f>F21+F30+F32+F39+F43+F69+D96+D147+D186+D209</f>
        <v>1810</v>
      </c>
      <c r="E217" s="56"/>
      <c r="F217" s="56"/>
      <c r="G217" s="56"/>
      <c r="H217" s="56"/>
      <c r="I217" s="56"/>
      <c r="J217" s="56"/>
      <c r="K217" s="73"/>
      <c r="L217" s="73"/>
      <c r="M217" s="73"/>
    </row>
    <row r="218" spans="2:13" ht="15">
      <c r="B218" s="34"/>
      <c r="C218" s="34"/>
      <c r="D218" s="34"/>
      <c r="E218" s="34"/>
      <c r="F218" s="34"/>
      <c r="G218" s="56"/>
      <c r="H218" s="56"/>
      <c r="I218" s="56"/>
      <c r="J218" s="56"/>
      <c r="K218" s="73"/>
      <c r="L218" s="73"/>
      <c r="M218" s="73"/>
    </row>
    <row r="219" spans="2:13" ht="15">
      <c r="B219" s="43" t="s">
        <v>164</v>
      </c>
      <c r="C219" s="124" t="s">
        <v>166</v>
      </c>
      <c r="D219" s="124"/>
      <c r="E219" s="124"/>
      <c r="F219" s="124"/>
      <c r="G219" s="249"/>
      <c r="H219" s="249"/>
      <c r="I219" s="249"/>
      <c r="J219" s="56"/>
      <c r="K219" s="73"/>
      <c r="L219" s="73"/>
      <c r="M219" s="73"/>
    </row>
    <row r="220" spans="2:10" ht="15">
      <c r="B220" s="43"/>
      <c r="C220" s="124" t="s">
        <v>280</v>
      </c>
      <c r="D220" s="124"/>
      <c r="E220" s="124"/>
      <c r="F220" s="124"/>
      <c r="G220" s="72"/>
      <c r="H220" s="72"/>
      <c r="I220" s="72"/>
      <c r="J220" s="34"/>
    </row>
    <row r="221" spans="2:10" ht="15">
      <c r="B221" s="72"/>
      <c r="C221" s="124" t="s">
        <v>229</v>
      </c>
      <c r="D221" s="124"/>
      <c r="E221" s="124"/>
      <c r="F221" s="124"/>
      <c r="G221" s="124"/>
      <c r="H221" s="124"/>
      <c r="I221" s="72"/>
      <c r="J221" s="34"/>
    </row>
    <row r="222" spans="1:14" ht="104.25" customHeight="1">
      <c r="A222" s="1324"/>
      <c r="B222" s="1318"/>
      <c r="C222" s="1318"/>
      <c r="D222" s="1318"/>
      <c r="E222" s="1318"/>
      <c r="F222" s="1318"/>
      <c r="G222" s="1318"/>
      <c r="H222" s="1318"/>
      <c r="I222" s="1318"/>
      <c r="J222" s="1318"/>
      <c r="K222" s="1318"/>
      <c r="L222" s="1318"/>
      <c r="M222" s="1318"/>
      <c r="N222" s="1318"/>
    </row>
    <row r="223" spans="1:14" ht="28.5" customHeight="1">
      <c r="A223" s="1325"/>
      <c r="B223" s="1318"/>
      <c r="C223" s="1318"/>
      <c r="D223" s="1318"/>
      <c r="E223" s="1318"/>
      <c r="F223" s="1318"/>
      <c r="G223" s="1318"/>
      <c r="H223" s="1318"/>
      <c r="I223" s="1318"/>
      <c r="J223" s="1318"/>
      <c r="K223" s="1318"/>
      <c r="L223" s="1318"/>
      <c r="M223" s="1318"/>
      <c r="N223" s="1318"/>
    </row>
    <row r="224" spans="2:14" ht="15">
      <c r="B224" s="328"/>
      <c r="C224" s="344"/>
      <c r="D224" s="344"/>
      <c r="E224" s="344"/>
      <c r="F224" s="344"/>
      <c r="G224" s="344"/>
      <c r="H224" s="344"/>
      <c r="I224" s="328"/>
      <c r="J224" s="328"/>
      <c r="K224" s="175"/>
      <c r="L224" s="175"/>
      <c r="M224" s="175"/>
      <c r="N224" s="175"/>
    </row>
    <row r="225" spans="2:14" ht="18">
      <c r="B225" s="461"/>
      <c r="C225" s="344"/>
      <c r="D225" s="344"/>
      <c r="E225" s="344"/>
      <c r="F225" s="344"/>
      <c r="G225" s="344"/>
      <c r="H225" s="344"/>
      <c r="I225" s="328"/>
      <c r="J225" s="328"/>
      <c r="K225" s="175"/>
      <c r="L225" s="175"/>
      <c r="M225" s="175"/>
      <c r="N225" s="175"/>
    </row>
    <row r="226" spans="2:14" ht="18">
      <c r="B226" s="1316"/>
      <c r="C226" s="1318"/>
      <c r="D226" s="1318"/>
      <c r="E226" s="1318"/>
      <c r="F226" s="1318"/>
      <c r="G226" s="1318"/>
      <c r="H226" s="344"/>
      <c r="I226" s="328"/>
      <c r="J226" s="328"/>
      <c r="K226" s="175"/>
      <c r="L226" s="175"/>
      <c r="M226" s="175"/>
      <c r="N226" s="175"/>
    </row>
    <row r="227" spans="1:14" ht="15" customHeight="1">
      <c r="A227" s="367"/>
      <c r="B227" s="1316"/>
      <c r="C227" s="1317"/>
      <c r="D227" s="1317"/>
      <c r="E227" s="1317"/>
      <c r="F227" s="1317"/>
      <c r="G227" s="1317"/>
      <c r="H227" s="1317"/>
      <c r="I227" s="1317"/>
      <c r="J227" s="462"/>
      <c r="K227" s="463"/>
      <c r="L227" s="463"/>
      <c r="M227" s="464"/>
      <c r="N227" s="175"/>
    </row>
    <row r="228" spans="7:10" ht="15">
      <c r="G228" s="40"/>
      <c r="H228" s="40"/>
      <c r="I228" s="34"/>
      <c r="J228" s="34"/>
    </row>
    <row r="229" spans="7:10" ht="15.75">
      <c r="G229" s="42"/>
      <c r="H229" s="42"/>
      <c r="I229" s="34"/>
      <c r="J229" s="41"/>
    </row>
  </sheetData>
  <sheetProtection/>
  <protectedRanges>
    <protectedRange password="CDC0" sqref="C9:D10 C12:D13 G15:H15 H12 J12 I94:N95 G95:H95 H93:N93 G27:G29 E185:F186 H204:N204 L173:N174 G41:N42 E171:G174 H173:H174 I172:I174 J173:J174 K172:K174 G161:I161 G38:N38 E152:F153 I151 J153:N153 L124:M124 E147:N147 E176:G176 G124 L76:L77 G163:N164 H167:N169 E166:G169 E177:N179 G181:N182 E193:F193 H193:N193 E197:F197 H197:N197 D180:F182 H206:N208 E204:F208 G150:H151 G153:H153 E155:H156 I155:J155 K161:L162 K46:K48 H162 L89 G46:G48 F33:J34 L33:N34 F21:F32 K49:M52 F79:F81 G68:N68 I49:I52 F49:G52 F93 D92 D96:D98 F35:F48 F99 F68:F77 G118 L118:M118 D100:D135 F87:F91 H157:I160 K155:N160 D137:D175 G193:G210 D186:D208 E158:F164" name="Range1"/>
    <protectedRange password="CDC0" sqref="N154 N32 I32 I175:I176 I43:I48 N161:N162 N148:N152 I148:I150 I152:I153 I156 I170:I171 N35:N37 I35:I37 N126 I30:J31 N92 N101:N106 N108:N110 H27:N29 G21:N26 N137 N115:N117 N119:N123 N141 N143:N145" name="Range1_6"/>
    <protectedRange password="CDC0" sqref="K30:K31 N114 N72:N73 N89 N124 G30:H31 N107 N96:N98 N100 N118" name="Range1_7"/>
    <protectedRange password="CDC0" sqref="J32 J35" name="Range1_7_1"/>
    <protectedRange password="CDC0" sqref="J36 K32:M32 J37:M37 G32:H32 J39:J40 K35:M36 G35:H37 L30:M31" name="Range1_8"/>
    <protectedRange password="CDC0" sqref="H39:H40" name="Range1_8_1"/>
    <protectedRange password="CDC0" sqref="G39:G40 I39:I40 K39:M40" name="Range1_9"/>
    <protectedRange password="CDC0" sqref="H43:H52" name="Range1_8_2"/>
    <protectedRange password="CDC0" sqref="G43:G45 J43:K45 M43:M48 J46:J52" name="Range1_10"/>
    <protectedRange password="CDC0" sqref="G71:M73 G99 I99:M99" name="Range1_11"/>
    <protectedRange password="CDC0" sqref="L78 H77:J77 H90:I91 H76:K76 G78:J78 L74:L75 G74:J75 H89:K89 K79:K81 I79:I81 I126 I109:I113 K87:K88 I87:I88 I117 I120 I123:I124" name="Range1_1"/>
    <protectedRange password="CDC0" sqref="M74:M78 M89" name="Range1_11_1"/>
    <protectedRange password="CDC0" sqref="E92:F92 E96:F98 E100:F135 E137:F146" name="Range1_12"/>
    <protectedRange password="CDC0" sqref="E150:F151 E154:F154 K154:M154 K152:M152" name="Range1_2"/>
    <protectedRange password="CDC0" sqref="E165:F165 H165:L166 M166 J150:J151 J161:J162" name="Range1_14"/>
    <protectedRange password="CDC0" sqref="E170:H170 J170:L170 H171:H172 J172 L176 L171:L172 H176 J176 J171:K171" name="Range1_4"/>
    <protectedRange password="CDC0" sqref="M101:M103 M127:M131 J148:J149 J109:K110 J154 J152 M109 H111:H113 O92 G92:J92 L92:M92 L127:L135 M134:M135 J124 G96:H98 J96:M98 I108:J108 G105:H110 O96:O98 G100:I104 J100:M100 G114:H117 J117:M117 J126:M126 G126:H135 G119:H123 J120:M120 O100:O135 J101:J104 G137:J137 L105:M107 G141:J141 G143:J145 G142 G138:G140 O137:O146 L137:M145 J156:J160 L114:M116 L119:M119 J123:M123 L121:M122 I127:J135" name="Range1_12_1"/>
    <protectedRange password="CDC0" sqref="E187:F192" name="Range1_16_2"/>
    <protectedRange password="CDC0" sqref="E194:F196" name="Range1_17"/>
    <protectedRange password="CDC0" sqref="H194:L196" name="Range1_17_1"/>
    <protectedRange password="CDC0" sqref="H198:M203" name="Range1_18"/>
    <protectedRange password="CDC0" sqref="E198:F203" name="Range1_18_1"/>
    <protectedRange password="CDC0" sqref="H205 J205:K205 M205" name="Range1_19"/>
    <protectedRange password="CDC0" sqref="H209:H210" name="Range1_20_1"/>
    <protectedRange sqref="M165 M161:M162 M170:M172 M176 M110" name="Range1_10_1_1"/>
    <protectedRange password="CDC0" sqref="M175" name="Range1_8_1_1"/>
    <protectedRange password="CDC0" sqref="N90:N91 N79:N81 N43:N52 N87:N88" name="Range1_12_13_1_1"/>
    <protectedRange password="CDC0" sqref="I154" name="Range1_12_13_1_1_1"/>
    <protectedRange password="CDC0" sqref="N170:N172 N175:N176" name="Range1_7_1_1"/>
    <protectedRange password="CDC0" sqref="K74:K78" name="Range1_1_1"/>
    <protectedRange password="CDC0" sqref="K101:L104 K108:L108" name="Range1_12_1_1"/>
    <protectedRange password="CDC0" sqref="K124" name="Range1_3"/>
    <protectedRange password="CDC0" sqref="H180 J180 M180" name="Range1_20_1_1"/>
    <protectedRange password="CDC0" sqref="N180" name="Range1_6_5"/>
    <protectedRange password="CDC0" sqref="N165:N166 N194:N196 N198:N201 N203 N205 N209:N210 N30:N31" name="Range1_6_7"/>
    <protectedRange password="CDC0" sqref="N39:N40" name="Range1_6_7_1"/>
    <protectedRange password="CDC0" sqref="N99" name="Range1_6_7_2"/>
    <protectedRange password="CDC0" sqref="N78" name="Range1_6_7_3"/>
    <protectedRange password="CDC0" sqref="N202" name="Range1_6_7_7"/>
    <protectedRange password="CDC0" sqref="I205" name="Range1_19_1"/>
    <protectedRange password="CDC0" sqref="L46:L47" name="Range1_5"/>
    <protectedRange password="CDC0" sqref="L43:L45" name="Range1_10_1"/>
    <protectedRange password="CDC0" sqref="L205" name="Range1_19_3"/>
    <protectedRange password="CDC0" sqref="L48" name="Range1_13"/>
    <protectedRange password="CDC0" sqref="K92 K137:K145" name="Range1_12_1_2"/>
    <protectedRange password="CDC0" sqref="H79:H81 H87:H88" name="Range1_12_13_1_1_4"/>
    <protectedRange password="CDC0" sqref="J79:J81 J87:J88" name="Range1_12_8_1_1_3"/>
    <protectedRange password="CDC0" sqref="M79" name="Range1_15_1_1"/>
    <protectedRange password="CDC0" sqref="L109:L110" name="Range1_12_1_5"/>
    <protectedRange password="CDC0" sqref="I96:I98" name="Range1_1_2"/>
    <protectedRange password="CDC0" sqref="M125 G125" name="Range1_14_2"/>
    <protectedRange password="CDC0" sqref="N125 N127:N135" name="Range1_7_3_1"/>
    <protectedRange password="CDC0" sqref="J125" name="Range1_12_1_5_2"/>
    <protectedRange password="CDC0" sqref="I125" name="Range1_1_3_1"/>
    <protectedRange password="CDC0" sqref="K125" name="Range1_3_3_1"/>
    <protectedRange password="CDC0" sqref="L125" name="Range1_27_1"/>
    <protectedRange password="CDC0" sqref="I162" name="Range1_15"/>
    <protectedRange password="CDC0" sqref="F67:N67 F53:G66 I53:I66 K53:M66" name="Range1_20"/>
    <protectedRange password="CDC0" sqref="H53:H66" name="Range1_8_2_1"/>
    <protectedRange password="CDC0" sqref="J53:J66" name="Range1_10_2"/>
    <protectedRange password="CDC0" sqref="N53:N66 N70:N71 N74:N77" name="Range1_12_13_1_1_2"/>
    <protectedRange password="CDC0" sqref="F82:F86" name="Range1_21"/>
    <protectedRange password="CDC0" sqref="I82:I86 K82:K86" name="Range1_1_3"/>
    <protectedRange password="CDC0" sqref="N82:N86" name="Range1_12_13_1_1_3"/>
    <protectedRange password="CDC0" sqref="H82:H86" name="Range1_12_13_1_1_4_1"/>
    <protectedRange password="CDC0" sqref="J82:J86" name="Range1_12_8_1_1_3_1"/>
    <protectedRange password="CDC0" sqref="D136" name="Range1_22"/>
    <protectedRange password="CDC0" sqref="N142 N136 N138:N140" name="Range1_6_1"/>
    <protectedRange password="CDC0" sqref="E136:F136" name="Range1_12_3"/>
    <protectedRange password="CDC0" sqref="O136 G136:J136 H142:J142 L136:M136 H138:J140" name="Range1_12_1_3"/>
    <protectedRange password="CDC0" sqref="K136" name="Range1_12_1_2_1"/>
    <protectedRange password="CDC0" sqref="G157:G160" name="Range1_24"/>
    <protectedRange password="CDC0" sqref="M192" name="Range1_16_3"/>
    <protectedRange password="CDC0" sqref="K127:K135" name="Range1_12_1_2_5"/>
    <protectedRange password="CDC0" sqref="G186:G192" name="Range1_23"/>
    <protectedRange password="CDC0" sqref="M186:M191 H186:L192" name="Range1_16_4"/>
    <protectedRange password="CDC0" sqref="N186:N192" name="Range1_6_7_6"/>
    <protectedRange password="CDC0" sqref="I105:K107" name="Range1_12_1_8"/>
    <protectedRange password="CDC0" sqref="I114:I116" name="Range1_1_5"/>
    <protectedRange password="CDC0" sqref="J114 J115:K116" name="Range1_12_1_10"/>
    <protectedRange password="CDC0" sqref="K114" name="Range1_12_2_2"/>
    <protectedRange password="CDC0" sqref="I118:I119" name="Range1_1_7"/>
    <protectedRange password="CDC0" sqref="J119:K119 J118" name="Range1_12_1_12"/>
    <protectedRange password="CDC0" sqref="K118" name="Range1_3_2"/>
    <protectedRange password="CDC0" sqref="I121:I122" name="Range1_1_9"/>
    <protectedRange password="CDC0" sqref="J121:K122" name="Range1_12_1_14"/>
  </protectedRanges>
  <mergeCells count="265">
    <mergeCell ref="N183:N185"/>
    <mergeCell ref="G94:G95"/>
    <mergeCell ref="H94:H95"/>
    <mergeCell ref="E182:F182"/>
    <mergeCell ref="E175:F175"/>
    <mergeCell ref="E177:F177"/>
    <mergeCell ref="E152:F152"/>
    <mergeCell ref="M94:M95"/>
    <mergeCell ref="L94:L95"/>
    <mergeCell ref="K183:K185"/>
    <mergeCell ref="E99:F99"/>
    <mergeCell ref="H183:H185"/>
    <mergeCell ref="G183:G185"/>
    <mergeCell ref="E142:F142"/>
    <mergeCell ref="E143:F143"/>
    <mergeCell ref="E119:F119"/>
    <mergeCell ref="E131:F131"/>
    <mergeCell ref="E172:F172"/>
    <mergeCell ref="E145:F145"/>
    <mergeCell ref="E169:F169"/>
    <mergeCell ref="F32:F38"/>
    <mergeCell ref="E134:F134"/>
    <mergeCell ref="I94:I95"/>
    <mergeCell ref="E127:F127"/>
    <mergeCell ref="E129:F129"/>
    <mergeCell ref="E91:E93"/>
    <mergeCell ref="F90:F93"/>
    <mergeCell ref="E101:F101"/>
    <mergeCell ref="E111:F111"/>
    <mergeCell ref="E125:F125"/>
    <mergeCell ref="E108:F108"/>
    <mergeCell ref="E161:F161"/>
    <mergeCell ref="E168:F168"/>
    <mergeCell ref="E124:F124"/>
    <mergeCell ref="E114:F114"/>
    <mergeCell ref="E140:F140"/>
    <mergeCell ref="E141:F141"/>
    <mergeCell ref="E132:F132"/>
    <mergeCell ref="E133:F133"/>
    <mergeCell ref="E151:F151"/>
    <mergeCell ref="A5:N5"/>
    <mergeCell ref="A6:N6"/>
    <mergeCell ref="B70:B71"/>
    <mergeCell ref="E70:E71"/>
    <mergeCell ref="G13:J13"/>
    <mergeCell ref="F21:F28"/>
    <mergeCell ref="N18:N20"/>
    <mergeCell ref="J18:J20"/>
    <mergeCell ref="I18:I20"/>
    <mergeCell ref="F39:F42"/>
    <mergeCell ref="A148:A155"/>
    <mergeCell ref="B148:B155"/>
    <mergeCell ref="A147:B147"/>
    <mergeCell ref="C70:C71"/>
    <mergeCell ref="C90:C92"/>
    <mergeCell ref="A96:A146"/>
    <mergeCell ref="C96:C146"/>
    <mergeCell ref="N94:N95"/>
    <mergeCell ref="E94:F95"/>
    <mergeCell ref="C10:E10"/>
    <mergeCell ref="K18:K20"/>
    <mergeCell ref="C32:C38"/>
    <mergeCell ref="F30:F31"/>
    <mergeCell ref="H18:H20"/>
    <mergeCell ref="C21:C28"/>
    <mergeCell ref="E32:E38"/>
    <mergeCell ref="C39:C42"/>
    <mergeCell ref="K94:K95"/>
    <mergeCell ref="J94:J95"/>
    <mergeCell ref="B96:B146"/>
    <mergeCell ref="E30:E31"/>
    <mergeCell ref="D32:D38"/>
    <mergeCell ref="L18:L20"/>
    <mergeCell ref="G18:G20"/>
    <mergeCell ref="A94:B95"/>
    <mergeCell ref="A32:A38"/>
    <mergeCell ref="E39:E42"/>
    <mergeCell ref="A183:B185"/>
    <mergeCell ref="B180:B182"/>
    <mergeCell ref="A156:A160"/>
    <mergeCell ref="E110:F110"/>
    <mergeCell ref="E109:F109"/>
    <mergeCell ref="E107:F107"/>
    <mergeCell ref="E122:F122"/>
    <mergeCell ref="E118:F118"/>
    <mergeCell ref="E117:F117"/>
    <mergeCell ref="E136:F136"/>
    <mergeCell ref="D161:D164"/>
    <mergeCell ref="C165:C169"/>
    <mergeCell ref="D156:D160"/>
    <mergeCell ref="C170:C174"/>
    <mergeCell ref="D170:D174"/>
    <mergeCell ref="A175:A179"/>
    <mergeCell ref="B175:B179"/>
    <mergeCell ref="B165:B169"/>
    <mergeCell ref="A170:A174"/>
    <mergeCell ref="B156:B160"/>
    <mergeCell ref="B170:B174"/>
    <mergeCell ref="A161:A169"/>
    <mergeCell ref="B161:B164"/>
    <mergeCell ref="B187:B193"/>
    <mergeCell ref="C148:C155"/>
    <mergeCell ref="C175:C179"/>
    <mergeCell ref="C161:C164"/>
    <mergeCell ref="C184:C185"/>
    <mergeCell ref="C183:D183"/>
    <mergeCell ref="C156:C160"/>
    <mergeCell ref="D194:D197"/>
    <mergeCell ref="E193:F193"/>
    <mergeCell ref="E192:F192"/>
    <mergeCell ref="D175:D179"/>
    <mergeCell ref="D165:D169"/>
    <mergeCell ref="D187:D193"/>
    <mergeCell ref="E197:F197"/>
    <mergeCell ref="E171:F171"/>
    <mergeCell ref="D180:D182"/>
    <mergeCell ref="E173:F173"/>
    <mergeCell ref="A15:B15"/>
    <mergeCell ref="C15:F15"/>
    <mergeCell ref="C18:F18"/>
    <mergeCell ref="E147:F147"/>
    <mergeCell ref="C94:D94"/>
    <mergeCell ref="C72:C78"/>
    <mergeCell ref="D72:D78"/>
    <mergeCell ref="E121:F121"/>
    <mergeCell ref="B39:B42"/>
    <mergeCell ref="E96:F96"/>
    <mergeCell ref="D43:D68"/>
    <mergeCell ref="A39:A42"/>
    <mergeCell ref="D39:D42"/>
    <mergeCell ref="A30:A31"/>
    <mergeCell ref="B32:B38"/>
    <mergeCell ref="C187:C193"/>
    <mergeCell ref="A187:A193"/>
    <mergeCell ref="A180:A182"/>
    <mergeCell ref="C180:C182"/>
    <mergeCell ref="A186:B186"/>
    <mergeCell ref="A9:B9"/>
    <mergeCell ref="A10:B10"/>
    <mergeCell ref="A11:B11"/>
    <mergeCell ref="C11:D11"/>
    <mergeCell ref="C9:E9"/>
    <mergeCell ref="C30:C31"/>
    <mergeCell ref="B30:B31"/>
    <mergeCell ref="B21:B28"/>
    <mergeCell ref="A16:B16"/>
    <mergeCell ref="A12:B12"/>
    <mergeCell ref="C12:D12"/>
    <mergeCell ref="A21:A28"/>
    <mergeCell ref="D21:D28"/>
    <mergeCell ref="A13:B13"/>
    <mergeCell ref="C13:D13"/>
    <mergeCell ref="D30:D31"/>
    <mergeCell ref="C14:F14"/>
    <mergeCell ref="A14:B14"/>
    <mergeCell ref="A18:B20"/>
    <mergeCell ref="C16:F16"/>
    <mergeCell ref="L183:L185"/>
    <mergeCell ref="A43:A68"/>
    <mergeCell ref="B43:B68"/>
    <mergeCell ref="C43:C68"/>
    <mergeCell ref="F79:F89"/>
    <mergeCell ref="A69:A93"/>
    <mergeCell ref="J183:J185"/>
    <mergeCell ref="I183:I185"/>
    <mergeCell ref="E174:F174"/>
    <mergeCell ref="D70:D71"/>
    <mergeCell ref="D90:D92"/>
    <mergeCell ref="D96:D146"/>
    <mergeCell ref="E144:F144"/>
    <mergeCell ref="E72:E78"/>
    <mergeCell ref="E97:F97"/>
    <mergeCell ref="E123:F123"/>
    <mergeCell ref="E120:F120"/>
    <mergeCell ref="E128:F128"/>
    <mergeCell ref="E135:F135"/>
    <mergeCell ref="E130:F130"/>
    <mergeCell ref="M1:N1"/>
    <mergeCell ref="M3:N3"/>
    <mergeCell ref="E104:F104"/>
    <mergeCell ref="E103:F103"/>
    <mergeCell ref="E112:F112"/>
    <mergeCell ref="E43:E68"/>
    <mergeCell ref="E21:E28"/>
    <mergeCell ref="M4:N4"/>
    <mergeCell ref="M18:M20"/>
    <mergeCell ref="I69:N69"/>
    <mergeCell ref="M183:M185"/>
    <mergeCell ref="F43:F68"/>
    <mergeCell ref="E102:F102"/>
    <mergeCell ref="E160:F160"/>
    <mergeCell ref="E148:F148"/>
    <mergeCell ref="F72:F78"/>
    <mergeCell ref="E98:F98"/>
    <mergeCell ref="E167:F167"/>
    <mergeCell ref="E183:F185"/>
    <mergeCell ref="E154:F154"/>
    <mergeCell ref="E150:F150"/>
    <mergeCell ref="E149:F149"/>
    <mergeCell ref="E137:F137"/>
    <mergeCell ref="E138:F138"/>
    <mergeCell ref="E158:F158"/>
    <mergeCell ref="E159:F159"/>
    <mergeCell ref="E156:F156"/>
    <mergeCell ref="E146:F146"/>
    <mergeCell ref="E155:F155"/>
    <mergeCell ref="E153:F153"/>
    <mergeCell ref="B227:I227"/>
    <mergeCell ref="B226:G226"/>
    <mergeCell ref="D209:D210"/>
    <mergeCell ref="B217:C217"/>
    <mergeCell ref="E210:F210"/>
    <mergeCell ref="C209:C210"/>
    <mergeCell ref="A222:N222"/>
    <mergeCell ref="A223:N223"/>
    <mergeCell ref="B214:C214"/>
    <mergeCell ref="E209:F209"/>
    <mergeCell ref="D205:D208"/>
    <mergeCell ref="E139:F139"/>
    <mergeCell ref="D148:D155"/>
    <mergeCell ref="E176:F176"/>
    <mergeCell ref="E179:F179"/>
    <mergeCell ref="E196:F196"/>
    <mergeCell ref="E203:F203"/>
    <mergeCell ref="D184:D185"/>
    <mergeCell ref="E180:F180"/>
    <mergeCell ref="E206:F206"/>
    <mergeCell ref="B209:B210"/>
    <mergeCell ref="A209:A210"/>
    <mergeCell ref="C194:C197"/>
    <mergeCell ref="B205:B208"/>
    <mergeCell ref="A194:A197"/>
    <mergeCell ref="B194:B197"/>
    <mergeCell ref="C198:C204"/>
    <mergeCell ref="C205:C208"/>
    <mergeCell ref="E208:F208"/>
    <mergeCell ref="E207:F207"/>
    <mergeCell ref="A198:A204"/>
    <mergeCell ref="E202:F202"/>
    <mergeCell ref="A205:A208"/>
    <mergeCell ref="E205:F205"/>
    <mergeCell ref="E204:F204"/>
    <mergeCell ref="B198:B204"/>
    <mergeCell ref="D198:D204"/>
    <mergeCell ref="E201:F201"/>
    <mergeCell ref="E162:F162"/>
    <mergeCell ref="E166:F166"/>
    <mergeCell ref="E198:F198"/>
    <mergeCell ref="E199:F199"/>
    <mergeCell ref="E200:F200"/>
    <mergeCell ref="E188:F188"/>
    <mergeCell ref="E194:F194"/>
    <mergeCell ref="E195:F195"/>
    <mergeCell ref="E191:F191"/>
    <mergeCell ref="E190:F190"/>
    <mergeCell ref="E163:F163"/>
    <mergeCell ref="E187:F187"/>
    <mergeCell ref="E165:F165"/>
    <mergeCell ref="E157:F157"/>
    <mergeCell ref="E189:F189"/>
    <mergeCell ref="E186:F186"/>
    <mergeCell ref="E181:F181"/>
    <mergeCell ref="E178:F178"/>
    <mergeCell ref="E164:F164"/>
    <mergeCell ref="E170:F170"/>
  </mergeCells>
  <printOptions/>
  <pageMargins left="0.5905511811023623" right="0.2755905511811024" top="0.35433070866141736" bottom="0.7874015748031497" header="0.15748031496062992" footer="0.31496062992125984"/>
  <pageSetup fitToHeight="3" horizontalDpi="600" verticalDpi="600" orientation="landscape" paperSize="9" scale="33" r:id="rId1"/>
  <rowBreaks count="2" manualBreakCount="2">
    <brk id="93" max="13" man="1"/>
    <brk id="182" max="13" man="1"/>
  </rowBreaks>
  <ignoredErrors>
    <ignoredError sqref="K114" numberStoredAsText="1"/>
  </ignoredErrors>
</worksheet>
</file>

<file path=xl/worksheets/sheet10.xml><?xml version="1.0" encoding="utf-8"?>
<worksheet xmlns="http://schemas.openxmlformats.org/spreadsheetml/2006/main" xmlns:r="http://schemas.openxmlformats.org/officeDocument/2006/relationships">
  <dimension ref="A1:O155"/>
  <sheetViews>
    <sheetView tabSelected="1" view="pageBreakPreview" zoomScale="70" zoomScaleNormal="75" zoomScaleSheetLayoutView="70" zoomScalePageLayoutView="0" workbookViewId="0" topLeftCell="A91">
      <selection activeCell="E104" sqref="E104"/>
    </sheetView>
  </sheetViews>
  <sheetFormatPr defaultColWidth="9.00390625" defaultRowHeight="12.75"/>
  <cols>
    <col min="1" max="1" width="9.125" style="9" customWidth="1"/>
    <col min="2" max="2" width="40.75390625" style="9" customWidth="1"/>
    <col min="3" max="3" width="9.125" style="9" customWidth="1"/>
    <col min="4" max="4" width="10.625" style="9" bestFit="1" customWidth="1"/>
    <col min="5" max="5" width="35.75390625" style="9" customWidth="1"/>
    <col min="6" max="6" width="27.625" style="9" customWidth="1"/>
    <col min="7" max="7" width="28.375" style="9" customWidth="1"/>
    <col min="8" max="8" width="24.25390625" style="9" customWidth="1"/>
    <col min="9" max="9" width="31.875" style="9" customWidth="1"/>
    <col min="10" max="10" width="29.75390625" style="9" customWidth="1"/>
    <col min="11" max="11" width="28.375" style="9" customWidth="1"/>
    <col min="12" max="12" width="43.125" style="9" customWidth="1"/>
    <col min="13" max="16384" width="9.125" style="9" customWidth="1"/>
  </cols>
  <sheetData>
    <row r="1" spans="10:12" ht="18">
      <c r="J1" s="137"/>
      <c r="K1" s="1357" t="s">
        <v>244</v>
      </c>
      <c r="L1" s="1357"/>
    </row>
    <row r="2" spans="9:13" ht="18">
      <c r="I2" s="126"/>
      <c r="J2" s="126"/>
      <c r="K2" s="361" t="s">
        <v>262</v>
      </c>
      <c r="L2" s="362"/>
      <c r="M2" s="215"/>
    </row>
    <row r="3" spans="9:13" ht="18">
      <c r="I3" s="126"/>
      <c r="J3" s="126"/>
      <c r="K3" s="1358" t="s">
        <v>263</v>
      </c>
      <c r="L3" s="1358"/>
      <c r="M3" s="215"/>
    </row>
    <row r="4" spans="9:13" ht="18" customHeight="1">
      <c r="I4" s="126"/>
      <c r="J4" s="126"/>
      <c r="K4" s="1362" t="s">
        <v>332</v>
      </c>
      <c r="L4" s="1318"/>
      <c r="M4" s="215"/>
    </row>
    <row r="5" spans="9:13" ht="18" customHeight="1">
      <c r="I5" s="126"/>
      <c r="J5" s="126"/>
      <c r="K5" s="1358"/>
      <c r="L5" s="1358"/>
      <c r="M5" s="215"/>
    </row>
    <row r="7" spans="1:12" ht="15">
      <c r="A7" s="1930" t="s">
        <v>340</v>
      </c>
      <c r="B7" s="1930"/>
      <c r="C7" s="1930"/>
      <c r="D7" s="1930"/>
      <c r="E7" s="1930"/>
      <c r="F7" s="1930"/>
      <c r="G7" s="1930"/>
      <c r="H7" s="1930"/>
      <c r="I7" s="1930"/>
      <c r="J7" s="1930"/>
      <c r="K7" s="1930"/>
      <c r="L7" s="1930"/>
    </row>
    <row r="8" spans="1:12" ht="15">
      <c r="A8" s="1930"/>
      <c r="B8" s="1930"/>
      <c r="C8" s="1930"/>
      <c r="D8" s="1930"/>
      <c r="E8" s="1930"/>
      <c r="F8" s="1930"/>
      <c r="G8" s="1930"/>
      <c r="H8" s="1930"/>
      <c r="I8" s="1930"/>
      <c r="J8" s="1930"/>
      <c r="K8" s="1930"/>
      <c r="L8" s="1930"/>
    </row>
    <row r="9" spans="1:12" ht="15">
      <c r="A9" s="1930" t="s">
        <v>319</v>
      </c>
      <c r="B9" s="1930"/>
      <c r="C9" s="1930"/>
      <c r="D9" s="1930"/>
      <c r="E9" s="1930"/>
      <c r="F9" s="1930"/>
      <c r="G9" s="1930"/>
      <c r="H9" s="1930"/>
      <c r="I9" s="1930"/>
      <c r="J9" s="1930"/>
      <c r="K9" s="1930"/>
      <c r="L9" s="1930"/>
    </row>
    <row r="10" spans="1:12" ht="15">
      <c r="A10" s="1930"/>
      <c r="B10" s="1930"/>
      <c r="C10" s="1930"/>
      <c r="D10" s="1930"/>
      <c r="E10" s="1930"/>
      <c r="F10" s="1930"/>
      <c r="G10" s="1930"/>
      <c r="H10" s="1930"/>
      <c r="I10" s="1930"/>
      <c r="J10" s="1930"/>
      <c r="K10" s="1930"/>
      <c r="L10" s="1930"/>
    </row>
    <row r="11" spans="1:12" ht="15">
      <c r="A11" s="102"/>
      <c r="B11" s="102"/>
      <c r="C11" s="103"/>
      <c r="D11" s="102"/>
      <c r="E11" s="102"/>
      <c r="F11" s="102"/>
      <c r="G11" s="102"/>
      <c r="H11" s="102"/>
      <c r="I11" s="102"/>
      <c r="J11" s="102"/>
      <c r="K11" s="102"/>
      <c r="L11" s="102"/>
    </row>
    <row r="12" spans="1:12" ht="15.75">
      <c r="A12" s="1408" t="s">
        <v>27</v>
      </c>
      <c r="B12" s="1703"/>
      <c r="C12" s="1928" t="s">
        <v>44</v>
      </c>
      <c r="D12" s="2054"/>
      <c r="E12" s="1929"/>
      <c r="F12" s="102"/>
      <c r="G12" s="70" t="s">
        <v>33</v>
      </c>
      <c r="H12" s="218">
        <v>43439</v>
      </c>
      <c r="I12" s="102"/>
      <c r="J12" s="102"/>
      <c r="K12" s="102"/>
      <c r="L12" s="102"/>
    </row>
    <row r="13" spans="1:12" ht="15.75">
      <c r="A13" s="1409" t="s">
        <v>29</v>
      </c>
      <c r="B13" s="2164"/>
      <c r="C13" s="2055">
        <v>2019</v>
      </c>
      <c r="D13" s="2057"/>
      <c r="E13" s="104"/>
      <c r="F13" s="105"/>
      <c r="G13" s="105"/>
      <c r="H13" s="102"/>
      <c r="I13" s="102"/>
      <c r="J13" s="102"/>
      <c r="K13" s="102"/>
      <c r="L13" s="102"/>
    </row>
    <row r="14" spans="1:12" ht="15.75">
      <c r="A14" s="1408" t="s">
        <v>28</v>
      </c>
      <c r="B14" s="1703"/>
      <c r="C14" s="1995" t="s">
        <v>165</v>
      </c>
      <c r="D14" s="1997"/>
      <c r="E14" s="106"/>
      <c r="F14" s="105"/>
      <c r="G14" s="105"/>
      <c r="H14" s="102"/>
      <c r="I14" s="107"/>
      <c r="J14" s="107"/>
      <c r="K14" s="102"/>
      <c r="L14" s="102"/>
    </row>
    <row r="15" spans="1:12" ht="16.5" thickBot="1">
      <c r="A15" s="108"/>
      <c r="B15" s="109"/>
      <c r="C15" s="2165"/>
      <c r="D15" s="2165"/>
      <c r="E15" s="110"/>
      <c r="F15" s="105"/>
      <c r="G15" s="111"/>
      <c r="H15" s="102"/>
      <c r="I15" s="107"/>
      <c r="J15" s="107"/>
      <c r="K15" s="102"/>
      <c r="L15" s="102"/>
    </row>
    <row r="16" spans="1:12" ht="74.25" customHeight="1" thickBot="1">
      <c r="A16" s="1390" t="s">
        <v>53</v>
      </c>
      <c r="B16" s="1695"/>
      <c r="C16" s="2136">
        <v>66231</v>
      </c>
      <c r="D16" s="2137"/>
      <c r="E16" s="104"/>
      <c r="F16" s="62" t="s">
        <v>81</v>
      </c>
      <c r="G16" s="1045">
        <v>48315</v>
      </c>
      <c r="H16" s="102"/>
      <c r="I16" s="2135"/>
      <c r="J16" s="2135"/>
      <c r="K16" s="102"/>
      <c r="L16" s="102"/>
    </row>
    <row r="17" spans="1:12" ht="66" customHeight="1" thickBot="1">
      <c r="A17" s="1390" t="s">
        <v>90</v>
      </c>
      <c r="B17" s="1690"/>
      <c r="C17" s="2169">
        <v>66231</v>
      </c>
      <c r="D17" s="2170"/>
      <c r="E17" s="102"/>
      <c r="F17" s="2171"/>
      <c r="G17" s="2172"/>
      <c r="H17" s="2172"/>
      <c r="I17" s="2172"/>
      <c r="J17" s="2173"/>
      <c r="K17" s="102"/>
      <c r="L17" s="102"/>
    </row>
    <row r="18" spans="1:12" ht="34.5" customHeight="1" thickBot="1">
      <c r="A18" s="1390" t="s">
        <v>30</v>
      </c>
      <c r="B18" s="1703"/>
      <c r="C18" s="2167" t="s">
        <v>35</v>
      </c>
      <c r="D18" s="2168"/>
      <c r="E18" s="63" t="s">
        <v>36</v>
      </c>
      <c r="F18" s="64" t="s">
        <v>37</v>
      </c>
      <c r="G18" s="102"/>
      <c r="H18" s="102"/>
      <c r="I18" s="102"/>
      <c r="J18" s="102"/>
      <c r="K18" s="102"/>
      <c r="L18" s="102"/>
    </row>
    <row r="19" spans="1:12" ht="16.5" thickBot="1">
      <c r="A19" s="1917" t="s">
        <v>31</v>
      </c>
      <c r="B19" s="2160"/>
      <c r="C19" s="2174">
        <f>IF(C17&lt;=3000,(C17/300)*10,100+(C17-3000)/300)</f>
        <v>310.77</v>
      </c>
      <c r="D19" s="2175"/>
      <c r="E19" s="112"/>
      <c r="F19" s="113"/>
      <c r="G19" s="102"/>
      <c r="H19" s="102"/>
      <c r="I19" s="102"/>
      <c r="J19" s="102"/>
      <c r="K19" s="102"/>
      <c r="L19" s="102"/>
    </row>
    <row r="20" spans="1:12" ht="15.75" thickBot="1">
      <c r="A20" s="1917" t="s">
        <v>32</v>
      </c>
      <c r="B20" s="2160"/>
      <c r="C20" s="2132">
        <f>SUM(D24+D48+D82+D98+D119)</f>
        <v>347</v>
      </c>
      <c r="D20" s="2133"/>
      <c r="E20" s="114"/>
      <c r="F20" s="115"/>
      <c r="G20" s="102"/>
      <c r="H20" s="102"/>
      <c r="I20" s="102"/>
      <c r="J20" s="102"/>
      <c r="K20" s="102"/>
      <c r="L20" s="102"/>
    </row>
    <row r="21" spans="1:12" ht="15">
      <c r="A21" s="102"/>
      <c r="B21" s="116"/>
      <c r="C21" s="2166"/>
      <c r="D21" s="2166"/>
      <c r="E21" s="118"/>
      <c r="F21" s="118"/>
      <c r="G21" s="102"/>
      <c r="H21" s="102"/>
      <c r="I21" s="102"/>
      <c r="J21" s="102"/>
      <c r="K21" s="102"/>
      <c r="L21" s="102"/>
    </row>
    <row r="22" spans="1:12" ht="31.5" customHeight="1">
      <c r="A22" s="1896" t="s">
        <v>34</v>
      </c>
      <c r="B22" s="1919"/>
      <c r="C22" s="2064" t="s">
        <v>86</v>
      </c>
      <c r="D22" s="2152"/>
      <c r="E22" s="1363" t="s">
        <v>38</v>
      </c>
      <c r="F22" s="1363" t="s">
        <v>67</v>
      </c>
      <c r="G22" s="1363" t="s">
        <v>46</v>
      </c>
      <c r="H22" s="1363" t="s">
        <v>39</v>
      </c>
      <c r="I22" s="1363" t="s">
        <v>93</v>
      </c>
      <c r="J22" s="1363" t="s">
        <v>96</v>
      </c>
      <c r="K22" s="1363" t="s">
        <v>95</v>
      </c>
      <c r="L22" s="1463" t="s">
        <v>40</v>
      </c>
    </row>
    <row r="23" spans="1:12" ht="28.5" customHeight="1">
      <c r="A23" s="1920"/>
      <c r="B23" s="1921"/>
      <c r="C23" s="423" t="s">
        <v>56</v>
      </c>
      <c r="D23" s="437" t="s">
        <v>32</v>
      </c>
      <c r="E23" s="1449"/>
      <c r="F23" s="1364"/>
      <c r="G23" s="1449"/>
      <c r="H23" s="1449"/>
      <c r="I23" s="1448"/>
      <c r="J23" s="1448"/>
      <c r="K23" s="1449"/>
      <c r="L23" s="2087"/>
    </row>
    <row r="24" spans="1:12" ht="31.5">
      <c r="A24" s="2147" t="s">
        <v>7</v>
      </c>
      <c r="B24" s="420" t="s">
        <v>228</v>
      </c>
      <c r="C24" s="2150">
        <f>(C19*0.1)</f>
        <v>31.076999999999998</v>
      </c>
      <c r="D24" s="2153">
        <f>D26+D28+D34</f>
        <v>50</v>
      </c>
      <c r="E24" s="346"/>
      <c r="F24" s="347"/>
      <c r="G24" s="2176"/>
      <c r="H24" s="2176"/>
      <c r="I24" s="2176"/>
      <c r="J24" s="2176"/>
      <c r="K24" s="2176"/>
      <c r="L24" s="2177"/>
    </row>
    <row r="25" spans="1:12" ht="15.75">
      <c r="A25" s="2148"/>
      <c r="B25" s="439"/>
      <c r="C25" s="2151"/>
      <c r="D25" s="2157"/>
      <c r="E25" s="434"/>
      <c r="F25" s="497"/>
      <c r="G25" s="498"/>
      <c r="H25" s="498"/>
      <c r="I25" s="498"/>
      <c r="J25" s="498"/>
      <c r="K25" s="499"/>
      <c r="L25" s="500"/>
    </row>
    <row r="26" spans="1:12" ht="15.75">
      <c r="A26" s="2148"/>
      <c r="B26" s="407" t="s">
        <v>158</v>
      </c>
      <c r="C26" s="2161"/>
      <c r="D26" s="2153">
        <v>35</v>
      </c>
      <c r="E26" s="431" t="s">
        <v>84</v>
      </c>
      <c r="F26" s="45" t="s">
        <v>163</v>
      </c>
      <c r="G26" s="184" t="s">
        <v>98</v>
      </c>
      <c r="H26" s="184" t="s">
        <v>101</v>
      </c>
      <c r="I26" s="184">
        <v>0.05</v>
      </c>
      <c r="J26" s="159">
        <v>0.05</v>
      </c>
      <c r="K26" s="394" t="s">
        <v>124</v>
      </c>
      <c r="L26" s="654" t="s">
        <v>282</v>
      </c>
    </row>
    <row r="27" spans="1:12" ht="15.75">
      <c r="A27" s="2148"/>
      <c r="B27" s="66"/>
      <c r="C27" s="2162"/>
      <c r="D27" s="2154"/>
      <c r="E27" s="440"/>
      <c r="F27" s="204"/>
      <c r="G27" s="501"/>
      <c r="H27" s="501"/>
      <c r="I27" s="501"/>
      <c r="J27" s="191"/>
      <c r="K27" s="502"/>
      <c r="L27" s="191"/>
    </row>
    <row r="28" spans="1:12" ht="15.75">
      <c r="A28" s="2148"/>
      <c r="B28" s="436" t="s">
        <v>60</v>
      </c>
      <c r="C28" s="2162"/>
      <c r="D28" s="2155">
        <v>6</v>
      </c>
      <c r="E28" s="365"/>
      <c r="F28" s="435"/>
      <c r="G28" s="435"/>
      <c r="H28" s="435"/>
      <c r="I28" s="435"/>
      <c r="J28" s="435"/>
      <c r="K28" s="435"/>
      <c r="L28" s="503"/>
    </row>
    <row r="29" spans="1:12" ht="15" customHeight="1">
      <c r="A29" s="2148"/>
      <c r="B29" s="415" t="s">
        <v>62</v>
      </c>
      <c r="C29" s="2162"/>
      <c r="D29" s="2156"/>
      <c r="E29" s="165" t="s">
        <v>109</v>
      </c>
      <c r="F29" s="154" t="s">
        <v>163</v>
      </c>
      <c r="G29" s="57" t="s">
        <v>107</v>
      </c>
      <c r="H29" s="57" t="s">
        <v>101</v>
      </c>
      <c r="I29" s="154">
        <v>0.4</v>
      </c>
      <c r="J29" s="655">
        <v>0.48</v>
      </c>
      <c r="K29" s="57" t="s">
        <v>124</v>
      </c>
      <c r="L29" s="655" t="s">
        <v>282</v>
      </c>
    </row>
    <row r="30" spans="1:12" ht="15" customHeight="1">
      <c r="A30" s="2148"/>
      <c r="B30" s="415" t="s">
        <v>61</v>
      </c>
      <c r="C30" s="2162"/>
      <c r="D30" s="2156"/>
      <c r="E30" s="785" t="s">
        <v>108</v>
      </c>
      <c r="F30" s="667" t="s">
        <v>163</v>
      </c>
      <c r="G30" s="667" t="s">
        <v>98</v>
      </c>
      <c r="H30" s="764" t="s">
        <v>101</v>
      </c>
      <c r="I30" s="667">
        <v>0.6</v>
      </c>
      <c r="J30" s="655">
        <v>0.47</v>
      </c>
      <c r="K30" s="655" t="s">
        <v>124</v>
      </c>
      <c r="L30" s="655" t="s">
        <v>282</v>
      </c>
    </row>
    <row r="31" spans="1:12" ht="15" customHeight="1">
      <c r="A31" s="2148"/>
      <c r="B31" s="415" t="s">
        <v>143</v>
      </c>
      <c r="C31" s="2162"/>
      <c r="D31" s="2156"/>
      <c r="E31" s="814" t="s">
        <v>136</v>
      </c>
      <c r="F31" s="667" t="s">
        <v>163</v>
      </c>
      <c r="G31" s="667" t="s">
        <v>98</v>
      </c>
      <c r="H31" s="764" t="s">
        <v>101</v>
      </c>
      <c r="I31" s="655">
        <v>0.6</v>
      </c>
      <c r="J31" s="655">
        <v>0.46</v>
      </c>
      <c r="K31" s="655" t="s">
        <v>124</v>
      </c>
      <c r="L31" s="655" t="s">
        <v>282</v>
      </c>
    </row>
    <row r="32" spans="1:12" ht="15" customHeight="1">
      <c r="A32" s="2148"/>
      <c r="B32" s="415" t="s">
        <v>225</v>
      </c>
      <c r="C32" s="2162"/>
      <c r="D32" s="2156"/>
      <c r="E32" s="785" t="s">
        <v>135</v>
      </c>
      <c r="F32" s="667" t="s">
        <v>163</v>
      </c>
      <c r="G32" s="655" t="s">
        <v>107</v>
      </c>
      <c r="H32" s="655" t="s">
        <v>101</v>
      </c>
      <c r="I32" s="792">
        <v>0.6</v>
      </c>
      <c r="J32" s="655">
        <v>0.48</v>
      </c>
      <c r="K32" s="792" t="s">
        <v>124</v>
      </c>
      <c r="L32" s="655" t="s">
        <v>282</v>
      </c>
    </row>
    <row r="33" spans="1:12" ht="15.75">
      <c r="A33" s="2148"/>
      <c r="B33" s="396"/>
      <c r="C33" s="2162"/>
      <c r="D33" s="2156"/>
      <c r="E33" s="814"/>
      <c r="F33" s="805"/>
      <c r="G33" s="693"/>
      <c r="H33" s="693"/>
      <c r="I33" s="693"/>
      <c r="J33" s="693"/>
      <c r="K33" s="693"/>
      <c r="L33" s="693"/>
    </row>
    <row r="34" spans="1:12" s="583" customFormat="1" ht="15.75">
      <c r="A34" s="2148"/>
      <c r="B34" s="617" t="s">
        <v>63</v>
      </c>
      <c r="C34" s="2162"/>
      <c r="D34" s="2153">
        <v>9</v>
      </c>
      <c r="E34" s="759" t="s">
        <v>64</v>
      </c>
      <c r="F34" s="744" t="s">
        <v>163</v>
      </c>
      <c r="G34" s="654"/>
      <c r="H34" s="654" t="s">
        <v>101</v>
      </c>
      <c r="I34" s="663"/>
      <c r="J34" s="663">
        <v>0.54</v>
      </c>
      <c r="K34" s="815" t="s">
        <v>124</v>
      </c>
      <c r="L34" s="663" t="s">
        <v>174</v>
      </c>
    </row>
    <row r="35" spans="1:12" s="583" customFormat="1" ht="15.75">
      <c r="A35" s="2148"/>
      <c r="B35" s="1106"/>
      <c r="C35" s="2162"/>
      <c r="D35" s="2157"/>
      <c r="E35" s="762" t="s">
        <v>65</v>
      </c>
      <c r="F35" s="667" t="s">
        <v>163</v>
      </c>
      <c r="G35" s="655"/>
      <c r="H35" s="655" t="s">
        <v>101</v>
      </c>
      <c r="I35" s="665"/>
      <c r="J35" s="665">
        <v>0.68</v>
      </c>
      <c r="K35" s="816" t="s">
        <v>124</v>
      </c>
      <c r="L35" s="665" t="s">
        <v>174</v>
      </c>
    </row>
    <row r="36" spans="1:12" s="583" customFormat="1" ht="15.75">
      <c r="A36" s="2148"/>
      <c r="B36" s="1106"/>
      <c r="C36" s="2162"/>
      <c r="D36" s="2157"/>
      <c r="E36" s="786" t="s">
        <v>66</v>
      </c>
      <c r="F36" s="805" t="s">
        <v>163</v>
      </c>
      <c r="G36" s="693"/>
      <c r="H36" s="887" t="s">
        <v>101</v>
      </c>
      <c r="I36" s="813"/>
      <c r="J36" s="813">
        <v>0.55</v>
      </c>
      <c r="K36" s="1032" t="s">
        <v>124</v>
      </c>
      <c r="L36" s="813" t="s">
        <v>174</v>
      </c>
    </row>
    <row r="37" spans="1:12" s="583" customFormat="1" ht="15.75">
      <c r="A37" s="2148"/>
      <c r="B37" s="1106"/>
      <c r="C37" s="2162"/>
      <c r="D37" s="2157"/>
      <c r="E37" s="785" t="s">
        <v>295</v>
      </c>
      <c r="F37" s="667" t="s">
        <v>163</v>
      </c>
      <c r="G37" s="655"/>
      <c r="H37" s="655" t="s">
        <v>101</v>
      </c>
      <c r="I37" s="665"/>
      <c r="J37" s="665">
        <v>0.52</v>
      </c>
      <c r="K37" s="816" t="s">
        <v>124</v>
      </c>
      <c r="L37" s="665" t="s">
        <v>174</v>
      </c>
    </row>
    <row r="38" spans="1:12" s="583" customFormat="1" ht="15.75">
      <c r="A38" s="2148"/>
      <c r="B38" s="1106"/>
      <c r="C38" s="2162"/>
      <c r="D38" s="2157"/>
      <c r="E38" s="785" t="s">
        <v>328</v>
      </c>
      <c r="F38" s="667" t="s">
        <v>163</v>
      </c>
      <c r="G38" s="655"/>
      <c r="H38" s="655" t="s">
        <v>101</v>
      </c>
      <c r="I38" s="665"/>
      <c r="J38" s="665">
        <v>0.54</v>
      </c>
      <c r="K38" s="816" t="s">
        <v>124</v>
      </c>
      <c r="L38" s="665" t="s">
        <v>174</v>
      </c>
    </row>
    <row r="39" spans="1:12" s="583" customFormat="1" ht="15.75">
      <c r="A39" s="2148"/>
      <c r="B39" s="1106"/>
      <c r="C39" s="2162"/>
      <c r="D39" s="2157"/>
      <c r="E39" s="785" t="s">
        <v>329</v>
      </c>
      <c r="F39" s="667" t="s">
        <v>163</v>
      </c>
      <c r="G39" s="655"/>
      <c r="H39" s="655" t="s">
        <v>101</v>
      </c>
      <c r="I39" s="665"/>
      <c r="J39" s="665">
        <v>0.55</v>
      </c>
      <c r="K39" s="816" t="s">
        <v>124</v>
      </c>
      <c r="L39" s="665" t="s">
        <v>174</v>
      </c>
    </row>
    <row r="40" spans="1:12" s="583" customFormat="1" ht="15.75">
      <c r="A40" s="2148"/>
      <c r="B40" s="1106"/>
      <c r="C40" s="2162"/>
      <c r="D40" s="2157"/>
      <c r="E40" s="785" t="s">
        <v>296</v>
      </c>
      <c r="F40" s="667" t="s">
        <v>163</v>
      </c>
      <c r="G40" s="655"/>
      <c r="H40" s="655" t="s">
        <v>101</v>
      </c>
      <c r="I40" s="665"/>
      <c r="J40" s="665">
        <v>0.55</v>
      </c>
      <c r="K40" s="816" t="s">
        <v>124</v>
      </c>
      <c r="L40" s="665" t="s">
        <v>174</v>
      </c>
    </row>
    <row r="41" spans="1:12" s="583" customFormat="1" ht="15.75">
      <c r="A41" s="2148"/>
      <c r="B41" s="1106"/>
      <c r="C41" s="2162"/>
      <c r="D41" s="2157"/>
      <c r="E41" s="785" t="s">
        <v>327</v>
      </c>
      <c r="F41" s="667" t="s">
        <v>163</v>
      </c>
      <c r="G41" s="655"/>
      <c r="H41" s="655" t="s">
        <v>101</v>
      </c>
      <c r="I41" s="665"/>
      <c r="J41" s="665">
        <v>0.54</v>
      </c>
      <c r="K41" s="816" t="s">
        <v>124</v>
      </c>
      <c r="L41" s="665" t="s">
        <v>174</v>
      </c>
    </row>
    <row r="42" spans="1:12" s="583" customFormat="1" ht="15.75">
      <c r="A42" s="2148"/>
      <c r="B42" s="1106"/>
      <c r="C42" s="2162"/>
      <c r="D42" s="2157"/>
      <c r="E42" s="767"/>
      <c r="F42" s="667"/>
      <c r="G42" s="655"/>
      <c r="H42" s="764"/>
      <c r="I42" s="665"/>
      <c r="J42" s="665"/>
      <c r="K42" s="816"/>
      <c r="L42" s="665"/>
    </row>
    <row r="43" spans="1:12" s="584" customFormat="1" ht="15.75">
      <c r="A43" s="2148"/>
      <c r="B43" s="1106"/>
      <c r="C43" s="2162"/>
      <c r="D43" s="2158"/>
      <c r="E43" s="801"/>
      <c r="F43" s="664"/>
      <c r="G43" s="665"/>
      <c r="H43" s="665"/>
      <c r="I43" s="665"/>
      <c r="J43" s="665"/>
      <c r="K43" s="816"/>
      <c r="L43" s="665"/>
    </row>
    <row r="44" spans="1:12" ht="15.75">
      <c r="A44" s="2148"/>
      <c r="B44" s="1266"/>
      <c r="C44" s="2162"/>
      <c r="D44" s="2158"/>
      <c r="E44" s="827" t="s">
        <v>216</v>
      </c>
      <c r="F44" s="822" t="s">
        <v>163</v>
      </c>
      <c r="G44" s="822"/>
      <c r="H44" s="822" t="s">
        <v>101</v>
      </c>
      <c r="I44" s="822"/>
      <c r="J44" s="822">
        <v>1.2</v>
      </c>
      <c r="K44" s="822" t="s">
        <v>124</v>
      </c>
      <c r="L44" s="822" t="s">
        <v>174</v>
      </c>
    </row>
    <row r="45" spans="1:12" ht="15.75">
      <c r="A45" s="2148"/>
      <c r="B45" s="1266"/>
      <c r="C45" s="2162"/>
      <c r="D45" s="2158"/>
      <c r="E45" s="827"/>
      <c r="F45" s="822"/>
      <c r="G45" s="822"/>
      <c r="H45" s="822"/>
      <c r="I45" s="822"/>
      <c r="J45" s="822"/>
      <c r="K45" s="822"/>
      <c r="L45" s="822"/>
    </row>
    <row r="46" spans="1:12" ht="15.75">
      <c r="A46" s="2148"/>
      <c r="B46" s="395"/>
      <c r="C46" s="2162"/>
      <c r="D46" s="2158"/>
      <c r="E46" s="675" t="s">
        <v>217</v>
      </c>
      <c r="F46" s="672" t="s">
        <v>163</v>
      </c>
      <c r="G46" s="672"/>
      <c r="H46" s="672" t="s">
        <v>101</v>
      </c>
      <c r="I46" s="672"/>
      <c r="J46" s="672">
        <v>0.4</v>
      </c>
      <c r="K46" s="822" t="s">
        <v>124</v>
      </c>
      <c r="L46" s="672" t="s">
        <v>174</v>
      </c>
    </row>
    <row r="47" spans="1:12" ht="15.75">
      <c r="A47" s="2149"/>
      <c r="B47" s="396"/>
      <c r="C47" s="2163"/>
      <c r="D47" s="2159"/>
      <c r="E47" s="999"/>
      <c r="F47" s="673"/>
      <c r="G47" s="673"/>
      <c r="H47" s="673"/>
      <c r="I47" s="673"/>
      <c r="J47" s="673"/>
      <c r="K47" s="673"/>
      <c r="L47" s="673"/>
    </row>
    <row r="48" spans="1:12" ht="15">
      <c r="A48" s="2134" t="s">
        <v>8</v>
      </c>
      <c r="B48" s="2138" t="s">
        <v>68</v>
      </c>
      <c r="C48" s="2141">
        <f>(C19*0.25)</f>
        <v>77.6925</v>
      </c>
      <c r="D48" s="2144">
        <v>80</v>
      </c>
      <c r="E48" s="677" t="s">
        <v>283</v>
      </c>
      <c r="F48" s="678" t="s">
        <v>163</v>
      </c>
      <c r="G48" s="655" t="s">
        <v>107</v>
      </c>
      <c r="H48" s="653" t="s">
        <v>101</v>
      </c>
      <c r="I48" s="653">
        <v>5</v>
      </c>
      <c r="J48" s="653">
        <v>8.1</v>
      </c>
      <c r="K48" s="653" t="s">
        <v>124</v>
      </c>
      <c r="L48" s="655" t="s">
        <v>173</v>
      </c>
    </row>
    <row r="49" spans="1:12" ht="15">
      <c r="A49" s="1807"/>
      <c r="B49" s="2139"/>
      <c r="C49" s="2142"/>
      <c r="D49" s="2145"/>
      <c r="E49" s="675"/>
      <c r="F49" s="672"/>
      <c r="G49" s="672"/>
      <c r="H49" s="672"/>
      <c r="I49" s="672"/>
      <c r="J49" s="672"/>
      <c r="K49" s="672"/>
      <c r="L49" s="672"/>
    </row>
    <row r="50" spans="1:12" ht="15" customHeight="1">
      <c r="A50" s="1807"/>
      <c r="B50" s="2139"/>
      <c r="C50" s="2142"/>
      <c r="D50" s="2145"/>
      <c r="E50" s="677" t="s">
        <v>112</v>
      </c>
      <c r="F50" s="667" t="s">
        <v>163</v>
      </c>
      <c r="G50" s="653"/>
      <c r="H50" s="668" t="s">
        <v>101</v>
      </c>
      <c r="I50" s="653"/>
      <c r="J50" s="820">
        <v>5</v>
      </c>
      <c r="K50" s="672" t="s">
        <v>124</v>
      </c>
      <c r="L50" s="655" t="s">
        <v>174</v>
      </c>
    </row>
    <row r="51" spans="1:12" ht="15" customHeight="1">
      <c r="A51" s="1807"/>
      <c r="B51" s="2139"/>
      <c r="C51" s="2142"/>
      <c r="D51" s="2145"/>
      <c r="E51" s="677" t="s">
        <v>113</v>
      </c>
      <c r="F51" s="667" t="s">
        <v>163</v>
      </c>
      <c r="G51" s="653"/>
      <c r="H51" s="668" t="s">
        <v>101</v>
      </c>
      <c r="I51" s="653"/>
      <c r="J51" s="820">
        <v>5</v>
      </c>
      <c r="K51" s="672" t="s">
        <v>124</v>
      </c>
      <c r="L51" s="655" t="s">
        <v>174</v>
      </c>
    </row>
    <row r="52" spans="1:12" ht="15" customHeight="1">
      <c r="A52" s="1807"/>
      <c r="B52" s="2139"/>
      <c r="C52" s="2142"/>
      <c r="D52" s="2145"/>
      <c r="E52" s="677" t="s">
        <v>176</v>
      </c>
      <c r="F52" s="667" t="s">
        <v>163</v>
      </c>
      <c r="G52" s="653"/>
      <c r="H52" s="668" t="s">
        <v>101</v>
      </c>
      <c r="I52" s="653"/>
      <c r="J52" s="820">
        <v>5</v>
      </c>
      <c r="K52" s="672" t="s">
        <v>124</v>
      </c>
      <c r="L52" s="655" t="s">
        <v>174</v>
      </c>
    </row>
    <row r="53" spans="1:12" ht="15" customHeight="1">
      <c r="A53" s="1807"/>
      <c r="B53" s="2139"/>
      <c r="C53" s="2142"/>
      <c r="D53" s="2145"/>
      <c r="E53" s="677" t="s">
        <v>186</v>
      </c>
      <c r="F53" s="1012" t="s">
        <v>163</v>
      </c>
      <c r="G53" s="653"/>
      <c r="H53" s="668" t="s">
        <v>101</v>
      </c>
      <c r="I53" s="653"/>
      <c r="J53" s="820">
        <v>5</v>
      </c>
      <c r="K53" s="1013" t="s">
        <v>124</v>
      </c>
      <c r="L53" s="813" t="s">
        <v>174</v>
      </c>
    </row>
    <row r="54" spans="1:15" ht="15" customHeight="1">
      <c r="A54" s="1807"/>
      <c r="B54" s="2139"/>
      <c r="C54" s="2142"/>
      <c r="D54" s="2145"/>
      <c r="E54" s="748" t="s">
        <v>267</v>
      </c>
      <c r="F54" s="1012" t="s">
        <v>163</v>
      </c>
      <c r="G54" s="668"/>
      <c r="H54" s="668" t="s">
        <v>101</v>
      </c>
      <c r="I54" s="653"/>
      <c r="J54" s="653">
        <v>23.3</v>
      </c>
      <c r="K54" s="672" t="s">
        <v>124</v>
      </c>
      <c r="L54" s="813" t="s">
        <v>174</v>
      </c>
      <c r="M54" s="317"/>
      <c r="N54" s="253"/>
      <c r="O54" s="253"/>
    </row>
    <row r="55" spans="1:15" ht="15" customHeight="1">
      <c r="A55" s="1807"/>
      <c r="B55" s="2139"/>
      <c r="C55" s="2142"/>
      <c r="D55" s="2145"/>
      <c r="E55" s="748" t="s">
        <v>268</v>
      </c>
      <c r="F55" s="1012" t="s">
        <v>163</v>
      </c>
      <c r="G55" s="668"/>
      <c r="H55" s="668" t="s">
        <v>101</v>
      </c>
      <c r="I55" s="653"/>
      <c r="J55" s="653">
        <v>28.8</v>
      </c>
      <c r="K55" s="672" t="s">
        <v>124</v>
      </c>
      <c r="L55" s="813" t="s">
        <v>174</v>
      </c>
      <c r="M55" s="317"/>
      <c r="N55" s="253"/>
      <c r="O55" s="253"/>
    </row>
    <row r="56" spans="1:12" ht="15" customHeight="1">
      <c r="A56" s="1807"/>
      <c r="B56" s="2139"/>
      <c r="C56" s="2142"/>
      <c r="D56" s="2145"/>
      <c r="E56" s="1014" t="s">
        <v>177</v>
      </c>
      <c r="F56" s="1015" t="s">
        <v>163</v>
      </c>
      <c r="G56" s="822"/>
      <c r="H56" s="764" t="s">
        <v>101</v>
      </c>
      <c r="I56" s="822"/>
      <c r="J56" s="820">
        <v>2</v>
      </c>
      <c r="K56" s="823" t="s">
        <v>124</v>
      </c>
      <c r="L56" s="655" t="s">
        <v>174</v>
      </c>
    </row>
    <row r="57" spans="1:12" ht="15" customHeight="1">
      <c r="A57" s="1807"/>
      <c r="B57" s="2139"/>
      <c r="C57" s="2142"/>
      <c r="D57" s="2145"/>
      <c r="E57" s="836"/>
      <c r="F57" s="836"/>
      <c r="G57" s="836"/>
      <c r="H57" s="836"/>
      <c r="I57" s="836"/>
      <c r="J57" s="836"/>
      <c r="K57" s="836"/>
      <c r="L57" s="1016"/>
    </row>
    <row r="58" spans="1:12" s="584" customFormat="1" ht="15.75">
      <c r="A58" s="1807"/>
      <c r="B58" s="2139"/>
      <c r="C58" s="2142"/>
      <c r="D58" s="2145"/>
      <c r="E58" s="677" t="s">
        <v>243</v>
      </c>
      <c r="F58" s="824" t="s">
        <v>163</v>
      </c>
      <c r="G58" s="668" t="s">
        <v>98</v>
      </c>
      <c r="H58" s="668" t="s">
        <v>101</v>
      </c>
      <c r="I58" s="668">
        <v>6.75</v>
      </c>
      <c r="J58" s="1017">
        <v>11.4</v>
      </c>
      <c r="K58" s="822" t="s">
        <v>124</v>
      </c>
      <c r="L58" s="665" t="s">
        <v>174</v>
      </c>
    </row>
    <row r="59" spans="1:12" ht="15" customHeight="1">
      <c r="A59" s="1807"/>
      <c r="B59" s="2139"/>
      <c r="C59" s="2142"/>
      <c r="D59" s="2145"/>
      <c r="E59" s="751" t="s">
        <v>194</v>
      </c>
      <c r="F59" s="667" t="s">
        <v>163</v>
      </c>
      <c r="G59" s="667" t="s">
        <v>98</v>
      </c>
      <c r="H59" s="764" t="s">
        <v>101</v>
      </c>
      <c r="I59" s="822">
        <v>10</v>
      </c>
      <c r="J59" s="1017">
        <v>5.25</v>
      </c>
      <c r="K59" s="822" t="s">
        <v>124</v>
      </c>
      <c r="L59" s="655" t="s">
        <v>174</v>
      </c>
    </row>
    <row r="60" spans="1:12" ht="15" customHeight="1">
      <c r="A60" s="1807"/>
      <c r="B60" s="2139"/>
      <c r="C60" s="2142"/>
      <c r="D60" s="2145"/>
      <c r="E60" s="677" t="s">
        <v>271</v>
      </c>
      <c r="F60" s="667" t="s">
        <v>163</v>
      </c>
      <c r="G60" s="668"/>
      <c r="H60" s="668" t="s">
        <v>101</v>
      </c>
      <c r="I60" s="653"/>
      <c r="J60" s="653">
        <v>25</v>
      </c>
      <c r="K60" s="665" t="s">
        <v>124</v>
      </c>
      <c r="L60" s="655" t="s">
        <v>173</v>
      </c>
    </row>
    <row r="61" spans="1:12" ht="15" customHeight="1">
      <c r="A61" s="1807"/>
      <c r="B61" s="2139"/>
      <c r="C61" s="2142"/>
      <c r="D61" s="2145"/>
      <c r="E61" s="753"/>
      <c r="F61" s="667"/>
      <c r="G61" s="655"/>
      <c r="H61" s="668"/>
      <c r="I61" s="651"/>
      <c r="J61" s="825"/>
      <c r="K61" s="653"/>
      <c r="L61" s="655"/>
    </row>
    <row r="62" spans="1:12" ht="15" customHeight="1">
      <c r="A62" s="1807"/>
      <c r="B62" s="2139"/>
      <c r="C62" s="2142"/>
      <c r="D62" s="2145"/>
      <c r="E62" s="753" t="s">
        <v>210</v>
      </c>
      <c r="F62" s="667" t="s">
        <v>163</v>
      </c>
      <c r="G62" s="655" t="s">
        <v>107</v>
      </c>
      <c r="H62" s="668" t="s">
        <v>101</v>
      </c>
      <c r="I62" s="651">
        <v>15</v>
      </c>
      <c r="J62" s="825">
        <v>5</v>
      </c>
      <c r="K62" s="672" t="s">
        <v>124</v>
      </c>
      <c r="L62" s="655" t="s">
        <v>173</v>
      </c>
    </row>
    <row r="63" spans="1:12" ht="15" customHeight="1">
      <c r="A63" s="1807"/>
      <c r="B63" s="2139"/>
      <c r="C63" s="2142"/>
      <c r="D63" s="2145"/>
      <c r="E63" s="753" t="s">
        <v>179</v>
      </c>
      <c r="F63" s="667" t="s">
        <v>163</v>
      </c>
      <c r="G63" s="655" t="s">
        <v>107</v>
      </c>
      <c r="H63" s="668" t="s">
        <v>101</v>
      </c>
      <c r="I63" s="651">
        <v>5</v>
      </c>
      <c r="J63" s="825">
        <v>5</v>
      </c>
      <c r="K63" s="653" t="s">
        <v>124</v>
      </c>
      <c r="L63" s="655" t="s">
        <v>173</v>
      </c>
    </row>
    <row r="64" spans="1:12" ht="15" customHeight="1">
      <c r="A64" s="1807"/>
      <c r="B64" s="2139"/>
      <c r="C64" s="2142"/>
      <c r="D64" s="2145"/>
      <c r="E64" s="1018"/>
      <c r="F64" s="667"/>
      <c r="G64" s="655"/>
      <c r="H64" s="668"/>
      <c r="I64" s="651"/>
      <c r="J64" s="825"/>
      <c r="K64" s="672"/>
      <c r="L64" s="655"/>
    </row>
    <row r="65" spans="1:15" ht="15" customHeight="1">
      <c r="A65" s="1807"/>
      <c r="B65" s="2139"/>
      <c r="C65" s="2142"/>
      <c r="D65" s="2145"/>
      <c r="E65" s="753" t="s">
        <v>286</v>
      </c>
      <c r="F65" s="657" t="s">
        <v>163</v>
      </c>
      <c r="G65" s="655" t="s">
        <v>107</v>
      </c>
      <c r="H65" s="668" t="s">
        <v>101</v>
      </c>
      <c r="I65" s="694">
        <v>30</v>
      </c>
      <c r="J65" s="694">
        <v>28</v>
      </c>
      <c r="K65" s="651" t="s">
        <v>124</v>
      </c>
      <c r="L65" s="655" t="s">
        <v>215</v>
      </c>
      <c r="M65" s="317"/>
      <c r="N65" s="253"/>
      <c r="O65" s="253"/>
    </row>
    <row r="66" spans="1:12" ht="15" customHeight="1">
      <c r="A66" s="1807"/>
      <c r="B66" s="2139"/>
      <c r="C66" s="2142"/>
      <c r="D66" s="2145"/>
      <c r="E66" s="677"/>
      <c r="F66" s="667"/>
      <c r="G66" s="668"/>
      <c r="H66" s="668"/>
      <c r="I66" s="653"/>
      <c r="J66" s="653"/>
      <c r="K66" s="653"/>
      <c r="L66" s="655"/>
    </row>
    <row r="67" spans="1:12" ht="15" customHeight="1">
      <c r="A67" s="1807"/>
      <c r="B67" s="2139"/>
      <c r="C67" s="2142"/>
      <c r="D67" s="2145"/>
      <c r="E67" s="677" t="s">
        <v>114</v>
      </c>
      <c r="F67" s="667" t="s">
        <v>163</v>
      </c>
      <c r="G67" s="155"/>
      <c r="H67" s="668" t="s">
        <v>101</v>
      </c>
      <c r="I67" s="1043"/>
      <c r="J67" s="820">
        <v>2.8</v>
      </c>
      <c r="K67" s="672" t="s">
        <v>124</v>
      </c>
      <c r="L67" s="655" t="s">
        <v>215</v>
      </c>
    </row>
    <row r="68" spans="1:12" ht="15" customHeight="1">
      <c r="A68" s="1807"/>
      <c r="B68" s="2139"/>
      <c r="C68" s="2142"/>
      <c r="D68" s="2145"/>
      <c r="E68" s="677" t="s">
        <v>297</v>
      </c>
      <c r="F68" s="667" t="s">
        <v>163</v>
      </c>
      <c r="G68" s="155"/>
      <c r="H68" s="668" t="s">
        <v>101</v>
      </c>
      <c r="I68" s="1044"/>
      <c r="J68" s="825">
        <v>7.1</v>
      </c>
      <c r="K68" s="672" t="s">
        <v>124</v>
      </c>
      <c r="L68" s="655" t="s">
        <v>215</v>
      </c>
    </row>
    <row r="69" spans="1:12" ht="15" customHeight="1">
      <c r="A69" s="1807"/>
      <c r="B69" s="2139"/>
      <c r="C69" s="2142"/>
      <c r="D69" s="2145"/>
      <c r="E69" s="677" t="s">
        <v>298</v>
      </c>
      <c r="F69" s="667" t="s">
        <v>163</v>
      </c>
      <c r="G69" s="155"/>
      <c r="H69" s="668" t="s">
        <v>101</v>
      </c>
      <c r="I69" s="1044"/>
      <c r="J69" s="825">
        <v>7.2</v>
      </c>
      <c r="K69" s="672" t="s">
        <v>124</v>
      </c>
      <c r="L69" s="655" t="s">
        <v>215</v>
      </c>
    </row>
    <row r="70" spans="1:12" ht="15" customHeight="1">
      <c r="A70" s="1807"/>
      <c r="B70" s="2139"/>
      <c r="C70" s="2142"/>
      <c r="D70" s="2145"/>
      <c r="E70" s="677" t="s">
        <v>299</v>
      </c>
      <c r="F70" s="667" t="s">
        <v>163</v>
      </c>
      <c r="G70" s="155"/>
      <c r="H70" s="668" t="s">
        <v>101</v>
      </c>
      <c r="I70" s="1044"/>
      <c r="J70" s="825">
        <v>7.1</v>
      </c>
      <c r="K70" s="672" t="s">
        <v>124</v>
      </c>
      <c r="L70" s="655" t="s">
        <v>215</v>
      </c>
    </row>
    <row r="71" spans="1:12" ht="15" customHeight="1">
      <c r="A71" s="1807"/>
      <c r="B71" s="2139"/>
      <c r="C71" s="2142"/>
      <c r="D71" s="2145"/>
      <c r="E71" s="677" t="s">
        <v>300</v>
      </c>
      <c r="F71" s="667" t="s">
        <v>163</v>
      </c>
      <c r="G71" s="155"/>
      <c r="H71" s="668" t="s">
        <v>101</v>
      </c>
      <c r="I71" s="1044"/>
      <c r="J71" s="825">
        <v>6.9</v>
      </c>
      <c r="K71" s="672" t="s">
        <v>124</v>
      </c>
      <c r="L71" s="655" t="s">
        <v>215</v>
      </c>
    </row>
    <row r="72" spans="1:12" ht="15.75" customHeight="1">
      <c r="A72" s="1807"/>
      <c r="B72" s="2139"/>
      <c r="C72" s="2142"/>
      <c r="D72" s="2145"/>
      <c r="E72" s="677" t="s">
        <v>301</v>
      </c>
      <c r="F72" s="667" t="s">
        <v>163</v>
      </c>
      <c r="G72" s="155"/>
      <c r="H72" s="668" t="s">
        <v>101</v>
      </c>
      <c r="I72" s="1044"/>
      <c r="J72" s="825">
        <v>6.7</v>
      </c>
      <c r="K72" s="672" t="s">
        <v>124</v>
      </c>
      <c r="L72" s="655" t="s">
        <v>215</v>
      </c>
    </row>
    <row r="73" spans="1:12" ht="15" customHeight="1">
      <c r="A73" s="1807"/>
      <c r="B73" s="2139"/>
      <c r="C73" s="2142"/>
      <c r="D73" s="2145"/>
      <c r="E73" s="677" t="s">
        <v>302</v>
      </c>
      <c r="F73" s="667" t="s">
        <v>163</v>
      </c>
      <c r="G73" s="155"/>
      <c r="H73" s="668" t="s">
        <v>101</v>
      </c>
      <c r="I73" s="1044"/>
      <c r="J73" s="825">
        <v>7.1</v>
      </c>
      <c r="K73" s="672" t="s">
        <v>124</v>
      </c>
      <c r="L73" s="655" t="s">
        <v>215</v>
      </c>
    </row>
    <row r="74" spans="1:12" ht="15" customHeight="1">
      <c r="A74" s="1807"/>
      <c r="B74" s="2139"/>
      <c r="C74" s="2142"/>
      <c r="D74" s="2145"/>
      <c r="E74" s="677" t="s">
        <v>115</v>
      </c>
      <c r="F74" s="667" t="s">
        <v>163</v>
      </c>
      <c r="G74" s="155"/>
      <c r="H74" s="668" t="s">
        <v>101</v>
      </c>
      <c r="I74" s="1044"/>
      <c r="J74" s="825">
        <v>7</v>
      </c>
      <c r="K74" s="823" t="s">
        <v>124</v>
      </c>
      <c r="L74" s="655" t="s">
        <v>215</v>
      </c>
    </row>
    <row r="75" spans="1:12" ht="17.25" customHeight="1">
      <c r="A75" s="1807"/>
      <c r="B75" s="2139"/>
      <c r="C75" s="2142"/>
      <c r="D75" s="2145"/>
      <c r="E75" s="752" t="s">
        <v>116</v>
      </c>
      <c r="F75" s="667" t="s">
        <v>163</v>
      </c>
      <c r="G75" s="155"/>
      <c r="H75" s="668" t="s">
        <v>101</v>
      </c>
      <c r="I75" s="1044"/>
      <c r="J75" s="825">
        <v>7</v>
      </c>
      <c r="K75" s="823" t="s">
        <v>124</v>
      </c>
      <c r="L75" s="655" t="s">
        <v>215</v>
      </c>
    </row>
    <row r="76" spans="1:15" ht="15" customHeight="1">
      <c r="A76" s="1807"/>
      <c r="B76" s="2139"/>
      <c r="C76" s="2142"/>
      <c r="D76" s="2145"/>
      <c r="E76" s="1060"/>
      <c r="F76" s="667"/>
      <c r="G76" s="668"/>
      <c r="H76" s="668"/>
      <c r="I76" s="755"/>
      <c r="J76" s="668"/>
      <c r="K76" s="823"/>
      <c r="L76" s="655"/>
      <c r="M76" s="1034"/>
      <c r="N76" s="1027"/>
      <c r="O76" s="1027"/>
    </row>
    <row r="77" spans="1:12" ht="15" customHeight="1">
      <c r="A77" s="1807"/>
      <c r="B77" s="2139"/>
      <c r="C77" s="2142"/>
      <c r="D77" s="2145"/>
      <c r="E77" s="675"/>
      <c r="F77" s="672"/>
      <c r="G77" s="653"/>
      <c r="H77" s="672"/>
      <c r="I77" s="672"/>
      <c r="J77" s="672"/>
      <c r="K77" s="823"/>
      <c r="L77" s="826"/>
    </row>
    <row r="78" spans="1:12" ht="15" customHeight="1">
      <c r="A78" s="1807"/>
      <c r="B78" s="2139"/>
      <c r="C78" s="2142"/>
      <c r="D78" s="2145"/>
      <c r="E78" s="1051"/>
      <c r="F78" s="667"/>
      <c r="G78" s="822"/>
      <c r="H78" s="668"/>
      <c r="I78" s="822"/>
      <c r="J78" s="822"/>
      <c r="K78" s="823"/>
      <c r="L78" s="655"/>
    </row>
    <row r="79" spans="1:12" ht="15" customHeight="1">
      <c r="A79" s="1808"/>
      <c r="B79" s="2140"/>
      <c r="C79" s="2143"/>
      <c r="D79" s="2146"/>
      <c r="E79" s="1265"/>
      <c r="F79" s="823"/>
      <c r="G79" s="823"/>
      <c r="H79" s="823"/>
      <c r="I79" s="823"/>
      <c r="J79" s="823"/>
      <c r="K79" s="823"/>
      <c r="L79" s="823"/>
    </row>
    <row r="80" spans="1:12" ht="33.75" customHeight="1">
      <c r="A80" s="1896" t="s">
        <v>34</v>
      </c>
      <c r="B80" s="1919"/>
      <c r="C80" s="2182" t="s">
        <v>86</v>
      </c>
      <c r="D80" s="2152"/>
      <c r="E80" s="1475" t="s">
        <v>38</v>
      </c>
      <c r="F80" s="1475" t="s">
        <v>67</v>
      </c>
      <c r="G80" s="1475" t="s">
        <v>46</v>
      </c>
      <c r="H80" s="1475" t="s">
        <v>39</v>
      </c>
      <c r="I80" s="1477" t="s">
        <v>93</v>
      </c>
      <c r="J80" s="1477" t="s">
        <v>96</v>
      </c>
      <c r="K80" s="1475" t="s">
        <v>95</v>
      </c>
      <c r="L80" s="2096" t="s">
        <v>40</v>
      </c>
    </row>
    <row r="81" spans="1:12" ht="21.75" customHeight="1">
      <c r="A81" s="1920"/>
      <c r="B81" s="1921"/>
      <c r="C81" s="423" t="s">
        <v>56</v>
      </c>
      <c r="D81" s="437" t="s">
        <v>32</v>
      </c>
      <c r="E81" s="1478"/>
      <c r="F81" s="1478"/>
      <c r="G81" s="1478"/>
      <c r="H81" s="1478"/>
      <c r="I81" s="1478"/>
      <c r="J81" s="1478"/>
      <c r="K81" s="1478"/>
      <c r="L81" s="2097"/>
    </row>
    <row r="82" spans="1:12" ht="15" customHeight="1">
      <c r="A82" s="2178" t="s">
        <v>12</v>
      </c>
      <c r="B82" s="2179"/>
      <c r="C82" s="1152">
        <f>(C19*0.25)</f>
        <v>77.6925</v>
      </c>
      <c r="D82" s="438">
        <f>SUM(D83+D88+D92)</f>
        <v>78</v>
      </c>
      <c r="E82" s="828"/>
      <c r="F82" s="829"/>
      <c r="G82" s="2180"/>
      <c r="H82" s="2180"/>
      <c r="I82" s="2180"/>
      <c r="J82" s="2180"/>
      <c r="K82" s="2180"/>
      <c r="L82" s="2181"/>
    </row>
    <row r="83" spans="1:12" ht="18.75" customHeight="1">
      <c r="A83" s="2183" t="s">
        <v>12</v>
      </c>
      <c r="B83" s="2186" t="s">
        <v>71</v>
      </c>
      <c r="C83" s="2189"/>
      <c r="D83" s="2191">
        <v>26</v>
      </c>
      <c r="E83" s="739"/>
      <c r="F83" s="740"/>
      <c r="G83" s="740"/>
      <c r="H83" s="740"/>
      <c r="I83" s="747"/>
      <c r="J83" s="747"/>
      <c r="K83" s="746"/>
      <c r="L83" s="654"/>
    </row>
    <row r="84" spans="1:12" ht="15" customHeight="1">
      <c r="A84" s="2184"/>
      <c r="B84" s="2187"/>
      <c r="C84" s="2190"/>
      <c r="D84" s="2191"/>
      <c r="E84" s="751" t="s">
        <v>251</v>
      </c>
      <c r="F84" s="830" t="s">
        <v>163</v>
      </c>
      <c r="G84" s="727"/>
      <c r="H84" s="667" t="s">
        <v>99</v>
      </c>
      <c r="I84" s="704"/>
      <c r="J84" s="830">
        <v>10</v>
      </c>
      <c r="K84" s="664" t="s">
        <v>124</v>
      </c>
      <c r="L84" s="655" t="s">
        <v>173</v>
      </c>
    </row>
    <row r="85" spans="1:12" ht="15" customHeight="1">
      <c r="A85" s="2184"/>
      <c r="B85" s="2187"/>
      <c r="C85" s="2190"/>
      <c r="D85" s="2191"/>
      <c r="E85" s="822"/>
      <c r="F85" s="822"/>
      <c r="G85" s="831"/>
      <c r="H85" s="822"/>
      <c r="I85" s="822"/>
      <c r="J85" s="822"/>
      <c r="K85" s="831"/>
      <c r="L85" s="831"/>
    </row>
    <row r="86" spans="1:12" ht="15" customHeight="1">
      <c r="A86" s="2184"/>
      <c r="B86" s="2187"/>
      <c r="C86" s="2190"/>
      <c r="D86" s="2191"/>
      <c r="E86" s="827"/>
      <c r="F86" s="822"/>
      <c r="G86" s="822"/>
      <c r="H86" s="822"/>
      <c r="I86" s="822"/>
      <c r="J86" s="822"/>
      <c r="K86" s="822"/>
      <c r="L86" s="822"/>
    </row>
    <row r="87" spans="1:12" ht="15" customHeight="1">
      <c r="A87" s="2184"/>
      <c r="B87" s="2188"/>
      <c r="C87" s="2190"/>
      <c r="D87" s="2191"/>
      <c r="E87" s="832"/>
      <c r="F87" s="833"/>
      <c r="G87" s="833"/>
      <c r="H87" s="823"/>
      <c r="I87" s="823"/>
      <c r="J87" s="823"/>
      <c r="K87" s="834"/>
      <c r="L87" s="833"/>
    </row>
    <row r="88" spans="1:12" ht="15" customHeight="1">
      <c r="A88" s="2184"/>
      <c r="B88" s="2192" t="s">
        <v>72</v>
      </c>
      <c r="C88" s="2190"/>
      <c r="D88" s="2191">
        <v>26</v>
      </c>
      <c r="E88" s="658" t="s">
        <v>121</v>
      </c>
      <c r="F88" s="662" t="s">
        <v>163</v>
      </c>
      <c r="G88" s="744" t="s">
        <v>178</v>
      </c>
      <c r="H88" s="744" t="s">
        <v>99</v>
      </c>
      <c r="I88" s="744">
        <v>10</v>
      </c>
      <c r="J88" s="744">
        <v>10</v>
      </c>
      <c r="K88" s="656" t="s">
        <v>124</v>
      </c>
      <c r="L88" s="655" t="s">
        <v>282</v>
      </c>
    </row>
    <row r="89" spans="1:12" ht="15" customHeight="1">
      <c r="A89" s="2184"/>
      <c r="B89" s="2187"/>
      <c r="C89" s="2190"/>
      <c r="D89" s="2191"/>
      <c r="E89" s="1216" t="s">
        <v>320</v>
      </c>
      <c r="F89" s="1201" t="s">
        <v>163</v>
      </c>
      <c r="G89" s="1173" t="s">
        <v>178</v>
      </c>
      <c r="H89" s="1173" t="s">
        <v>99</v>
      </c>
      <c r="I89" s="1217">
        <v>10</v>
      </c>
      <c r="J89" s="1217">
        <v>10</v>
      </c>
      <c r="K89" s="1217">
        <v>50</v>
      </c>
      <c r="L89" s="1218" t="s">
        <v>282</v>
      </c>
    </row>
    <row r="90" spans="1:12" ht="15" customHeight="1">
      <c r="A90" s="2184"/>
      <c r="B90" s="2187"/>
      <c r="C90" s="2190"/>
      <c r="D90" s="2191"/>
      <c r="E90" s="1219" t="s">
        <v>321</v>
      </c>
      <c r="F90" s="1201" t="s">
        <v>163</v>
      </c>
      <c r="G90" s="1173" t="s">
        <v>178</v>
      </c>
      <c r="H90" s="1173" t="s">
        <v>99</v>
      </c>
      <c r="I90" s="1217">
        <v>10</v>
      </c>
      <c r="J90" s="1217">
        <v>10</v>
      </c>
      <c r="K90" s="1201">
        <v>50</v>
      </c>
      <c r="L90" s="1217" t="s">
        <v>282</v>
      </c>
    </row>
    <row r="91" spans="1:12" ht="15" customHeight="1">
      <c r="A91" s="2185"/>
      <c r="B91" s="2188"/>
      <c r="C91" s="2190"/>
      <c r="D91" s="2191"/>
      <c r="E91" s="817"/>
      <c r="F91" s="818"/>
      <c r="G91" s="818"/>
      <c r="H91" s="818"/>
      <c r="I91" s="818"/>
      <c r="J91" s="818"/>
      <c r="K91" s="818"/>
      <c r="L91" s="834"/>
    </row>
    <row r="92" spans="1:12" ht="15" customHeight="1">
      <c r="A92" s="2193" t="s">
        <v>15</v>
      </c>
      <c r="B92" s="1940" t="s">
        <v>73</v>
      </c>
      <c r="C92" s="2198"/>
      <c r="D92" s="2191">
        <v>26</v>
      </c>
      <c r="E92" s="1102" t="s">
        <v>187</v>
      </c>
      <c r="F92" s="819" t="s">
        <v>163</v>
      </c>
      <c r="G92" s="819" t="s">
        <v>110</v>
      </c>
      <c r="H92" s="835" t="s">
        <v>101</v>
      </c>
      <c r="I92" s="821">
        <v>10</v>
      </c>
      <c r="J92" s="821">
        <v>65</v>
      </c>
      <c r="K92" s="821">
        <v>200</v>
      </c>
      <c r="L92" s="654" t="s">
        <v>174</v>
      </c>
    </row>
    <row r="93" spans="1:12" ht="15" customHeight="1">
      <c r="A93" s="2194"/>
      <c r="B93" s="1941"/>
      <c r="C93" s="2198"/>
      <c r="D93" s="2191"/>
      <c r="E93" s="836"/>
      <c r="F93" s="836"/>
      <c r="G93" s="836"/>
      <c r="H93" s="751"/>
      <c r="I93" s="751"/>
      <c r="J93" s="751"/>
      <c r="K93" s="836"/>
      <c r="L93" s="836"/>
    </row>
    <row r="94" spans="1:12" ht="15" customHeight="1">
      <c r="A94" s="2194"/>
      <c r="B94" s="1941"/>
      <c r="C94" s="2198"/>
      <c r="D94" s="2191"/>
      <c r="E94" s="675"/>
      <c r="F94" s="672"/>
      <c r="G94" s="672"/>
      <c r="H94" s="672"/>
      <c r="I94" s="672"/>
      <c r="J94" s="672"/>
      <c r="K94" s="672"/>
      <c r="L94" s="672"/>
    </row>
    <row r="95" spans="1:12" ht="15" customHeight="1">
      <c r="A95" s="2195"/>
      <c r="B95" s="1942"/>
      <c r="C95" s="2199"/>
      <c r="D95" s="2191"/>
      <c r="E95" s="837"/>
      <c r="F95" s="838"/>
      <c r="G95" s="838"/>
      <c r="H95" s="673"/>
      <c r="I95" s="673"/>
      <c r="J95" s="673"/>
      <c r="K95" s="838"/>
      <c r="L95" s="838"/>
    </row>
    <row r="96" spans="1:12" ht="32.25" customHeight="1">
      <c r="A96" s="1896" t="s">
        <v>34</v>
      </c>
      <c r="B96" s="1919"/>
      <c r="C96" s="2182" t="s">
        <v>86</v>
      </c>
      <c r="D96" s="2152"/>
      <c r="E96" s="1475" t="s">
        <v>38</v>
      </c>
      <c r="F96" s="1475" t="s">
        <v>67</v>
      </c>
      <c r="G96" s="1475" t="s">
        <v>46</v>
      </c>
      <c r="H96" s="1475" t="s">
        <v>39</v>
      </c>
      <c r="I96" s="1475" t="s">
        <v>93</v>
      </c>
      <c r="J96" s="1475" t="s">
        <v>94</v>
      </c>
      <c r="K96" s="1475" t="s">
        <v>95</v>
      </c>
      <c r="L96" s="2096" t="s">
        <v>40</v>
      </c>
    </row>
    <row r="97" spans="1:12" ht="19.5" customHeight="1">
      <c r="A97" s="1920"/>
      <c r="B97" s="1921"/>
      <c r="C97" s="423" t="s">
        <v>56</v>
      </c>
      <c r="D97" s="437" t="s">
        <v>32</v>
      </c>
      <c r="E97" s="1478"/>
      <c r="F97" s="2118"/>
      <c r="G97" s="1478"/>
      <c r="H97" s="1478"/>
      <c r="I97" s="1478"/>
      <c r="J97" s="1478"/>
      <c r="K97" s="1478"/>
      <c r="L97" s="2097"/>
    </row>
    <row r="98" spans="1:12" ht="15.75">
      <c r="A98" s="2201" t="s">
        <v>1</v>
      </c>
      <c r="B98" s="2202"/>
      <c r="C98" s="1153">
        <f>(C19*0.4)</f>
        <v>124.30799999999999</v>
      </c>
      <c r="D98" s="438">
        <f>SUM(D99+D107+D113)</f>
        <v>127</v>
      </c>
      <c r="E98" s="839"/>
      <c r="F98" s="840"/>
      <c r="G98" s="2196"/>
      <c r="H98" s="2196"/>
      <c r="I98" s="2196"/>
      <c r="J98" s="2196"/>
      <c r="K98" s="2196"/>
      <c r="L98" s="2197"/>
    </row>
    <row r="99" spans="1:12" ht="16.5" customHeight="1">
      <c r="A99" s="2183" t="s">
        <v>17</v>
      </c>
      <c r="B99" s="2186" t="s">
        <v>74</v>
      </c>
      <c r="C99" s="2200"/>
      <c r="D99" s="2191">
        <v>43</v>
      </c>
      <c r="E99" s="1188" t="s">
        <v>344</v>
      </c>
      <c r="F99" s="1172" t="s">
        <v>163</v>
      </c>
      <c r="G99" s="1169" t="s">
        <v>178</v>
      </c>
      <c r="H99" s="1169" t="s">
        <v>123</v>
      </c>
      <c r="I99" s="1167">
        <v>1</v>
      </c>
      <c r="J99" s="1167">
        <v>1</v>
      </c>
      <c r="K99" s="1169">
        <v>10</v>
      </c>
      <c r="L99" s="1097" t="s">
        <v>282</v>
      </c>
    </row>
    <row r="100" spans="1:12" ht="18.75" customHeight="1">
      <c r="A100" s="2184"/>
      <c r="B100" s="2187"/>
      <c r="C100" s="2200"/>
      <c r="D100" s="2191"/>
      <c r="E100" s="1188" t="s">
        <v>347</v>
      </c>
      <c r="F100" s="1172" t="s">
        <v>163</v>
      </c>
      <c r="G100" s="1169" t="s">
        <v>178</v>
      </c>
      <c r="H100" s="1169" t="s">
        <v>123</v>
      </c>
      <c r="I100" s="1167">
        <v>1</v>
      </c>
      <c r="J100" s="1167">
        <v>1</v>
      </c>
      <c r="K100" s="1169">
        <v>10</v>
      </c>
      <c r="L100" s="1097" t="s">
        <v>350</v>
      </c>
    </row>
    <row r="101" spans="1:12" ht="17.25" customHeight="1">
      <c r="A101" s="2184"/>
      <c r="B101" s="2187"/>
      <c r="C101" s="2200"/>
      <c r="D101" s="2191"/>
      <c r="E101" s="1183" t="s">
        <v>343</v>
      </c>
      <c r="F101" s="1172" t="s">
        <v>163</v>
      </c>
      <c r="G101" s="1169" t="s">
        <v>178</v>
      </c>
      <c r="H101" s="1169" t="s">
        <v>123</v>
      </c>
      <c r="I101" s="1167">
        <v>1</v>
      </c>
      <c r="J101" s="1167">
        <v>1</v>
      </c>
      <c r="K101" s="1169">
        <v>10</v>
      </c>
      <c r="L101" s="1097" t="s">
        <v>350</v>
      </c>
    </row>
    <row r="102" spans="1:12" ht="48.75" customHeight="1">
      <c r="A102" s="2184"/>
      <c r="B102" s="2187"/>
      <c r="C102" s="2200"/>
      <c r="D102" s="2191"/>
      <c r="E102" s="1093" t="s">
        <v>326</v>
      </c>
      <c r="F102" s="1199" t="s">
        <v>163</v>
      </c>
      <c r="G102" s="1092" t="s">
        <v>178</v>
      </c>
      <c r="H102" s="1092" t="s">
        <v>123</v>
      </c>
      <c r="I102" s="1094">
        <v>1</v>
      </c>
      <c r="J102" s="1094">
        <v>1</v>
      </c>
      <c r="K102" s="1092">
        <v>50</v>
      </c>
      <c r="L102" s="1097" t="s">
        <v>282</v>
      </c>
    </row>
    <row r="103" spans="1:12" ht="31.5" customHeight="1">
      <c r="A103" s="2184"/>
      <c r="B103" s="2187"/>
      <c r="C103" s="2200"/>
      <c r="D103" s="2191"/>
      <c r="E103" s="1098" t="s">
        <v>324</v>
      </c>
      <c r="F103" s="1199" t="s">
        <v>163</v>
      </c>
      <c r="G103" s="1092" t="s">
        <v>178</v>
      </c>
      <c r="H103" s="1092" t="s">
        <v>123</v>
      </c>
      <c r="I103" s="1094">
        <v>1</v>
      </c>
      <c r="J103" s="1094">
        <v>1</v>
      </c>
      <c r="K103" s="1092" t="s">
        <v>124</v>
      </c>
      <c r="L103" s="1097" t="s">
        <v>282</v>
      </c>
    </row>
    <row r="104" spans="1:12" ht="46.5" customHeight="1">
      <c r="A104" s="2184"/>
      <c r="B104" s="2187"/>
      <c r="C104" s="2200"/>
      <c r="D104" s="2191"/>
      <c r="E104" s="1170" t="s">
        <v>351</v>
      </c>
      <c r="F104" s="1203" t="s">
        <v>163</v>
      </c>
      <c r="G104" s="1169" t="s">
        <v>178</v>
      </c>
      <c r="H104" s="1169" t="s">
        <v>123</v>
      </c>
      <c r="I104" s="1167">
        <v>1</v>
      </c>
      <c r="J104" s="1167">
        <v>1</v>
      </c>
      <c r="K104" s="1169">
        <v>10</v>
      </c>
      <c r="L104" s="1097" t="s">
        <v>282</v>
      </c>
    </row>
    <row r="105" spans="1:12" ht="15.75" customHeight="1">
      <c r="A105" s="2184"/>
      <c r="B105" s="2187"/>
      <c r="C105" s="2200"/>
      <c r="D105" s="2191"/>
      <c r="E105" s="1202" t="s">
        <v>322</v>
      </c>
      <c r="F105" s="1172" t="s">
        <v>163</v>
      </c>
      <c r="G105" s="1172" t="s">
        <v>178</v>
      </c>
      <c r="H105" s="1169" t="s">
        <v>123</v>
      </c>
      <c r="I105" s="1175">
        <v>1</v>
      </c>
      <c r="J105" s="1175">
        <v>1</v>
      </c>
      <c r="K105" s="1163">
        <v>10</v>
      </c>
      <c r="L105" s="1204" t="s">
        <v>282</v>
      </c>
    </row>
    <row r="106" spans="1:12" ht="15" customHeight="1">
      <c r="A106" s="2185"/>
      <c r="B106" s="2188"/>
      <c r="C106" s="2200"/>
      <c r="D106" s="2191"/>
      <c r="E106" s="1205"/>
      <c r="F106" s="1206"/>
      <c r="G106" s="1206"/>
      <c r="H106" s="1206"/>
      <c r="I106" s="1207"/>
      <c r="J106" s="1207"/>
      <c r="K106" s="1208"/>
      <c r="L106" s="1206"/>
    </row>
    <row r="107" spans="1:12" ht="15" customHeight="1">
      <c r="A107" s="2183" t="s">
        <v>18</v>
      </c>
      <c r="B107" s="2192" t="s">
        <v>87</v>
      </c>
      <c r="C107" s="2200"/>
      <c r="D107" s="2191">
        <v>42</v>
      </c>
      <c r="E107" s="1190" t="s">
        <v>249</v>
      </c>
      <c r="F107" s="1209" t="s">
        <v>163</v>
      </c>
      <c r="G107" s="1162" t="s">
        <v>178</v>
      </c>
      <c r="H107" s="1162" t="s">
        <v>99</v>
      </c>
      <c r="I107" s="1177">
        <v>10</v>
      </c>
      <c r="J107" s="1177">
        <v>10</v>
      </c>
      <c r="K107" s="1210">
        <v>50</v>
      </c>
      <c r="L107" s="1204" t="s">
        <v>282</v>
      </c>
    </row>
    <row r="108" spans="1:12" ht="15" customHeight="1">
      <c r="A108" s="2184"/>
      <c r="B108" s="2187"/>
      <c r="C108" s="2200"/>
      <c r="D108" s="2191"/>
      <c r="E108" s="1198" t="s">
        <v>250</v>
      </c>
      <c r="F108" s="1201" t="s">
        <v>163</v>
      </c>
      <c r="G108" s="1163" t="s">
        <v>178</v>
      </c>
      <c r="H108" s="1163" t="s">
        <v>99</v>
      </c>
      <c r="I108" s="1174">
        <v>10</v>
      </c>
      <c r="J108" s="1174">
        <v>10</v>
      </c>
      <c r="K108" s="1211">
        <v>10</v>
      </c>
      <c r="L108" s="1204" t="s">
        <v>282</v>
      </c>
    </row>
    <row r="109" spans="1:12" ht="15" customHeight="1">
      <c r="A109" s="2184"/>
      <c r="B109" s="2187"/>
      <c r="C109" s="2200"/>
      <c r="D109" s="2191"/>
      <c r="E109" s="1198" t="s">
        <v>248</v>
      </c>
      <c r="F109" s="1201" t="s">
        <v>163</v>
      </c>
      <c r="G109" s="1163" t="s">
        <v>178</v>
      </c>
      <c r="H109" s="1163" t="s">
        <v>99</v>
      </c>
      <c r="I109" s="1174">
        <v>10</v>
      </c>
      <c r="J109" s="1174">
        <v>10</v>
      </c>
      <c r="K109" s="1211">
        <v>10</v>
      </c>
      <c r="L109" s="1204" t="s">
        <v>282</v>
      </c>
    </row>
    <row r="110" spans="1:12" ht="15" customHeight="1">
      <c r="A110" s="2184"/>
      <c r="B110" s="2187"/>
      <c r="C110" s="2200"/>
      <c r="D110" s="2191"/>
      <c r="E110" s="1198" t="s">
        <v>309</v>
      </c>
      <c r="F110" s="1163" t="s">
        <v>163</v>
      </c>
      <c r="G110" s="1163" t="s">
        <v>178</v>
      </c>
      <c r="H110" s="1163" t="s">
        <v>99</v>
      </c>
      <c r="I110" s="1174">
        <v>10</v>
      </c>
      <c r="J110" s="1174">
        <v>10</v>
      </c>
      <c r="K110" s="1211">
        <v>100</v>
      </c>
      <c r="L110" s="1204" t="s">
        <v>282</v>
      </c>
    </row>
    <row r="111" spans="1:12" ht="15" customHeight="1">
      <c r="A111" s="2184"/>
      <c r="B111" s="2187"/>
      <c r="C111" s="2200"/>
      <c r="D111" s="2191"/>
      <c r="E111" s="1200"/>
      <c r="F111" s="1201"/>
      <c r="G111" s="1163"/>
      <c r="H111" s="1212"/>
      <c r="I111" s="1174"/>
      <c r="J111" s="1175"/>
      <c r="K111" s="1211"/>
      <c r="L111" s="1204"/>
    </row>
    <row r="112" spans="1:12" ht="15" customHeight="1">
      <c r="A112" s="2185"/>
      <c r="B112" s="2188"/>
      <c r="C112" s="2200"/>
      <c r="D112" s="2191"/>
      <c r="E112" s="1213"/>
      <c r="F112" s="1208"/>
      <c r="G112" s="1214"/>
      <c r="H112" s="1214"/>
      <c r="I112" s="1215"/>
      <c r="J112" s="1215"/>
      <c r="K112" s="1214"/>
      <c r="L112" s="1214"/>
    </row>
    <row r="113" spans="1:12" ht="15" customHeight="1">
      <c r="A113" s="2183" t="s">
        <v>19</v>
      </c>
      <c r="B113" s="1953" t="s">
        <v>75</v>
      </c>
      <c r="C113" s="2200"/>
      <c r="D113" s="2191">
        <v>42</v>
      </c>
      <c r="E113" s="674" t="s">
        <v>127</v>
      </c>
      <c r="F113" s="662" t="s">
        <v>163</v>
      </c>
      <c r="G113" s="656"/>
      <c r="H113" s="656" t="s">
        <v>147</v>
      </c>
      <c r="I113" s="803"/>
      <c r="J113" s="803">
        <v>5</v>
      </c>
      <c r="K113" s="656">
        <v>100</v>
      </c>
      <c r="L113" s="654" t="s">
        <v>282</v>
      </c>
    </row>
    <row r="114" spans="1:12" ht="15" customHeight="1">
      <c r="A114" s="2184"/>
      <c r="B114" s="1954"/>
      <c r="C114" s="2200"/>
      <c r="D114" s="2191"/>
      <c r="E114" s="676" t="s">
        <v>128</v>
      </c>
      <c r="F114" s="664" t="s">
        <v>163</v>
      </c>
      <c r="G114" s="653"/>
      <c r="H114" s="653" t="s">
        <v>147</v>
      </c>
      <c r="I114" s="668"/>
      <c r="J114" s="668">
        <v>5</v>
      </c>
      <c r="K114" s="653">
        <v>30</v>
      </c>
      <c r="L114" s="655" t="s">
        <v>282</v>
      </c>
    </row>
    <row r="115" spans="1:12" ht="15" customHeight="1">
      <c r="A115" s="2184"/>
      <c r="B115" s="1954"/>
      <c r="C115" s="2200"/>
      <c r="D115" s="2191"/>
      <c r="E115" s="676"/>
      <c r="F115" s="664"/>
      <c r="G115" s="653"/>
      <c r="H115" s="653"/>
      <c r="I115" s="668"/>
      <c r="J115" s="668"/>
      <c r="K115" s="653"/>
      <c r="L115" s="655"/>
    </row>
    <row r="116" spans="1:12" ht="15" customHeight="1">
      <c r="A116" s="2184"/>
      <c r="B116" s="1954"/>
      <c r="C116" s="2200"/>
      <c r="D116" s="2191"/>
      <c r="E116" s="676" t="s">
        <v>129</v>
      </c>
      <c r="F116" s="664" t="s">
        <v>163</v>
      </c>
      <c r="G116" s="653"/>
      <c r="H116" s="653" t="s">
        <v>207</v>
      </c>
      <c r="I116" s="668"/>
      <c r="J116" s="668">
        <v>5</v>
      </c>
      <c r="K116" s="653">
        <v>10</v>
      </c>
      <c r="L116" s="655" t="s">
        <v>282</v>
      </c>
    </row>
    <row r="117" spans="1:12" ht="15" customHeight="1">
      <c r="A117" s="2184"/>
      <c r="B117" s="1954"/>
      <c r="C117" s="2200"/>
      <c r="D117" s="2191"/>
      <c r="E117" s="676"/>
      <c r="F117" s="653"/>
      <c r="G117" s="653"/>
      <c r="H117" s="653"/>
      <c r="I117" s="668"/>
      <c r="J117" s="668"/>
      <c r="K117" s="653"/>
      <c r="L117" s="653"/>
    </row>
    <row r="118" spans="1:12" ht="15" customHeight="1">
      <c r="A118" s="2185"/>
      <c r="B118" s="2205"/>
      <c r="C118" s="2200"/>
      <c r="D118" s="2191"/>
      <c r="E118" s="841"/>
      <c r="F118" s="842"/>
      <c r="G118" s="842"/>
      <c r="H118" s="842"/>
      <c r="I118" s="843"/>
      <c r="J118" s="843"/>
      <c r="K118" s="842"/>
      <c r="L118" s="842"/>
    </row>
    <row r="119" spans="1:12" ht="15" customHeight="1">
      <c r="A119" s="1306" t="s">
        <v>77</v>
      </c>
      <c r="B119" s="1950" t="s">
        <v>78</v>
      </c>
      <c r="C119" s="2200"/>
      <c r="D119" s="2191">
        <v>12</v>
      </c>
      <c r="E119" s="348" t="s">
        <v>133</v>
      </c>
      <c r="F119" s="130" t="s">
        <v>163</v>
      </c>
      <c r="G119" s="156"/>
      <c r="H119" s="156" t="s">
        <v>131</v>
      </c>
      <c r="I119" s="45"/>
      <c r="J119" s="45">
        <v>3</v>
      </c>
      <c r="K119" s="156">
        <v>100</v>
      </c>
      <c r="L119" s="655" t="s">
        <v>282</v>
      </c>
    </row>
    <row r="120" spans="1:12" ht="15" customHeight="1">
      <c r="A120" s="1307"/>
      <c r="B120" s="2040"/>
      <c r="C120" s="2200"/>
      <c r="D120" s="2191"/>
      <c r="E120" s="349" t="s">
        <v>134</v>
      </c>
      <c r="F120" s="350" t="s">
        <v>163</v>
      </c>
      <c r="G120" s="327"/>
      <c r="H120" s="327" t="s">
        <v>131</v>
      </c>
      <c r="I120" s="204"/>
      <c r="J120" s="204" t="s">
        <v>132</v>
      </c>
      <c r="K120" s="327">
        <v>20</v>
      </c>
      <c r="L120" s="728" t="s">
        <v>282</v>
      </c>
    </row>
    <row r="121" spans="1:12" ht="15">
      <c r="A121" s="102"/>
      <c r="B121" s="102"/>
      <c r="C121" s="119"/>
      <c r="D121" s="117"/>
      <c r="E121" s="107"/>
      <c r="F121" s="107"/>
      <c r="G121" s="107"/>
      <c r="H121" s="107"/>
      <c r="I121" s="107"/>
      <c r="J121" s="107"/>
      <c r="K121" s="107"/>
      <c r="L121" s="107"/>
    </row>
    <row r="122" spans="1:12" ht="31.5" customHeight="1">
      <c r="A122" s="105"/>
      <c r="B122" s="2203" t="s">
        <v>79</v>
      </c>
      <c r="C122" s="2204"/>
      <c r="D122" s="569">
        <f>SUM(C19)</f>
        <v>310.77</v>
      </c>
      <c r="E122" s="494"/>
      <c r="F122" s="107"/>
      <c r="G122" s="107"/>
      <c r="H122" s="107"/>
      <c r="I122" s="107"/>
      <c r="J122" s="107"/>
      <c r="K122" s="107"/>
      <c r="L122" s="107"/>
    </row>
    <row r="123" spans="1:12" ht="15">
      <c r="A123" s="105"/>
      <c r="B123" s="570"/>
      <c r="C123" s="570"/>
      <c r="D123" s="571"/>
      <c r="E123" s="494"/>
      <c r="F123" s="107"/>
      <c r="G123" s="107"/>
      <c r="H123" s="107"/>
      <c r="I123" s="107"/>
      <c r="J123" s="107"/>
      <c r="K123" s="107"/>
      <c r="L123" s="107"/>
    </row>
    <row r="124" spans="1:12" ht="15">
      <c r="A124" s="105"/>
      <c r="B124" s="572"/>
      <c r="C124" s="572"/>
      <c r="D124" s="573"/>
      <c r="E124" s="494"/>
      <c r="F124" s="107"/>
      <c r="G124" s="107"/>
      <c r="H124" s="107"/>
      <c r="I124" s="107"/>
      <c r="J124" s="107"/>
      <c r="K124" s="107"/>
      <c r="L124" s="107"/>
    </row>
    <row r="125" spans="1:12" ht="15">
      <c r="A125" s="85"/>
      <c r="B125" s="1612" t="s">
        <v>192</v>
      </c>
      <c r="C125" s="1613"/>
      <c r="D125" s="568">
        <f>SUM(C20)</f>
        <v>347</v>
      </c>
      <c r="E125" s="495"/>
      <c r="F125" s="343"/>
      <c r="G125" s="343"/>
      <c r="H125" s="343"/>
      <c r="I125" s="343"/>
      <c r="J125" s="343"/>
      <c r="K125" s="107"/>
      <c r="L125" s="107"/>
    </row>
    <row r="126" spans="1:12" ht="15">
      <c r="A126" s="268"/>
      <c r="B126" s="34"/>
      <c r="C126" s="34"/>
      <c r="D126" s="34"/>
      <c r="E126" s="496"/>
      <c r="F126" s="328"/>
      <c r="G126" s="343"/>
      <c r="H126" s="343"/>
      <c r="I126" s="343"/>
      <c r="J126" s="343"/>
      <c r="K126" s="351"/>
      <c r="L126" s="351"/>
    </row>
    <row r="127" spans="2:12" ht="15">
      <c r="B127" s="43" t="s">
        <v>164</v>
      </c>
      <c r="C127" s="124"/>
      <c r="D127" s="40"/>
      <c r="E127" s="344"/>
      <c r="F127" s="344"/>
      <c r="G127" s="343"/>
      <c r="H127" s="343"/>
      <c r="I127" s="343"/>
      <c r="J127" s="343"/>
      <c r="K127" s="352"/>
      <c r="L127" s="352"/>
    </row>
    <row r="128" spans="2:12" ht="15">
      <c r="B128" s="43"/>
      <c r="C128" s="124" t="s">
        <v>166</v>
      </c>
      <c r="D128" s="40"/>
      <c r="E128" s="344"/>
      <c r="F128" s="344"/>
      <c r="G128" s="328"/>
      <c r="H128" s="328"/>
      <c r="I128" s="328"/>
      <c r="J128" s="328"/>
      <c r="K128" s="352"/>
      <c r="L128" s="352"/>
    </row>
    <row r="129" spans="2:12" ht="15">
      <c r="B129" s="72"/>
      <c r="C129" s="124" t="s">
        <v>280</v>
      </c>
      <c r="D129" s="40"/>
      <c r="E129" s="344"/>
      <c r="F129" s="344"/>
      <c r="G129" s="344"/>
      <c r="H129" s="344"/>
      <c r="I129" s="328"/>
      <c r="J129" s="328"/>
      <c r="K129" s="352"/>
      <c r="L129" s="352"/>
    </row>
    <row r="130" spans="2:12" ht="15">
      <c r="B130" s="72"/>
      <c r="C130" s="124" t="s">
        <v>229</v>
      </c>
      <c r="D130" s="40"/>
      <c r="E130" s="344"/>
      <c r="F130" s="344"/>
      <c r="G130" s="344"/>
      <c r="H130" s="344"/>
      <c r="I130" s="328"/>
      <c r="J130" s="328"/>
      <c r="K130" s="352"/>
      <c r="L130" s="352"/>
    </row>
    <row r="131" spans="2:15" ht="15">
      <c r="B131" s="34"/>
      <c r="C131" s="1614"/>
      <c r="D131" s="1779"/>
      <c r="E131" s="1779"/>
      <c r="F131" s="1779"/>
      <c r="G131" s="1779"/>
      <c r="H131" s="1779"/>
      <c r="I131" s="1779"/>
      <c r="J131" s="1779"/>
      <c r="K131" s="1779"/>
      <c r="L131" s="1779"/>
      <c r="M131" s="1779"/>
      <c r="N131" s="1779"/>
      <c r="O131" s="1779"/>
    </row>
    <row r="132" spans="2:15" ht="30" customHeight="1">
      <c r="B132" s="1885"/>
      <c r="C132" s="1318"/>
      <c r="D132" s="1318"/>
      <c r="E132" s="1318"/>
      <c r="F132" s="1318"/>
      <c r="G132" s="1318"/>
      <c r="H132" s="1318"/>
      <c r="I132" s="1318"/>
      <c r="J132" s="1318"/>
      <c r="K132" s="1318"/>
      <c r="L132" s="1318"/>
      <c r="M132" s="175"/>
      <c r="N132" s="175"/>
      <c r="O132" s="175"/>
    </row>
    <row r="133" spans="2:15" ht="18">
      <c r="B133" s="34"/>
      <c r="C133" s="1316"/>
      <c r="D133" s="1318"/>
      <c r="E133" s="1318"/>
      <c r="F133" s="1318"/>
      <c r="G133" s="1318"/>
      <c r="H133" s="1318"/>
      <c r="I133" s="1318"/>
      <c r="J133" s="1318"/>
      <c r="K133" s="1318"/>
      <c r="L133" s="1318"/>
      <c r="M133" s="175"/>
      <c r="N133" s="175"/>
      <c r="O133" s="175"/>
    </row>
    <row r="134" spans="2:15" ht="15" customHeight="1">
      <c r="B134" s="34"/>
      <c r="C134" s="1316"/>
      <c r="D134" s="1318"/>
      <c r="E134" s="1318"/>
      <c r="F134" s="1318"/>
      <c r="G134" s="1318"/>
      <c r="H134" s="1318"/>
      <c r="I134" s="1318"/>
      <c r="J134" s="1318"/>
      <c r="K134" s="1318"/>
      <c r="L134" s="1318"/>
      <c r="M134" s="175"/>
      <c r="N134" s="175"/>
      <c r="O134" s="175"/>
    </row>
    <row r="135" spans="1:15" ht="20.25" customHeight="1">
      <c r="A135" s="366"/>
      <c r="B135" s="366"/>
      <c r="C135" s="1316"/>
      <c r="D135" s="1318"/>
      <c r="E135" s="1318"/>
      <c r="F135" s="1318"/>
      <c r="G135" s="1318"/>
      <c r="H135" s="1318"/>
      <c r="I135" s="344"/>
      <c r="J135" s="328"/>
      <c r="K135" s="328"/>
      <c r="L135" s="175"/>
      <c r="M135" s="175"/>
      <c r="N135" s="175"/>
      <c r="O135" s="175"/>
    </row>
    <row r="136" spans="3:15" ht="18">
      <c r="C136" s="1316"/>
      <c r="D136" s="1317"/>
      <c r="E136" s="1317"/>
      <c r="F136" s="1317"/>
      <c r="G136" s="1317"/>
      <c r="H136" s="1317"/>
      <c r="I136" s="1317"/>
      <c r="J136" s="1317"/>
      <c r="K136" s="462"/>
      <c r="L136" s="463"/>
      <c r="M136" s="463"/>
      <c r="N136" s="464"/>
      <c r="O136" s="175"/>
    </row>
    <row r="137" spans="5:12" ht="15">
      <c r="E137" s="175"/>
      <c r="F137" s="175"/>
      <c r="G137" s="353"/>
      <c r="H137" s="353"/>
      <c r="I137" s="328"/>
      <c r="J137" s="175"/>
      <c r="K137" s="352"/>
      <c r="L137" s="352"/>
    </row>
    <row r="138" spans="1:12" ht="15">
      <c r="A138" s="120"/>
      <c r="B138" s="7"/>
      <c r="C138" s="7"/>
      <c r="D138" s="7"/>
      <c r="E138" s="352"/>
      <c r="F138" s="352"/>
      <c r="G138" s="352"/>
      <c r="H138" s="352"/>
      <c r="I138" s="352"/>
      <c r="J138" s="352"/>
      <c r="K138" s="352"/>
      <c r="L138" s="352"/>
    </row>
    <row r="139" spans="1:12" ht="15">
      <c r="A139" s="120"/>
      <c r="B139" s="7"/>
      <c r="C139" s="7"/>
      <c r="D139" s="7"/>
      <c r="E139" s="7"/>
      <c r="F139" s="7"/>
      <c r="G139" s="7"/>
      <c r="H139" s="7"/>
      <c r="I139" s="7"/>
      <c r="J139" s="7"/>
      <c r="K139" s="7"/>
      <c r="L139" s="7"/>
    </row>
    <row r="140" spans="1:12" ht="15">
      <c r="A140" s="120"/>
      <c r="B140" s="7"/>
      <c r="C140" s="7"/>
      <c r="D140" s="7"/>
      <c r="E140" s="7"/>
      <c r="F140" s="7"/>
      <c r="G140" s="7"/>
      <c r="H140" s="7"/>
      <c r="I140" s="7"/>
      <c r="J140" s="7"/>
      <c r="K140" s="7"/>
      <c r="L140" s="7"/>
    </row>
    <row r="141" spans="1:12" ht="15">
      <c r="A141" s="120"/>
      <c r="B141" s="7"/>
      <c r="C141" s="7"/>
      <c r="D141" s="7"/>
      <c r="E141" s="7"/>
      <c r="F141" s="7"/>
      <c r="G141" s="7"/>
      <c r="H141" s="7"/>
      <c r="I141" s="7"/>
      <c r="J141" s="7"/>
      <c r="K141" s="7"/>
      <c r="L141" s="7"/>
    </row>
    <row r="142" spans="1:12" ht="15">
      <c r="A142" s="120"/>
      <c r="B142" s="7"/>
      <c r="C142" s="7"/>
      <c r="D142" s="7"/>
      <c r="E142" s="7"/>
      <c r="F142" s="7"/>
      <c r="G142" s="7"/>
      <c r="H142" s="7"/>
      <c r="I142" s="7"/>
      <c r="J142" s="7"/>
      <c r="K142" s="7"/>
      <c r="L142" s="7"/>
    </row>
    <row r="143" spans="1:12" ht="15">
      <c r="A143" s="120"/>
      <c r="B143" s="7"/>
      <c r="C143" s="7"/>
      <c r="D143" s="7"/>
      <c r="E143" s="7"/>
      <c r="F143" s="7"/>
      <c r="G143" s="7"/>
      <c r="H143" s="7"/>
      <c r="I143" s="7"/>
      <c r="J143" s="7"/>
      <c r="K143" s="7"/>
      <c r="L143" s="7"/>
    </row>
    <row r="144" spans="1:12" ht="15">
      <c r="A144" s="120"/>
      <c r="B144" s="7"/>
      <c r="C144" s="7"/>
      <c r="D144" s="7"/>
      <c r="E144" s="7"/>
      <c r="F144" s="7"/>
      <c r="G144" s="7"/>
      <c r="H144" s="7"/>
      <c r="I144" s="7"/>
      <c r="J144" s="7"/>
      <c r="K144" s="7"/>
      <c r="L144" s="7"/>
    </row>
    <row r="145" spans="1:12" ht="15">
      <c r="A145" s="120"/>
      <c r="B145" s="7"/>
      <c r="C145" s="7"/>
      <c r="D145" s="7"/>
      <c r="E145" s="7"/>
      <c r="F145" s="7"/>
      <c r="G145" s="7"/>
      <c r="H145" s="7"/>
      <c r="I145" s="7"/>
      <c r="J145" s="7"/>
      <c r="K145" s="7"/>
      <c r="L145" s="7"/>
    </row>
    <row r="146" spans="1:12" ht="15">
      <c r="A146" s="120"/>
      <c r="B146" s="7"/>
      <c r="C146" s="7"/>
      <c r="D146" s="7"/>
      <c r="E146" s="7"/>
      <c r="F146" s="7"/>
      <c r="G146" s="7"/>
      <c r="H146" s="7"/>
      <c r="I146" s="7"/>
      <c r="J146" s="7"/>
      <c r="K146" s="7"/>
      <c r="L146" s="7"/>
    </row>
    <row r="147" spans="1:12" ht="15">
      <c r="A147" s="120"/>
      <c r="B147" s="7"/>
      <c r="C147" s="7"/>
      <c r="D147" s="7"/>
      <c r="E147" s="7"/>
      <c r="F147" s="7"/>
      <c r="G147" s="7"/>
      <c r="H147" s="7"/>
      <c r="I147" s="7"/>
      <c r="J147" s="7"/>
      <c r="K147" s="7"/>
      <c r="L147" s="7"/>
    </row>
    <row r="148" spans="1:12" ht="15">
      <c r="A148" s="120"/>
      <c r="B148" s="7"/>
      <c r="C148" s="7"/>
      <c r="D148" s="7"/>
      <c r="E148" s="7"/>
      <c r="F148" s="7"/>
      <c r="G148" s="7"/>
      <c r="H148" s="7"/>
      <c r="I148" s="7"/>
      <c r="J148" s="7"/>
      <c r="K148" s="7"/>
      <c r="L148" s="7"/>
    </row>
    <row r="149" spans="1:12" ht="15">
      <c r="A149" s="120"/>
      <c r="B149" s="8"/>
      <c r="C149" s="8"/>
      <c r="D149" s="8"/>
      <c r="E149" s="8"/>
      <c r="F149" s="8"/>
      <c r="G149" s="8"/>
      <c r="H149" s="8"/>
      <c r="I149" s="8"/>
      <c r="J149" s="8"/>
      <c r="K149" s="8"/>
      <c r="L149" s="8"/>
    </row>
    <row r="150" spans="1:12" ht="15">
      <c r="A150" s="120"/>
      <c r="B150" s="8"/>
      <c r="C150" s="8"/>
      <c r="D150" s="8"/>
      <c r="E150" s="8"/>
      <c r="F150" s="8"/>
      <c r="G150" s="8"/>
      <c r="H150" s="8"/>
      <c r="I150" s="8"/>
      <c r="J150" s="8"/>
      <c r="K150" s="8"/>
      <c r="L150" s="8"/>
    </row>
    <row r="151" spans="1:12" ht="15">
      <c r="A151" s="120"/>
      <c r="B151" s="8"/>
      <c r="C151" s="8"/>
      <c r="D151" s="8"/>
      <c r="E151" s="8"/>
      <c r="F151" s="8"/>
      <c r="G151" s="8"/>
      <c r="H151" s="8"/>
      <c r="I151" s="8"/>
      <c r="J151" s="8"/>
      <c r="K151" s="8"/>
      <c r="L151" s="8"/>
    </row>
    <row r="152" spans="1:12" ht="15">
      <c r="A152" s="120"/>
      <c r="B152" s="8"/>
      <c r="C152" s="8"/>
      <c r="D152" s="8"/>
      <c r="E152" s="8"/>
      <c r="F152" s="8"/>
      <c r="G152" s="8"/>
      <c r="H152" s="8"/>
      <c r="I152" s="8"/>
      <c r="J152" s="8"/>
      <c r="K152" s="8"/>
      <c r="L152" s="8"/>
    </row>
    <row r="153" spans="1:12" ht="15">
      <c r="A153" s="120"/>
      <c r="B153" s="7"/>
      <c r="C153" s="7"/>
      <c r="D153" s="7"/>
      <c r="E153" s="7"/>
      <c r="F153" s="7"/>
      <c r="G153" s="7"/>
      <c r="H153" s="7"/>
      <c r="I153" s="7"/>
      <c r="J153" s="7"/>
      <c r="K153" s="7"/>
      <c r="L153" s="7"/>
    </row>
    <row r="154" spans="1:12" ht="15">
      <c r="A154" s="120"/>
      <c r="B154" s="7"/>
      <c r="C154" s="7"/>
      <c r="D154" s="7"/>
      <c r="E154" s="7"/>
      <c r="F154" s="7"/>
      <c r="G154" s="7"/>
      <c r="H154" s="7"/>
      <c r="I154" s="7"/>
      <c r="J154" s="7"/>
      <c r="K154" s="7"/>
      <c r="L154" s="7"/>
    </row>
    <row r="155" spans="1:12" ht="15">
      <c r="A155" s="120"/>
      <c r="B155" s="7"/>
      <c r="C155" s="7"/>
      <c r="D155" s="7"/>
      <c r="E155" s="7"/>
      <c r="F155" s="7"/>
      <c r="G155" s="7"/>
      <c r="H155" s="7"/>
      <c r="I155" s="7"/>
      <c r="J155" s="7"/>
      <c r="K155" s="7"/>
      <c r="L155" s="7"/>
    </row>
  </sheetData>
  <sheetProtection/>
  <protectedRanges>
    <protectedRange sqref="C16:D17 C20 E19:F20 H91 L90:L91 D24:D36 I91:K92 E91:G92 E94:L95 E85:L87 D83:D95 I90:J90 I83:J83 E46:J46 L46 D51 E47:L47 E49:L49 D42:D49 E112:L112 D118:D120 D98:D104 E89:E90 I89:L89 D106:D111 E106:L106 J111 D105 F102:F103 E111 D112:D117" name="Range1_1"/>
    <protectedRange password="CDC0" sqref="G16" name="Range1_2_1"/>
    <protectedRange password="CDC0" sqref="F29:F36 F50:F55 F66:F75 F59:F64 F42:F43" name="Range1_5_1_1_1"/>
    <protectedRange sqref="E88 G88:G90" name="Range1_1_1"/>
    <protectedRange password="CDC0" sqref="F88:F90 F111" name="Range1_5_1_1_2"/>
    <protectedRange password="CDC0" sqref="H88:K88 H83 H89:H90" name="Range1_4"/>
    <protectedRange sqref="E108:E110 F110 G107:J110 G111:I111" name="Range1_5"/>
    <protectedRange password="CDC0" sqref="F107:F109" name="Range1_5_1_1_4"/>
    <protectedRange sqref="E118 F118 L118 G118:K118 G113:K117 L117 F117 E113:E117" name="Range1_7"/>
    <protectedRange password="CDC0" sqref="F119:F120 F113:F116" name="Range1_5_1_1_6"/>
    <protectedRange sqref="C12:D12" name="Range1_6"/>
    <protectedRange sqref="C13:D13" name="Range1_8"/>
    <protectedRange password="CDC0" sqref="L33:L36 L42:L43" name="Range1_11"/>
    <protectedRange sqref="F83" name="Range1_1_2"/>
    <protectedRange password="CDC0" sqref="G33:H33 G43:H43" name="Range1_1_5"/>
    <protectedRange password="CDC0" sqref="L92 L56" name="Range1_7_1_1"/>
    <protectedRange password="CDC0" sqref="F84 J84" name="Range1"/>
    <protectedRange sqref="K84 K90" name="Range1_10_1_1"/>
    <protectedRange password="CDC0" sqref="K33" name="Range1_11_2_2_1"/>
    <protectedRange password="CDC0" sqref="J33:J36 J42:J43" name="Range1_7_2_1"/>
    <protectedRange password="CDC0" sqref="I33:I36 I42:I43" name="Range1_7_2_1_1"/>
    <protectedRange password="CDC0" sqref="G77" name="Range1_12_1_16"/>
    <protectedRange password="CDC0" sqref="L77" name="Range1_6_1"/>
    <protectedRange password="CDC0" sqref="L27" name="Range1_6_1_1"/>
    <protectedRange password="CDC0" sqref="L83:L84" name="Range1_6_10"/>
    <protectedRange password="CDC0" sqref="L115" name="Range1_6_10_4"/>
    <protectedRange password="CDC0" sqref="E29:E30" name="Range1_1_1_1"/>
    <protectedRange password="CDC0" sqref="G29:H29" name="Range1_1_4_1"/>
    <protectedRange password="CDC0" sqref="G32:H32 G61:G64" name="Range1_1_5_1"/>
    <protectedRange password="CDC0" sqref="K29:K31" name="Range1_11_2_2_1_1"/>
    <protectedRange sqref="F58" name="Range1_4_1"/>
    <protectedRange password="CDC0" sqref="G50:G53 G58" name="Range1_12_8_1_1"/>
    <protectedRange password="CDC0" sqref="E61:E64" name="Range1_3_1"/>
    <protectedRange password="CDC0" sqref="E66 E50:E53 E58" name="Range1_12_1_4"/>
    <protectedRange password="CDC0" sqref="I68:J75 J61:J64" name="Range1_3_3"/>
    <protectedRange password="CDC0" sqref="L66 L58" name="Range1_6_5_3"/>
    <protectedRange password="CDC0" sqref="L60:L64" name="Range1_7_3"/>
    <protectedRange password="CDC0" sqref="K63 I66:K66 H67:H75 H50:H53 H58 H61:H64 K61" name="Range1_12_1_4_3"/>
    <protectedRange password="CDC0" sqref="I50:I53 I58" name="Range1_12_1_1_3_1"/>
    <protectedRange password="CDC0" sqref="I61:I64" name="Range1_3_2_2"/>
    <protectedRange password="CDC0" sqref="L50:L55" name="Range1_6_5"/>
    <protectedRange password="CDC0" sqref="L59" name="Range1_7_1_1_1"/>
    <protectedRange password="CDC0" sqref="G67:G75" name="Range1_12_1_5_1_1"/>
    <protectedRange password="CDC0" sqref="G83" name="Range1_9"/>
    <protectedRange password="CDC0" sqref="E83" name="Range1_16_1_1"/>
    <protectedRange password="CDC0" sqref="E107" name="Range1_12"/>
    <protectedRange password="CDC0" sqref="H34" name="Range1_12_8_1_1_1"/>
    <protectedRange password="CDC0" sqref="H35" name="Range1_1_4_1_1"/>
    <protectedRange password="CDC0" sqref="G34:G36 G42" name="Range1_6_3_1"/>
    <protectedRange password="CDC0" sqref="G66:H66 G60:J60 E60 E54:E55 J54:J55 G54:H55" name="Range1_12_1_14"/>
    <protectedRange sqref="K60" name="Range1_10_1_1_7"/>
    <protectedRange password="CDC0" sqref="G84" name="Range1_10"/>
    <protectedRange password="CDC0" sqref="L88 L113:L114 L116 L119:L120 L105 L107:L111" name="Range1_6_7_1_4_8_1_1_3_3"/>
    <protectedRange password="CDC0" sqref="L48" name="Range1_7_2"/>
    <protectedRange password="CDC0" sqref="E48 H48:K48" name="Range1_12_1_4_2"/>
    <protectedRange password="CDC0" sqref="G48" name="Range1_1_2_2"/>
    <protectedRange password="CDC0" sqref="J65:K65 E65" name="Range1_1_2_2_1"/>
    <protectedRange password="CDC0" sqref="L65 L78 L67:L76" name="Range1_7_5"/>
    <protectedRange password="CDC0" sqref="G65" name="Range1_1_5_1_1"/>
    <protectedRange password="CDC0" sqref="H65" name="Range1_12_1_1_1_2"/>
    <protectedRange password="CDC0" sqref="I65" name="Range1_3_2_1"/>
    <protectedRange sqref="D37:D41" name="Range1_1_3"/>
    <protectedRange password="CDC0" sqref="F37:F41" name="Range1_5_1_1_1_1"/>
    <protectedRange password="CDC0" sqref="L37:L41" name="Range1_11_1"/>
    <protectedRange password="CDC0" sqref="J37:J41" name="Range1_7_2_1_2"/>
    <protectedRange password="CDC0" sqref="I37:I41" name="Range1_7_2_1_1_1"/>
    <protectedRange password="CDC0" sqref="G37:G41" name="Range1_1_5_1_1_1"/>
    <protectedRange password="CDC0" sqref="H37:H41" name="Range1_12_8_1_1_3_1_1"/>
    <protectedRange password="CDC0" sqref="F76 F78" name="Range1_5_1_1_1_2"/>
    <protectedRange password="CDC0" sqref="J76" name="Range1_12_1_2"/>
    <protectedRange password="CDC0" sqref="H78 G76:H76" name="Range1_12_1_17"/>
    <protectedRange password="CDC0" sqref="I76" name="Range1_12_1_2_2"/>
    <protectedRange password="CDC0" sqref="E67:E75" name="Range1_12_1_15_1_1_1_1_1_1_1"/>
    <protectedRange password="CDC0" sqref="E76" name="Range1_12_1_3_3_1_1_1_1_1_1_1"/>
    <protectedRange password="CDC0" sqref="I54:I55" name="Range1_12_1_14_2"/>
    <protectedRange password="CDC0" sqref="G102:J103" name="Range1_16_4_1_1"/>
    <protectedRange password="CDC0" sqref="L99:L104" name="Range1_6_7_6_1_1"/>
    <protectedRange password="CDC0" sqref="E102:E103" name="Range1_23_2_1_1"/>
    <protectedRange sqref="I105:J105 F104 F99:F101 F105:G105" name="Range1_1_6"/>
    <protectedRange password="CDC0" sqref="G104:J104" name="Range1_16_4_1_1_1"/>
    <protectedRange sqref="E105" name="Range1_1_4_2"/>
    <protectedRange sqref="E104" name="Range1_12_3_3_1_1_1"/>
    <protectedRange password="CDC0" sqref="E99:E101" name="Range1_23_2_1_1_1_1_1_1_1"/>
    <protectedRange password="CDC0" sqref="G99:J101 H105" name="Range1_16_4_1_1_1_1_1_1_1_1"/>
    <protectedRange password="CDC0" sqref="L26" name="Range1_6_7_1"/>
    <protectedRange password="CDC0" sqref="L29" name="Range1_6_7_1_1"/>
    <protectedRange password="CDC0" sqref="L30" name="Range1_6_7_1_2"/>
    <protectedRange password="CDC0" sqref="L31" name="Range1_6_7_1_3"/>
    <protectedRange password="CDC0" sqref="L32" name="Range1_6_7_1_4"/>
  </protectedRanges>
  <mergeCells count="107">
    <mergeCell ref="K4:L4"/>
    <mergeCell ref="B122:C122"/>
    <mergeCell ref="B125:C125"/>
    <mergeCell ref="D99:D106"/>
    <mergeCell ref="A96:B97"/>
    <mergeCell ref="C96:D96"/>
    <mergeCell ref="E96:E97"/>
    <mergeCell ref="B113:B118"/>
    <mergeCell ref="C113:C118"/>
    <mergeCell ref="D113:D118"/>
    <mergeCell ref="K5:L5"/>
    <mergeCell ref="F96:F97"/>
    <mergeCell ref="A107:A112"/>
    <mergeCell ref="B107:B112"/>
    <mergeCell ref="C107:C112"/>
    <mergeCell ref="D107:D112"/>
    <mergeCell ref="G96:G97"/>
    <mergeCell ref="H96:H97"/>
    <mergeCell ref="I96:I97"/>
    <mergeCell ref="A99:A106"/>
    <mergeCell ref="K1:L1"/>
    <mergeCell ref="A119:A120"/>
    <mergeCell ref="B119:B120"/>
    <mergeCell ref="C119:C120"/>
    <mergeCell ref="D119:D120"/>
    <mergeCell ref="A113:A118"/>
    <mergeCell ref="K96:K97"/>
    <mergeCell ref="L96:L97"/>
    <mergeCell ref="A98:B98"/>
    <mergeCell ref="C99:C106"/>
    <mergeCell ref="C88:C91"/>
    <mergeCell ref="D88:D91"/>
    <mergeCell ref="B99:B106"/>
    <mergeCell ref="A92:A95"/>
    <mergeCell ref="G98:L98"/>
    <mergeCell ref="B92:B95"/>
    <mergeCell ref="C92:C95"/>
    <mergeCell ref="D92:D95"/>
    <mergeCell ref="J96:J97"/>
    <mergeCell ref="J80:J81"/>
    <mergeCell ref="A80:B81"/>
    <mergeCell ref="E80:E81"/>
    <mergeCell ref="F80:F81"/>
    <mergeCell ref="C80:D80"/>
    <mergeCell ref="A83:A91"/>
    <mergeCell ref="B83:B87"/>
    <mergeCell ref="C83:C87"/>
    <mergeCell ref="D83:D87"/>
    <mergeCell ref="B88:B91"/>
    <mergeCell ref="K80:K81"/>
    <mergeCell ref="L80:L81"/>
    <mergeCell ref="K22:K23"/>
    <mergeCell ref="L22:L23"/>
    <mergeCell ref="G24:L24"/>
    <mergeCell ref="A82:B82"/>
    <mergeCell ref="G82:L82"/>
    <mergeCell ref="G80:G81"/>
    <mergeCell ref="H80:H81"/>
    <mergeCell ref="I80:I81"/>
    <mergeCell ref="C12:E12"/>
    <mergeCell ref="A12:B12"/>
    <mergeCell ref="A7:L8"/>
    <mergeCell ref="A9:L10"/>
    <mergeCell ref="G22:G23"/>
    <mergeCell ref="H22:H23"/>
    <mergeCell ref="I22:I23"/>
    <mergeCell ref="J22:J23"/>
    <mergeCell ref="E22:E23"/>
    <mergeCell ref="F22:F23"/>
    <mergeCell ref="A19:B19"/>
    <mergeCell ref="A18:B18"/>
    <mergeCell ref="C18:D18"/>
    <mergeCell ref="C17:D17"/>
    <mergeCell ref="F17:J17"/>
    <mergeCell ref="C19:D19"/>
    <mergeCell ref="A20:B20"/>
    <mergeCell ref="C26:C47"/>
    <mergeCell ref="A13:B13"/>
    <mergeCell ref="C13:D13"/>
    <mergeCell ref="C15:D15"/>
    <mergeCell ref="A14:B14"/>
    <mergeCell ref="C14:D14"/>
    <mergeCell ref="D24:D25"/>
    <mergeCell ref="C21:D21"/>
    <mergeCell ref="A16:B16"/>
    <mergeCell ref="A24:A47"/>
    <mergeCell ref="C24:C25"/>
    <mergeCell ref="C22:D22"/>
    <mergeCell ref="D26:D27"/>
    <mergeCell ref="D28:D33"/>
    <mergeCell ref="D34:D47"/>
    <mergeCell ref="C20:D20"/>
    <mergeCell ref="A17:B17"/>
    <mergeCell ref="A48:A79"/>
    <mergeCell ref="K3:L3"/>
    <mergeCell ref="I16:J16"/>
    <mergeCell ref="C16:D16"/>
    <mergeCell ref="B48:B79"/>
    <mergeCell ref="C48:C79"/>
    <mergeCell ref="D48:D79"/>
    <mergeCell ref="A22:B23"/>
    <mergeCell ref="C136:J136"/>
    <mergeCell ref="C133:L133"/>
    <mergeCell ref="C134:L134"/>
    <mergeCell ref="C131:O131"/>
    <mergeCell ref="C135:H135"/>
    <mergeCell ref="B132:L132"/>
  </mergeCells>
  <printOptions/>
  <pageMargins left="0.38" right="0.44" top="0.47" bottom="0.39" header="0.26" footer="0.16"/>
  <pageSetup fitToHeight="2" horizontalDpi="600" verticalDpi="600" orientation="landscape" paperSize="9" scale="35" r:id="rId1"/>
  <rowBreaks count="1" manualBreakCount="1">
    <brk id="79" max="11" man="1"/>
  </rowBreaks>
</worksheet>
</file>

<file path=xl/worksheets/sheet2.xml><?xml version="1.0" encoding="utf-8"?>
<worksheet xmlns="http://schemas.openxmlformats.org/spreadsheetml/2006/main" xmlns:r="http://schemas.openxmlformats.org/officeDocument/2006/relationships">
  <dimension ref="A1:O245"/>
  <sheetViews>
    <sheetView view="pageBreakPreview" zoomScale="70" zoomScaleNormal="60" zoomScaleSheetLayoutView="70" zoomScalePageLayoutView="0" workbookViewId="0" topLeftCell="A1">
      <selection activeCell="E137" sqref="E137"/>
    </sheetView>
  </sheetViews>
  <sheetFormatPr defaultColWidth="9.00390625" defaultRowHeight="12.75"/>
  <cols>
    <col min="1" max="1" width="9.125" style="9" customWidth="1"/>
    <col min="2" max="2" width="40.75390625" style="9" customWidth="1"/>
    <col min="3" max="4" width="10.75390625" style="9" customWidth="1"/>
    <col min="5" max="5" width="33.875" style="9" customWidth="1"/>
    <col min="6" max="8" width="25.75390625" style="9" customWidth="1"/>
    <col min="9" max="11" width="30.75390625" style="9" customWidth="1"/>
    <col min="12" max="12" width="41.75390625" style="9" customWidth="1"/>
    <col min="13" max="16384" width="9.125" style="9" customWidth="1"/>
  </cols>
  <sheetData>
    <row r="1" spans="9:12" ht="18">
      <c r="I1" s="214"/>
      <c r="J1" s="214"/>
      <c r="K1" s="1357" t="s">
        <v>169</v>
      </c>
      <c r="L1" s="1357"/>
    </row>
    <row r="2" spans="9:12" ht="18">
      <c r="I2" s="60"/>
      <c r="J2" s="60"/>
      <c r="K2" s="361" t="s">
        <v>262</v>
      </c>
      <c r="L2" s="362"/>
    </row>
    <row r="3" spans="9:12" ht="18">
      <c r="I3" s="60"/>
      <c r="J3" s="60"/>
      <c r="K3" s="1358" t="s">
        <v>263</v>
      </c>
      <c r="L3" s="1358"/>
    </row>
    <row r="4" spans="1:12" ht="18">
      <c r="A4" s="250"/>
      <c r="B4" s="250"/>
      <c r="C4" s="251"/>
      <c r="D4" s="251"/>
      <c r="E4" s="252"/>
      <c r="F4" s="252"/>
      <c r="G4" s="252"/>
      <c r="H4" s="252"/>
      <c r="I4" s="252"/>
      <c r="J4" s="252"/>
      <c r="K4" s="1362" t="s">
        <v>332</v>
      </c>
      <c r="L4" s="1318"/>
    </row>
    <row r="5" spans="1:12" ht="15.75">
      <c r="A5" s="1457" t="s">
        <v>341</v>
      </c>
      <c r="B5" s="1457"/>
      <c r="C5" s="1457"/>
      <c r="D5" s="1457"/>
      <c r="E5" s="1457"/>
      <c r="F5" s="1457"/>
      <c r="G5" s="1457"/>
      <c r="H5" s="1457"/>
      <c r="I5" s="1457"/>
      <c r="J5" s="1457"/>
      <c r="K5" s="1457"/>
      <c r="L5" s="1457"/>
    </row>
    <row r="6" spans="1:12" ht="15.75">
      <c r="A6" s="1575" t="s">
        <v>314</v>
      </c>
      <c r="B6" s="1575"/>
      <c r="C6" s="1575"/>
      <c r="D6" s="1575"/>
      <c r="E6" s="1575"/>
      <c r="F6" s="1575"/>
      <c r="G6" s="1575"/>
      <c r="H6" s="1575"/>
      <c r="I6" s="1575"/>
      <c r="J6" s="1575"/>
      <c r="K6" s="1575"/>
      <c r="L6" s="1575"/>
    </row>
    <row r="7" spans="1:12" ht="15.75">
      <c r="A7" s="250"/>
      <c r="B7" s="250"/>
      <c r="C7" s="251"/>
      <c r="D7" s="251"/>
      <c r="E7" s="252"/>
      <c r="F7" s="252"/>
      <c r="G7" s="252"/>
      <c r="H7" s="252"/>
      <c r="I7" s="252"/>
      <c r="J7" s="252"/>
      <c r="K7" s="252"/>
      <c r="L7" s="252"/>
    </row>
    <row r="8" spans="1:12" ht="15">
      <c r="A8" s="252"/>
      <c r="B8" s="252"/>
      <c r="C8" s="251"/>
      <c r="D8" s="251"/>
      <c r="E8" s="252"/>
      <c r="F8" s="252"/>
      <c r="G8" s="252"/>
      <c r="H8" s="252"/>
      <c r="I8" s="252"/>
      <c r="J8" s="252"/>
      <c r="K8" s="252"/>
      <c r="L8" s="252"/>
    </row>
    <row r="9" spans="1:12" ht="15.75">
      <c r="A9" s="1408" t="s">
        <v>27</v>
      </c>
      <c r="B9" s="1563"/>
      <c r="C9" s="1413" t="s">
        <v>44</v>
      </c>
      <c r="D9" s="1414"/>
      <c r="E9" s="1415"/>
      <c r="F9" s="142"/>
      <c r="G9" s="1" t="s">
        <v>33</v>
      </c>
      <c r="H9" s="218">
        <v>43439</v>
      </c>
      <c r="I9" s="142"/>
      <c r="J9" s="142"/>
      <c r="K9" s="252"/>
      <c r="L9" s="252"/>
    </row>
    <row r="10" spans="1:12" ht="15.75">
      <c r="A10" s="1409" t="s">
        <v>29</v>
      </c>
      <c r="B10" s="1574"/>
      <c r="C10" s="1578">
        <v>2019</v>
      </c>
      <c r="D10" s="1579"/>
      <c r="E10" s="1580"/>
      <c r="F10" s="143"/>
      <c r="G10" s="143"/>
      <c r="H10" s="142"/>
      <c r="I10" s="142"/>
      <c r="J10" s="142"/>
      <c r="K10" s="252"/>
      <c r="L10" s="252"/>
    </row>
    <row r="11" spans="1:12" ht="16.5" thickBot="1">
      <c r="A11" s="1408" t="s">
        <v>28</v>
      </c>
      <c r="B11" s="1563"/>
      <c r="C11" s="1576" t="s">
        <v>140</v>
      </c>
      <c r="D11" s="1577"/>
      <c r="E11" s="144"/>
      <c r="F11" s="145"/>
      <c r="G11" s="145"/>
      <c r="H11" s="146"/>
      <c r="I11" s="146"/>
      <c r="J11" s="142"/>
      <c r="K11" s="252"/>
      <c r="L11" s="252"/>
    </row>
    <row r="12" spans="1:12" ht="65.25" customHeight="1" thickBot="1">
      <c r="A12" s="1390" t="s">
        <v>47</v>
      </c>
      <c r="B12" s="1391"/>
      <c r="C12" s="1572">
        <v>4873700</v>
      </c>
      <c r="D12" s="1573"/>
      <c r="E12" s="147"/>
      <c r="F12" s="2" t="s">
        <v>240</v>
      </c>
      <c r="G12" s="148"/>
      <c r="H12" s="142"/>
      <c r="I12" s="142"/>
      <c r="J12" s="142"/>
      <c r="K12" s="252"/>
      <c r="L12" s="252"/>
    </row>
    <row r="13" spans="1:12" ht="65.25" customHeight="1" thickBot="1">
      <c r="A13" s="1390" t="s">
        <v>48</v>
      </c>
      <c r="B13" s="1391"/>
      <c r="C13" s="1564">
        <v>4873700</v>
      </c>
      <c r="D13" s="1565"/>
      <c r="E13" s="149"/>
      <c r="F13" s="1555"/>
      <c r="G13" s="1556"/>
      <c r="H13" s="1556"/>
      <c r="I13" s="1556"/>
      <c r="J13" s="1557"/>
      <c r="K13" s="252"/>
      <c r="L13" s="252"/>
    </row>
    <row r="14" spans="1:12" ht="30" customHeight="1" thickBot="1">
      <c r="A14" s="1390" t="s">
        <v>30</v>
      </c>
      <c r="B14" s="1563"/>
      <c r="C14" s="1566"/>
      <c r="D14" s="1567"/>
      <c r="E14" s="3" t="s">
        <v>36</v>
      </c>
      <c r="F14" s="4" t="s">
        <v>37</v>
      </c>
      <c r="G14" s="142"/>
      <c r="H14" s="142"/>
      <c r="I14" s="142"/>
      <c r="J14" s="142"/>
      <c r="K14" s="252"/>
      <c r="L14" s="252"/>
    </row>
    <row r="15" spans="1:12" ht="15" customHeight="1" thickBot="1">
      <c r="A15" s="1390" t="s">
        <v>31</v>
      </c>
      <c r="B15" s="1391"/>
      <c r="C15" s="1558">
        <f>C13*0.05%</f>
        <v>2436.85</v>
      </c>
      <c r="D15" s="1559"/>
      <c r="E15" s="150"/>
      <c r="F15" s="151"/>
      <c r="G15" s="142"/>
      <c r="H15" s="142"/>
      <c r="I15" s="142"/>
      <c r="J15" s="142"/>
      <c r="K15" s="252"/>
      <c r="L15" s="252"/>
    </row>
    <row r="16" spans="1:12" ht="15" customHeight="1" thickBot="1">
      <c r="A16" s="1390" t="s">
        <v>32</v>
      </c>
      <c r="B16" s="1563"/>
      <c r="C16" s="1564">
        <f>SUM(D20+D28+D31+D43+D47+D72+D95+D143+D184+D213)</f>
        <v>2541</v>
      </c>
      <c r="D16" s="1565"/>
      <c r="E16" s="152"/>
      <c r="F16" s="153"/>
      <c r="G16" s="142"/>
      <c r="H16" s="142"/>
      <c r="I16" s="142"/>
      <c r="J16" s="142"/>
      <c r="K16" s="252"/>
      <c r="L16" s="252"/>
    </row>
    <row r="17" spans="1:12" ht="15">
      <c r="A17" s="254"/>
      <c r="B17" s="255"/>
      <c r="C17" s="256"/>
      <c r="D17" s="257"/>
      <c r="E17" s="258"/>
      <c r="F17" s="258"/>
      <c r="G17" s="252"/>
      <c r="H17" s="252"/>
      <c r="I17" s="252"/>
      <c r="J17" s="252"/>
      <c r="K17" s="252"/>
      <c r="L17" s="252"/>
    </row>
    <row r="18" spans="1:12" ht="33" customHeight="1">
      <c r="A18" s="1568" t="s">
        <v>34</v>
      </c>
      <c r="B18" s="1569"/>
      <c r="C18" s="1562" t="s">
        <v>41</v>
      </c>
      <c r="D18" s="1562"/>
      <c r="E18" s="1533" t="s">
        <v>38</v>
      </c>
      <c r="F18" s="1533" t="s">
        <v>67</v>
      </c>
      <c r="G18" s="1533" t="s">
        <v>46</v>
      </c>
      <c r="H18" s="1533" t="s">
        <v>39</v>
      </c>
      <c r="I18" s="1533" t="s">
        <v>93</v>
      </c>
      <c r="J18" s="1533" t="s">
        <v>96</v>
      </c>
      <c r="K18" s="1533" t="s">
        <v>95</v>
      </c>
      <c r="L18" s="1535" t="s">
        <v>40</v>
      </c>
    </row>
    <row r="19" spans="1:12" ht="15.75">
      <c r="A19" s="1570"/>
      <c r="B19" s="1571"/>
      <c r="C19" s="128" t="s">
        <v>31</v>
      </c>
      <c r="D19" s="128" t="s">
        <v>52</v>
      </c>
      <c r="E19" s="1534"/>
      <c r="F19" s="1534"/>
      <c r="G19" s="1534"/>
      <c r="H19" s="1534"/>
      <c r="I19" s="1534"/>
      <c r="J19" s="1534"/>
      <c r="K19" s="1534"/>
      <c r="L19" s="1536"/>
    </row>
    <row r="20" spans="1:12" ht="15" customHeight="1">
      <c r="A20" s="1484" t="s">
        <v>2</v>
      </c>
      <c r="B20" s="1399" t="s">
        <v>50</v>
      </c>
      <c r="C20" s="1496">
        <f>(C13*0.02%)/6</f>
        <v>162.45666666666668</v>
      </c>
      <c r="D20" s="1481">
        <v>170</v>
      </c>
      <c r="E20" s="702" t="s">
        <v>175</v>
      </c>
      <c r="F20" s="654" t="s">
        <v>97</v>
      </c>
      <c r="G20" s="654"/>
      <c r="H20" s="654" t="s">
        <v>101</v>
      </c>
      <c r="I20" s="663"/>
      <c r="J20" s="663">
        <v>0.7</v>
      </c>
      <c r="K20" s="654" t="s">
        <v>124</v>
      </c>
      <c r="L20" s="654" t="s">
        <v>173</v>
      </c>
    </row>
    <row r="21" spans="1:12" ht="15" customHeight="1">
      <c r="A21" s="1485"/>
      <c r="B21" s="1401"/>
      <c r="C21" s="1496"/>
      <c r="D21" s="1481"/>
      <c r="E21" s="785" t="s">
        <v>175</v>
      </c>
      <c r="F21" s="655" t="s">
        <v>100</v>
      </c>
      <c r="G21" s="655"/>
      <c r="H21" s="655" t="s">
        <v>101</v>
      </c>
      <c r="I21" s="665"/>
      <c r="J21" s="665">
        <v>1</v>
      </c>
      <c r="K21" s="655" t="s">
        <v>124</v>
      </c>
      <c r="L21" s="655" t="s">
        <v>173</v>
      </c>
    </row>
    <row r="22" spans="1:12" ht="15" customHeight="1">
      <c r="A22" s="1485"/>
      <c r="B22" s="1401"/>
      <c r="C22" s="1496"/>
      <c r="D22" s="1481"/>
      <c r="E22" s="785" t="s">
        <v>253</v>
      </c>
      <c r="F22" s="655" t="s">
        <v>97</v>
      </c>
      <c r="G22" s="655"/>
      <c r="H22" s="655" t="s">
        <v>101</v>
      </c>
      <c r="I22" s="665"/>
      <c r="J22" s="665">
        <v>0.4</v>
      </c>
      <c r="K22" s="655" t="s">
        <v>124</v>
      </c>
      <c r="L22" s="655" t="s">
        <v>173</v>
      </c>
    </row>
    <row r="23" spans="1:12" ht="15" customHeight="1">
      <c r="A23" s="1485"/>
      <c r="B23" s="1401"/>
      <c r="C23" s="1496"/>
      <c r="D23" s="1481"/>
      <c r="E23" s="785" t="s">
        <v>252</v>
      </c>
      <c r="F23" s="655" t="s">
        <v>97</v>
      </c>
      <c r="G23" s="655"/>
      <c r="H23" s="655" t="s">
        <v>101</v>
      </c>
      <c r="I23" s="665"/>
      <c r="J23" s="665">
        <v>0.4</v>
      </c>
      <c r="K23" s="655" t="s">
        <v>124</v>
      </c>
      <c r="L23" s="655" t="s">
        <v>173</v>
      </c>
    </row>
    <row r="24" spans="1:12" ht="15" customHeight="1">
      <c r="A24" s="1485"/>
      <c r="B24" s="1401"/>
      <c r="C24" s="1496"/>
      <c r="D24" s="1481"/>
      <c r="E24" s="785" t="s">
        <v>253</v>
      </c>
      <c r="F24" s="655" t="s">
        <v>100</v>
      </c>
      <c r="G24" s="655"/>
      <c r="H24" s="655" t="s">
        <v>101</v>
      </c>
      <c r="I24" s="665"/>
      <c r="J24" s="665">
        <v>1</v>
      </c>
      <c r="K24" s="655" t="s">
        <v>124</v>
      </c>
      <c r="L24" s="655" t="s">
        <v>173</v>
      </c>
    </row>
    <row r="25" spans="1:12" ht="15" customHeight="1">
      <c r="A25" s="1485"/>
      <c r="B25" s="1401"/>
      <c r="C25" s="1496"/>
      <c r="D25" s="1481"/>
      <c r="E25" s="785" t="s">
        <v>252</v>
      </c>
      <c r="F25" s="655" t="s">
        <v>100</v>
      </c>
      <c r="G25" s="655"/>
      <c r="H25" s="655" t="s">
        <v>101</v>
      </c>
      <c r="I25" s="665"/>
      <c r="J25" s="665">
        <v>1</v>
      </c>
      <c r="K25" s="655" t="s">
        <v>124</v>
      </c>
      <c r="L25" s="655" t="s">
        <v>173</v>
      </c>
    </row>
    <row r="26" spans="1:12" ht="15" customHeight="1">
      <c r="A26" s="1485"/>
      <c r="B26" s="1401"/>
      <c r="C26" s="1496"/>
      <c r="D26" s="1481"/>
      <c r="E26" s="860"/>
      <c r="F26" s="728"/>
      <c r="G26" s="728"/>
      <c r="H26" s="728"/>
      <c r="I26" s="729"/>
      <c r="J26" s="729"/>
      <c r="K26" s="728"/>
      <c r="L26" s="728"/>
    </row>
    <row r="27" spans="1:12" ht="15" customHeight="1">
      <c r="A27" s="1487"/>
      <c r="B27" s="1416"/>
      <c r="C27" s="1496"/>
      <c r="D27" s="1481"/>
      <c r="E27" s="860"/>
      <c r="F27" s="728"/>
      <c r="G27" s="728"/>
      <c r="H27" s="728"/>
      <c r="I27" s="729"/>
      <c r="J27" s="729"/>
      <c r="K27" s="728"/>
      <c r="L27" s="728"/>
    </row>
    <row r="28" spans="1:12" ht="14.25" customHeight="1">
      <c r="A28" s="1484" t="s">
        <v>3</v>
      </c>
      <c r="B28" s="1399" t="s">
        <v>51</v>
      </c>
      <c r="C28" s="1496">
        <f>(C13*0.02%)/6</f>
        <v>162.45666666666668</v>
      </c>
      <c r="D28" s="1481">
        <v>170</v>
      </c>
      <c r="E28" s="702" t="s">
        <v>275</v>
      </c>
      <c r="F28" s="654" t="s">
        <v>97</v>
      </c>
      <c r="G28" s="654"/>
      <c r="H28" s="654" t="s">
        <v>101</v>
      </c>
      <c r="I28" s="663"/>
      <c r="J28" s="663">
        <v>3.3</v>
      </c>
      <c r="K28" s="654" t="s">
        <v>124</v>
      </c>
      <c r="L28" s="655" t="s">
        <v>282</v>
      </c>
    </row>
    <row r="29" spans="1:12" ht="15" customHeight="1">
      <c r="A29" s="1485"/>
      <c r="B29" s="1401"/>
      <c r="C29" s="1496"/>
      <c r="D29" s="1481"/>
      <c r="E29" s="848" t="s">
        <v>276</v>
      </c>
      <c r="F29" s="655" t="s">
        <v>97</v>
      </c>
      <c r="G29" s="655"/>
      <c r="H29" s="655" t="s">
        <v>101</v>
      </c>
      <c r="I29" s="665"/>
      <c r="J29" s="891">
        <v>3.2</v>
      </c>
      <c r="K29" s="655" t="s">
        <v>124</v>
      </c>
      <c r="L29" s="655" t="s">
        <v>282</v>
      </c>
    </row>
    <row r="30" spans="1:12" ht="15" customHeight="1">
      <c r="A30" s="1487"/>
      <c r="B30" s="1416"/>
      <c r="C30" s="1496"/>
      <c r="D30" s="1481"/>
      <c r="E30" s="876"/>
      <c r="F30" s="877"/>
      <c r="G30" s="877"/>
      <c r="H30" s="877"/>
      <c r="I30" s="878"/>
      <c r="J30" s="878"/>
      <c r="K30" s="877"/>
      <c r="L30" s="877"/>
    </row>
    <row r="31" spans="1:12" ht="15" customHeight="1">
      <c r="A31" s="1484" t="s">
        <v>4</v>
      </c>
      <c r="B31" s="1501" t="s">
        <v>57</v>
      </c>
      <c r="C31" s="1496">
        <f>(C13*0.02%)/6</f>
        <v>162.45666666666668</v>
      </c>
      <c r="D31" s="1481">
        <v>170</v>
      </c>
      <c r="E31" s="702" t="s">
        <v>102</v>
      </c>
      <c r="F31" s="654" t="s">
        <v>97</v>
      </c>
      <c r="G31" s="654"/>
      <c r="H31" s="654" t="s">
        <v>101</v>
      </c>
      <c r="I31" s="663"/>
      <c r="J31" s="663">
        <v>0.7</v>
      </c>
      <c r="K31" s="654" t="s">
        <v>124</v>
      </c>
      <c r="L31" s="654" t="s">
        <v>173</v>
      </c>
    </row>
    <row r="32" spans="1:12" ht="15" customHeight="1">
      <c r="A32" s="1485"/>
      <c r="B32" s="1542"/>
      <c r="C32" s="1496"/>
      <c r="D32" s="1481"/>
      <c r="E32" s="165" t="s">
        <v>103</v>
      </c>
      <c r="F32" s="57" t="s">
        <v>213</v>
      </c>
      <c r="G32" s="57"/>
      <c r="H32" s="57" t="s">
        <v>101</v>
      </c>
      <c r="I32" s="69"/>
      <c r="J32" s="69">
        <v>0.6</v>
      </c>
      <c r="K32" s="57" t="s">
        <v>124</v>
      </c>
      <c r="L32" s="57" t="s">
        <v>173</v>
      </c>
    </row>
    <row r="33" spans="1:12" ht="15" customHeight="1">
      <c r="A33" s="1485"/>
      <c r="B33" s="1542"/>
      <c r="C33" s="1496"/>
      <c r="D33" s="1481"/>
      <c r="E33" s="259" t="s">
        <v>260</v>
      </c>
      <c r="F33" s="199" t="s">
        <v>213</v>
      </c>
      <c r="G33" s="199"/>
      <c r="H33" s="199" t="s">
        <v>101</v>
      </c>
      <c r="I33" s="468"/>
      <c r="J33" s="468">
        <v>0.34</v>
      </c>
      <c r="K33" s="199" t="s">
        <v>124</v>
      </c>
      <c r="L33" s="199" t="s">
        <v>173</v>
      </c>
    </row>
    <row r="34" spans="1:12" ht="15" customHeight="1">
      <c r="A34" s="1485"/>
      <c r="B34" s="1542"/>
      <c r="C34" s="1496"/>
      <c r="D34" s="1481"/>
      <c r="E34" s="552" t="s">
        <v>258</v>
      </c>
      <c r="F34" s="199" t="s">
        <v>213</v>
      </c>
      <c r="G34" s="199"/>
      <c r="H34" s="199" t="s">
        <v>101</v>
      </c>
      <c r="I34" s="468"/>
      <c r="J34" s="468">
        <v>0.42</v>
      </c>
      <c r="K34" s="199" t="s">
        <v>124</v>
      </c>
      <c r="L34" s="199" t="s">
        <v>173</v>
      </c>
    </row>
    <row r="35" spans="1:12" ht="15" customHeight="1">
      <c r="A35" s="1485"/>
      <c r="B35" s="1542"/>
      <c r="C35" s="1496"/>
      <c r="D35" s="1481"/>
      <c r="E35" s="165" t="s">
        <v>102</v>
      </c>
      <c r="F35" s="57" t="s">
        <v>100</v>
      </c>
      <c r="G35" s="57"/>
      <c r="H35" s="57" t="s">
        <v>101</v>
      </c>
      <c r="I35" s="69"/>
      <c r="J35" s="69">
        <v>1</v>
      </c>
      <c r="K35" s="57" t="s">
        <v>124</v>
      </c>
      <c r="L35" s="57" t="s">
        <v>173</v>
      </c>
    </row>
    <row r="36" spans="1:12" ht="15" customHeight="1">
      <c r="A36" s="1485"/>
      <c r="B36" s="1542"/>
      <c r="C36" s="1496"/>
      <c r="D36" s="1481"/>
      <c r="E36" s="165" t="s">
        <v>103</v>
      </c>
      <c r="F36" s="57" t="s">
        <v>214</v>
      </c>
      <c r="G36" s="57"/>
      <c r="H36" s="57" t="s">
        <v>101</v>
      </c>
      <c r="I36" s="69"/>
      <c r="J36" s="69">
        <v>0.6</v>
      </c>
      <c r="K36" s="57" t="s">
        <v>124</v>
      </c>
      <c r="L36" s="57" t="s">
        <v>173</v>
      </c>
    </row>
    <row r="37" spans="1:12" ht="15" customHeight="1">
      <c r="A37" s="1485"/>
      <c r="B37" s="1542"/>
      <c r="C37" s="1496"/>
      <c r="D37" s="1481"/>
      <c r="E37" s="259"/>
      <c r="F37" s="199"/>
      <c r="G37" s="199"/>
      <c r="H37" s="199"/>
      <c r="I37" s="468"/>
      <c r="J37" s="468"/>
      <c r="K37" s="199"/>
      <c r="L37" s="199"/>
    </row>
    <row r="38" spans="1:12" ht="15" customHeight="1">
      <c r="A38" s="1485"/>
      <c r="B38" s="1542"/>
      <c r="C38" s="1496"/>
      <c r="D38" s="1481"/>
      <c r="E38" s="259"/>
      <c r="F38" s="199"/>
      <c r="G38" s="199"/>
      <c r="H38" s="199"/>
      <c r="I38" s="468"/>
      <c r="J38" s="468"/>
      <c r="K38" s="199"/>
      <c r="L38" s="199"/>
    </row>
    <row r="39" spans="1:12" ht="15" customHeight="1">
      <c r="A39" s="1485"/>
      <c r="B39" s="1542"/>
      <c r="C39" s="1496"/>
      <c r="D39" s="1481"/>
      <c r="E39" s="259"/>
      <c r="F39" s="199"/>
      <c r="G39" s="199"/>
      <c r="H39" s="199"/>
      <c r="I39" s="468"/>
      <c r="J39" s="468"/>
      <c r="K39" s="199"/>
      <c r="L39" s="199"/>
    </row>
    <row r="40" spans="1:12" ht="15" customHeight="1">
      <c r="A40" s="1485"/>
      <c r="B40" s="1542"/>
      <c r="C40" s="1496"/>
      <c r="D40" s="1481"/>
      <c r="E40" s="259"/>
      <c r="F40" s="199"/>
      <c r="G40" s="199"/>
      <c r="H40" s="199"/>
      <c r="I40" s="468"/>
      <c r="J40" s="468"/>
      <c r="K40" s="199"/>
      <c r="L40" s="199"/>
    </row>
    <row r="41" spans="1:12" ht="15" customHeight="1">
      <c r="A41" s="1485"/>
      <c r="B41" s="1542"/>
      <c r="C41" s="1496"/>
      <c r="D41" s="1481"/>
      <c r="E41" s="259"/>
      <c r="F41" s="199" t="s">
        <v>26</v>
      </c>
      <c r="G41" s="199"/>
      <c r="H41" s="199"/>
      <c r="I41" s="468"/>
      <c r="J41" s="468"/>
      <c r="K41" s="199"/>
      <c r="L41" s="199"/>
    </row>
    <row r="42" spans="1:12" ht="15" customHeight="1">
      <c r="A42" s="1487"/>
      <c r="B42" s="1550"/>
      <c r="C42" s="1496"/>
      <c r="D42" s="1481"/>
      <c r="E42" s="876"/>
      <c r="F42" s="877"/>
      <c r="G42" s="877"/>
      <c r="H42" s="877"/>
      <c r="I42" s="878"/>
      <c r="J42" s="878"/>
      <c r="K42" s="877"/>
      <c r="L42" s="877"/>
    </row>
    <row r="43" spans="1:12" ht="15" customHeight="1">
      <c r="A43" s="1484" t="s">
        <v>5</v>
      </c>
      <c r="B43" s="1501" t="s">
        <v>58</v>
      </c>
      <c r="C43" s="1496">
        <f>(C13*0.02%)/6</f>
        <v>162.45666666666668</v>
      </c>
      <c r="D43" s="1481">
        <v>170</v>
      </c>
      <c r="E43" s="702" t="s">
        <v>104</v>
      </c>
      <c r="F43" s="654" t="s">
        <v>97</v>
      </c>
      <c r="G43" s="654" t="s">
        <v>98</v>
      </c>
      <c r="H43" s="654" t="s">
        <v>101</v>
      </c>
      <c r="I43" s="663">
        <v>1.5</v>
      </c>
      <c r="J43" s="663">
        <v>0.74</v>
      </c>
      <c r="K43" s="654" t="s">
        <v>124</v>
      </c>
      <c r="L43" s="655" t="s">
        <v>282</v>
      </c>
    </row>
    <row r="44" spans="1:12" ht="15" customHeight="1">
      <c r="A44" s="1485"/>
      <c r="B44" s="1542"/>
      <c r="C44" s="1496"/>
      <c r="D44" s="1481"/>
      <c r="E44" s="785" t="s">
        <v>104</v>
      </c>
      <c r="F44" s="655" t="s">
        <v>100</v>
      </c>
      <c r="G44" s="655" t="s">
        <v>98</v>
      </c>
      <c r="H44" s="655" t="s">
        <v>101</v>
      </c>
      <c r="I44" s="665">
        <v>1.5</v>
      </c>
      <c r="J44" s="665">
        <v>0.67</v>
      </c>
      <c r="K44" s="655" t="s">
        <v>124</v>
      </c>
      <c r="L44" s="655" t="s">
        <v>282</v>
      </c>
    </row>
    <row r="45" spans="1:12" ht="15" customHeight="1">
      <c r="A45" s="1485"/>
      <c r="B45" s="1542"/>
      <c r="C45" s="1496"/>
      <c r="D45" s="1481"/>
      <c r="E45" s="767"/>
      <c r="F45" s="763"/>
      <c r="G45" s="763"/>
      <c r="H45" s="763"/>
      <c r="I45" s="879"/>
      <c r="J45" s="879"/>
      <c r="K45" s="763"/>
      <c r="L45" s="763"/>
    </row>
    <row r="46" spans="1:12" ht="15" customHeight="1">
      <c r="A46" s="1485"/>
      <c r="B46" s="1542"/>
      <c r="C46" s="1496"/>
      <c r="D46" s="1481"/>
      <c r="E46" s="876"/>
      <c r="F46" s="877"/>
      <c r="G46" s="877"/>
      <c r="H46" s="877"/>
      <c r="I46" s="878"/>
      <c r="J46" s="878"/>
      <c r="K46" s="877"/>
      <c r="L46" s="877"/>
    </row>
    <row r="47" spans="1:12" ht="15" customHeight="1">
      <c r="A47" s="1484" t="s">
        <v>6</v>
      </c>
      <c r="B47" s="1551" t="s">
        <v>59</v>
      </c>
      <c r="C47" s="1496">
        <f>(C13*0.02%)/6</f>
        <v>162.45666666666668</v>
      </c>
      <c r="D47" s="1481">
        <v>170</v>
      </c>
      <c r="E47" s="702" t="s">
        <v>105</v>
      </c>
      <c r="F47" s="654" t="s">
        <v>97</v>
      </c>
      <c r="G47" s="654"/>
      <c r="H47" s="654" t="s">
        <v>101</v>
      </c>
      <c r="I47" s="663"/>
      <c r="J47" s="663">
        <v>0.11</v>
      </c>
      <c r="K47" s="654" t="s">
        <v>124</v>
      </c>
      <c r="L47" s="656" t="s">
        <v>282</v>
      </c>
    </row>
    <row r="48" spans="1:12" ht="15" customHeight="1">
      <c r="A48" s="1485"/>
      <c r="B48" s="1507"/>
      <c r="C48" s="1496"/>
      <c r="D48" s="1481"/>
      <c r="E48" s="785" t="s">
        <v>105</v>
      </c>
      <c r="F48" s="655" t="s">
        <v>100</v>
      </c>
      <c r="G48" s="655"/>
      <c r="H48" s="655" t="s">
        <v>101</v>
      </c>
      <c r="I48" s="665"/>
      <c r="J48" s="665">
        <v>0.11</v>
      </c>
      <c r="K48" s="655" t="s">
        <v>124</v>
      </c>
      <c r="L48" s="653" t="s">
        <v>282</v>
      </c>
    </row>
    <row r="49" spans="1:12" ht="15" customHeight="1">
      <c r="A49" s="1485"/>
      <c r="B49" s="1507"/>
      <c r="C49" s="1496"/>
      <c r="D49" s="1481"/>
      <c r="E49" s="785" t="s">
        <v>199</v>
      </c>
      <c r="F49" s="655" t="s">
        <v>273</v>
      </c>
      <c r="G49" s="655"/>
      <c r="H49" s="655" t="s">
        <v>101</v>
      </c>
      <c r="I49" s="665"/>
      <c r="J49" s="858">
        <v>0.44</v>
      </c>
      <c r="K49" s="854" t="s">
        <v>124</v>
      </c>
      <c r="L49" s="653" t="s">
        <v>282</v>
      </c>
    </row>
    <row r="50" spans="1:12" ht="15" customHeight="1">
      <c r="A50" s="1485"/>
      <c r="B50" s="1507"/>
      <c r="C50" s="1496"/>
      <c r="D50" s="1481"/>
      <c r="E50" s="650" t="s">
        <v>199</v>
      </c>
      <c r="F50" s="655" t="s">
        <v>97</v>
      </c>
      <c r="G50" s="655"/>
      <c r="H50" s="655" t="s">
        <v>101</v>
      </c>
      <c r="I50" s="694"/>
      <c r="J50" s="859">
        <v>0.44</v>
      </c>
      <c r="K50" s="655" t="s">
        <v>124</v>
      </c>
      <c r="L50" s="653" t="s">
        <v>282</v>
      </c>
    </row>
    <row r="51" spans="1:12" ht="15" customHeight="1">
      <c r="A51" s="1485"/>
      <c r="B51" s="1507"/>
      <c r="C51" s="1496"/>
      <c r="D51" s="1481"/>
      <c r="E51" s="650" t="s">
        <v>200</v>
      </c>
      <c r="F51" s="655" t="s">
        <v>97</v>
      </c>
      <c r="G51" s="655"/>
      <c r="H51" s="655" t="s">
        <v>101</v>
      </c>
      <c r="I51" s="694"/>
      <c r="J51" s="859">
        <v>0.54</v>
      </c>
      <c r="K51" s="655" t="s">
        <v>124</v>
      </c>
      <c r="L51" s="653" t="s">
        <v>282</v>
      </c>
    </row>
    <row r="52" spans="1:12" ht="15" customHeight="1">
      <c r="A52" s="1485"/>
      <c r="B52" s="1507"/>
      <c r="C52" s="1496"/>
      <c r="D52" s="1481"/>
      <c r="E52" s="650" t="s">
        <v>200</v>
      </c>
      <c r="F52" s="655" t="s">
        <v>100</v>
      </c>
      <c r="G52" s="655"/>
      <c r="H52" s="655" t="s">
        <v>101</v>
      </c>
      <c r="I52" s="694"/>
      <c r="J52" s="859">
        <v>0.52</v>
      </c>
      <c r="K52" s="655" t="s">
        <v>124</v>
      </c>
      <c r="L52" s="653" t="s">
        <v>282</v>
      </c>
    </row>
    <row r="53" spans="1:12" ht="15" customHeight="1">
      <c r="A53" s="1485"/>
      <c r="B53" s="1507"/>
      <c r="C53" s="1496"/>
      <c r="D53" s="1481"/>
      <c r="E53" s="650" t="s">
        <v>257</v>
      </c>
      <c r="F53" s="655" t="s">
        <v>272</v>
      </c>
      <c r="G53" s="651"/>
      <c r="H53" s="655" t="s">
        <v>101</v>
      </c>
      <c r="I53" s="694"/>
      <c r="J53" s="694">
        <v>0.54</v>
      </c>
      <c r="K53" s="854" t="s">
        <v>124</v>
      </c>
      <c r="L53" s="653" t="s">
        <v>282</v>
      </c>
    </row>
    <row r="54" spans="1:12" ht="15" customHeight="1">
      <c r="A54" s="1485"/>
      <c r="B54" s="1507"/>
      <c r="C54" s="1496"/>
      <c r="D54" s="1481"/>
      <c r="E54" s="650" t="s">
        <v>257</v>
      </c>
      <c r="F54" s="655" t="s">
        <v>273</v>
      </c>
      <c r="G54" s="651"/>
      <c r="H54" s="655" t="s">
        <v>101</v>
      </c>
      <c r="I54" s="694"/>
      <c r="J54" s="694">
        <v>0.53</v>
      </c>
      <c r="K54" s="854" t="s">
        <v>124</v>
      </c>
      <c r="L54" s="653" t="s">
        <v>282</v>
      </c>
    </row>
    <row r="55" spans="1:12" ht="15" customHeight="1">
      <c r="A55" s="1485"/>
      <c r="B55" s="1507"/>
      <c r="C55" s="1496"/>
      <c r="D55" s="1481"/>
      <c r="E55" s="650" t="s">
        <v>270</v>
      </c>
      <c r="F55" s="655" t="s">
        <v>97</v>
      </c>
      <c r="G55" s="651"/>
      <c r="H55" s="655" t="s">
        <v>101</v>
      </c>
      <c r="I55" s="694"/>
      <c r="J55" s="694">
        <v>0.54</v>
      </c>
      <c r="K55" s="854" t="s">
        <v>124</v>
      </c>
      <c r="L55" s="653" t="s">
        <v>282</v>
      </c>
    </row>
    <row r="56" spans="1:12" ht="15" customHeight="1">
      <c r="A56" s="1485"/>
      <c r="B56" s="1507"/>
      <c r="C56" s="1496"/>
      <c r="D56" s="1481"/>
      <c r="E56" s="650" t="s">
        <v>270</v>
      </c>
      <c r="F56" s="655" t="s">
        <v>100</v>
      </c>
      <c r="G56" s="651"/>
      <c r="H56" s="655" t="s">
        <v>101</v>
      </c>
      <c r="I56" s="694"/>
      <c r="J56" s="694">
        <v>0.53</v>
      </c>
      <c r="K56" s="854" t="s">
        <v>124</v>
      </c>
      <c r="L56" s="653" t="s">
        <v>282</v>
      </c>
    </row>
    <row r="57" spans="1:14" s="583" customFormat="1" ht="15" customHeight="1">
      <c r="A57" s="1485"/>
      <c r="B57" s="1507"/>
      <c r="C57" s="1496"/>
      <c r="D57" s="1481"/>
      <c r="E57" s="650" t="s">
        <v>287</v>
      </c>
      <c r="F57" s="655" t="s">
        <v>97</v>
      </c>
      <c r="G57" s="650"/>
      <c r="H57" s="655" t="s">
        <v>101</v>
      </c>
      <c r="I57" s="651"/>
      <c r="J57" s="694">
        <v>0.11</v>
      </c>
      <c r="K57" s="854" t="s">
        <v>124</v>
      </c>
      <c r="L57" s="653" t="s">
        <v>282</v>
      </c>
      <c r="M57" s="683"/>
      <c r="N57" s="683"/>
    </row>
    <row r="58" spans="1:14" s="583" customFormat="1" ht="15" customHeight="1">
      <c r="A58" s="1485"/>
      <c r="B58" s="1507"/>
      <c r="C58" s="1496"/>
      <c r="D58" s="1481"/>
      <c r="E58" s="650" t="s">
        <v>287</v>
      </c>
      <c r="F58" s="655" t="s">
        <v>100</v>
      </c>
      <c r="G58" s="650"/>
      <c r="H58" s="655" t="s">
        <v>101</v>
      </c>
      <c r="I58" s="855"/>
      <c r="J58" s="694">
        <v>0.11</v>
      </c>
      <c r="K58" s="854" t="s">
        <v>124</v>
      </c>
      <c r="L58" s="653" t="s">
        <v>282</v>
      </c>
      <c r="M58" s="1023"/>
      <c r="N58" s="1023"/>
    </row>
    <row r="59" spans="1:14" s="583" customFormat="1" ht="15" customHeight="1">
      <c r="A59" s="1485"/>
      <c r="B59" s="1507"/>
      <c r="C59" s="1496"/>
      <c r="D59" s="1481"/>
      <c r="E59" s="650" t="s">
        <v>288</v>
      </c>
      <c r="F59" s="655" t="s">
        <v>97</v>
      </c>
      <c r="G59" s="650"/>
      <c r="H59" s="655" t="s">
        <v>101</v>
      </c>
      <c r="I59" s="855"/>
      <c r="J59" s="694">
        <v>0.45</v>
      </c>
      <c r="K59" s="854" t="s">
        <v>124</v>
      </c>
      <c r="L59" s="653" t="s">
        <v>282</v>
      </c>
      <c r="M59" s="1023"/>
      <c r="N59" s="1023"/>
    </row>
    <row r="60" spans="1:14" s="583" customFormat="1" ht="15" customHeight="1">
      <c r="A60" s="1485"/>
      <c r="B60" s="1507"/>
      <c r="C60" s="1496"/>
      <c r="D60" s="1481"/>
      <c r="E60" s="650" t="s">
        <v>288</v>
      </c>
      <c r="F60" s="655" t="s">
        <v>100</v>
      </c>
      <c r="G60" s="650"/>
      <c r="H60" s="655" t="s">
        <v>101</v>
      </c>
      <c r="I60" s="855"/>
      <c r="J60" s="694">
        <v>0.43</v>
      </c>
      <c r="K60" s="854" t="s">
        <v>124</v>
      </c>
      <c r="L60" s="653" t="s">
        <v>282</v>
      </c>
      <c r="M60" s="1023"/>
      <c r="N60" s="1023"/>
    </row>
    <row r="61" spans="1:14" s="583" customFormat="1" ht="15" customHeight="1">
      <c r="A61" s="1485"/>
      <c r="B61" s="1507"/>
      <c r="C61" s="1496"/>
      <c r="D61" s="1481"/>
      <c r="E61" s="650" t="s">
        <v>289</v>
      </c>
      <c r="F61" s="655" t="s">
        <v>97</v>
      </c>
      <c r="G61" s="650"/>
      <c r="H61" s="655" t="s">
        <v>101</v>
      </c>
      <c r="I61" s="855"/>
      <c r="J61" s="694">
        <v>0.44</v>
      </c>
      <c r="K61" s="854" t="s">
        <v>124</v>
      </c>
      <c r="L61" s="653" t="s">
        <v>282</v>
      </c>
      <c r="M61" s="1023"/>
      <c r="N61" s="1023"/>
    </row>
    <row r="62" spans="1:14" s="583" customFormat="1" ht="15" customHeight="1">
      <c r="A62" s="1485"/>
      <c r="B62" s="1507"/>
      <c r="C62" s="1496"/>
      <c r="D62" s="1481"/>
      <c r="E62" s="650" t="s">
        <v>289</v>
      </c>
      <c r="F62" s="655" t="s">
        <v>100</v>
      </c>
      <c r="G62" s="650"/>
      <c r="H62" s="655" t="s">
        <v>101</v>
      </c>
      <c r="I62" s="855"/>
      <c r="J62" s="694">
        <v>0.42</v>
      </c>
      <c r="K62" s="854" t="s">
        <v>124</v>
      </c>
      <c r="L62" s="653" t="s">
        <v>282</v>
      </c>
      <c r="M62" s="1023"/>
      <c r="N62" s="1023"/>
    </row>
    <row r="63" spans="1:14" s="583" customFormat="1" ht="15" customHeight="1">
      <c r="A63" s="1485"/>
      <c r="B63" s="1507"/>
      <c r="C63" s="1496"/>
      <c r="D63" s="1481"/>
      <c r="E63" s="650" t="s">
        <v>290</v>
      </c>
      <c r="F63" s="655" t="s">
        <v>97</v>
      </c>
      <c r="G63" s="650"/>
      <c r="H63" s="655" t="s">
        <v>101</v>
      </c>
      <c r="I63" s="855"/>
      <c r="J63" s="694">
        <v>0.11</v>
      </c>
      <c r="K63" s="854" t="s">
        <v>124</v>
      </c>
      <c r="L63" s="653" t="s">
        <v>282</v>
      </c>
      <c r="M63" s="1023"/>
      <c r="N63" s="1023"/>
    </row>
    <row r="64" spans="1:14" s="583" customFormat="1" ht="15" customHeight="1">
      <c r="A64" s="1485"/>
      <c r="B64" s="1507"/>
      <c r="C64" s="1496"/>
      <c r="D64" s="1481"/>
      <c r="E64" s="650" t="s">
        <v>290</v>
      </c>
      <c r="F64" s="655" t="s">
        <v>100</v>
      </c>
      <c r="G64" s="650"/>
      <c r="H64" s="655" t="s">
        <v>101</v>
      </c>
      <c r="I64" s="855"/>
      <c r="J64" s="694">
        <v>0.11</v>
      </c>
      <c r="K64" s="854" t="s">
        <v>124</v>
      </c>
      <c r="L64" s="653" t="s">
        <v>282</v>
      </c>
      <c r="M64" s="1023"/>
      <c r="N64" s="1023"/>
    </row>
    <row r="65" spans="1:14" s="583" customFormat="1" ht="15" customHeight="1">
      <c r="A65" s="1485"/>
      <c r="B65" s="1507"/>
      <c r="C65" s="1496"/>
      <c r="D65" s="1481"/>
      <c r="E65" s="650" t="s">
        <v>291</v>
      </c>
      <c r="F65" s="655" t="s">
        <v>97</v>
      </c>
      <c r="G65" s="650"/>
      <c r="H65" s="655" t="s">
        <v>101</v>
      </c>
      <c r="I65" s="855"/>
      <c r="J65" s="694">
        <v>0.1</v>
      </c>
      <c r="K65" s="854" t="s">
        <v>124</v>
      </c>
      <c r="L65" s="653" t="s">
        <v>282</v>
      </c>
      <c r="M65" s="1023"/>
      <c r="N65" s="1023"/>
    </row>
    <row r="66" spans="1:14" s="583" customFormat="1" ht="15" customHeight="1">
      <c r="A66" s="1485"/>
      <c r="B66" s="1507"/>
      <c r="C66" s="1496"/>
      <c r="D66" s="1481"/>
      <c r="E66" s="650" t="s">
        <v>291</v>
      </c>
      <c r="F66" s="655" t="s">
        <v>100</v>
      </c>
      <c r="G66" s="650"/>
      <c r="H66" s="655" t="s">
        <v>101</v>
      </c>
      <c r="I66" s="855"/>
      <c r="J66" s="694">
        <v>0.11</v>
      </c>
      <c r="K66" s="854" t="s">
        <v>124</v>
      </c>
      <c r="L66" s="653" t="s">
        <v>282</v>
      </c>
      <c r="M66" s="683"/>
      <c r="N66" s="683"/>
    </row>
    <row r="67" spans="1:14" s="583" customFormat="1" ht="15" customHeight="1">
      <c r="A67" s="1485"/>
      <c r="B67" s="1507"/>
      <c r="C67" s="1496"/>
      <c r="D67" s="1481"/>
      <c r="E67" s="650" t="s">
        <v>292</v>
      </c>
      <c r="F67" s="655" t="s">
        <v>97</v>
      </c>
      <c r="G67" s="650"/>
      <c r="H67" s="655" t="s">
        <v>101</v>
      </c>
      <c r="I67" s="855"/>
      <c r="J67" s="694">
        <v>0.43</v>
      </c>
      <c r="K67" s="854" t="s">
        <v>124</v>
      </c>
      <c r="L67" s="653" t="s">
        <v>282</v>
      </c>
      <c r="M67" s="683"/>
      <c r="N67" s="683"/>
    </row>
    <row r="68" spans="1:14" s="583" customFormat="1" ht="15" customHeight="1">
      <c r="A68" s="1485"/>
      <c r="B68" s="1507"/>
      <c r="C68" s="1496"/>
      <c r="D68" s="1481"/>
      <c r="E68" s="650" t="s">
        <v>292</v>
      </c>
      <c r="F68" s="655" t="s">
        <v>100</v>
      </c>
      <c r="G68" s="650"/>
      <c r="H68" s="655" t="s">
        <v>101</v>
      </c>
      <c r="I68" s="1024"/>
      <c r="J68" s="694">
        <v>0.46</v>
      </c>
      <c r="K68" s="854" t="s">
        <v>124</v>
      </c>
      <c r="L68" s="653" t="s">
        <v>282</v>
      </c>
      <c r="M68" s="683"/>
      <c r="N68" s="683"/>
    </row>
    <row r="69" spans="1:14" s="583" customFormat="1" ht="15" customHeight="1">
      <c r="A69" s="1485"/>
      <c r="B69" s="1507"/>
      <c r="C69" s="1496"/>
      <c r="D69" s="1481"/>
      <c r="E69" s="650" t="s">
        <v>293</v>
      </c>
      <c r="F69" s="655" t="s">
        <v>272</v>
      </c>
      <c r="G69" s="650"/>
      <c r="H69" s="655" t="s">
        <v>101</v>
      </c>
      <c r="I69" s="651"/>
      <c r="J69" s="694">
        <v>0.56</v>
      </c>
      <c r="K69" s="854" t="s">
        <v>124</v>
      </c>
      <c r="L69" s="653" t="s">
        <v>282</v>
      </c>
      <c r="M69" s="683"/>
      <c r="N69" s="683"/>
    </row>
    <row r="70" spans="1:14" s="583" customFormat="1" ht="15" customHeight="1">
      <c r="A70" s="1485"/>
      <c r="B70" s="1507"/>
      <c r="C70" s="1496"/>
      <c r="D70" s="1481"/>
      <c r="E70" s="650" t="s">
        <v>293</v>
      </c>
      <c r="F70" s="693" t="s">
        <v>273</v>
      </c>
      <c r="G70" s="650"/>
      <c r="H70" s="655" t="s">
        <v>101</v>
      </c>
      <c r="I70" s="651"/>
      <c r="J70" s="694">
        <v>0.54</v>
      </c>
      <c r="K70" s="854" t="s">
        <v>124</v>
      </c>
      <c r="L70" s="653" t="s">
        <v>282</v>
      </c>
      <c r="M70" s="683"/>
      <c r="N70" s="683"/>
    </row>
    <row r="71" spans="1:12" ht="15" customHeight="1">
      <c r="A71" s="1487"/>
      <c r="B71" s="1508"/>
      <c r="C71" s="1496"/>
      <c r="D71" s="1481"/>
      <c r="E71" s="876"/>
      <c r="F71" s="877"/>
      <c r="G71" s="877"/>
      <c r="H71" s="877"/>
      <c r="I71" s="878"/>
      <c r="J71" s="878"/>
      <c r="K71" s="877"/>
      <c r="L71" s="877"/>
    </row>
    <row r="72" spans="1:12" ht="36" customHeight="1">
      <c r="A72" s="1484" t="s">
        <v>7</v>
      </c>
      <c r="B72" s="38" t="s">
        <v>228</v>
      </c>
      <c r="C72" s="1123">
        <f>(C13*0.02%)/6</f>
        <v>162.45666666666668</v>
      </c>
      <c r="D72" s="378">
        <f>SUM(D73:D92)</f>
        <v>179</v>
      </c>
      <c r="E72" s="880"/>
      <c r="F72" s="881"/>
      <c r="G72" s="1529"/>
      <c r="H72" s="1529"/>
      <c r="I72" s="1529"/>
      <c r="J72" s="1529"/>
      <c r="K72" s="1529"/>
      <c r="L72" s="1530"/>
    </row>
    <row r="73" spans="1:12" ht="15" customHeight="1">
      <c r="A73" s="1485"/>
      <c r="B73" s="1545" t="s">
        <v>158</v>
      </c>
      <c r="C73" s="1496"/>
      <c r="D73" s="730">
        <v>60</v>
      </c>
      <c r="E73" s="784" t="s">
        <v>84</v>
      </c>
      <c r="F73" s="654" t="s">
        <v>106</v>
      </c>
      <c r="G73" s="654" t="s">
        <v>107</v>
      </c>
      <c r="H73" s="654" t="s">
        <v>101</v>
      </c>
      <c r="I73" s="663">
        <v>0.18</v>
      </c>
      <c r="J73" s="663" t="s">
        <v>233</v>
      </c>
      <c r="K73" s="654" t="s">
        <v>124</v>
      </c>
      <c r="L73" s="653" t="s">
        <v>282</v>
      </c>
    </row>
    <row r="74" spans="1:12" ht="15" customHeight="1">
      <c r="A74" s="1485"/>
      <c r="B74" s="1546"/>
      <c r="C74" s="1496"/>
      <c r="D74" s="731">
        <v>65</v>
      </c>
      <c r="E74" s="785" t="s">
        <v>84</v>
      </c>
      <c r="F74" s="655" t="s">
        <v>97</v>
      </c>
      <c r="G74" s="655" t="s">
        <v>107</v>
      </c>
      <c r="H74" s="655" t="s">
        <v>101</v>
      </c>
      <c r="I74" s="665">
        <v>0.3</v>
      </c>
      <c r="J74" s="665">
        <v>0.1</v>
      </c>
      <c r="K74" s="655" t="s">
        <v>124</v>
      </c>
      <c r="L74" s="653" t="s">
        <v>282</v>
      </c>
    </row>
    <row r="75" spans="1:12" ht="15" customHeight="1">
      <c r="A75" s="1485"/>
      <c r="B75" s="375"/>
      <c r="C75" s="1552"/>
      <c r="D75" s="1561">
        <v>42</v>
      </c>
      <c r="E75" s="882"/>
      <c r="F75" s="883"/>
      <c r="G75" s="760"/>
      <c r="H75" s="760"/>
      <c r="I75" s="884"/>
      <c r="J75" s="884"/>
      <c r="K75" s="760"/>
      <c r="L75" s="760"/>
    </row>
    <row r="76" spans="1:12" ht="15" customHeight="1">
      <c r="A76" s="1485"/>
      <c r="B76" s="376" t="s">
        <v>60</v>
      </c>
      <c r="C76" s="1553"/>
      <c r="D76" s="1526"/>
      <c r="E76" s="767"/>
      <c r="F76" s="885"/>
      <c r="G76" s="763"/>
      <c r="H76" s="763"/>
      <c r="I76" s="879"/>
      <c r="J76" s="879"/>
      <c r="K76" s="763"/>
      <c r="L76" s="763"/>
    </row>
    <row r="77" spans="1:12" ht="15" customHeight="1">
      <c r="A77" s="1485"/>
      <c r="B77" s="308" t="s">
        <v>62</v>
      </c>
      <c r="C77" s="1553"/>
      <c r="D77" s="1526"/>
      <c r="E77" s="785" t="s">
        <v>109</v>
      </c>
      <c r="F77" s="655" t="s">
        <v>106</v>
      </c>
      <c r="G77" s="655" t="s">
        <v>107</v>
      </c>
      <c r="H77" s="655" t="s">
        <v>101</v>
      </c>
      <c r="I77" s="665">
        <v>0.7</v>
      </c>
      <c r="J77" s="665">
        <v>0.56</v>
      </c>
      <c r="K77" s="655" t="s">
        <v>124</v>
      </c>
      <c r="L77" s="653" t="s">
        <v>282</v>
      </c>
    </row>
    <row r="78" spans="1:12" ht="15" customHeight="1">
      <c r="A78" s="1485"/>
      <c r="B78" s="308" t="s">
        <v>61</v>
      </c>
      <c r="C78" s="1553"/>
      <c r="D78" s="1526"/>
      <c r="E78" s="785" t="s">
        <v>108</v>
      </c>
      <c r="F78" s="655" t="s">
        <v>106</v>
      </c>
      <c r="G78" s="655" t="s">
        <v>107</v>
      </c>
      <c r="H78" s="655" t="s">
        <v>101</v>
      </c>
      <c r="I78" s="665">
        <v>0.6</v>
      </c>
      <c r="J78" s="665">
        <v>0.46</v>
      </c>
      <c r="K78" s="655" t="s">
        <v>124</v>
      </c>
      <c r="L78" s="653" t="s">
        <v>282</v>
      </c>
    </row>
    <row r="79" spans="1:12" ht="15" customHeight="1">
      <c r="A79" s="1485"/>
      <c r="B79" s="308" t="s">
        <v>143</v>
      </c>
      <c r="C79" s="1553"/>
      <c r="D79" s="1526"/>
      <c r="E79" s="785" t="s">
        <v>136</v>
      </c>
      <c r="F79" s="655" t="s">
        <v>106</v>
      </c>
      <c r="G79" s="655" t="s">
        <v>107</v>
      </c>
      <c r="H79" s="655" t="s">
        <v>101</v>
      </c>
      <c r="I79" s="665">
        <v>0.6</v>
      </c>
      <c r="J79" s="694">
        <v>0.55</v>
      </c>
      <c r="K79" s="655" t="s">
        <v>124</v>
      </c>
      <c r="L79" s="653" t="s">
        <v>282</v>
      </c>
    </row>
    <row r="80" spans="1:12" ht="15" customHeight="1">
      <c r="A80" s="1485"/>
      <c r="B80" s="308" t="s">
        <v>225</v>
      </c>
      <c r="C80" s="1553"/>
      <c r="D80" s="1526"/>
      <c r="E80" s="886" t="s">
        <v>135</v>
      </c>
      <c r="F80" s="655" t="s">
        <v>106</v>
      </c>
      <c r="G80" s="655" t="s">
        <v>107</v>
      </c>
      <c r="H80" s="655" t="s">
        <v>101</v>
      </c>
      <c r="I80" s="665">
        <v>0.6</v>
      </c>
      <c r="J80" s="694">
        <v>0.67</v>
      </c>
      <c r="K80" s="655" t="s">
        <v>124</v>
      </c>
      <c r="L80" s="653" t="s">
        <v>282</v>
      </c>
    </row>
    <row r="81" spans="1:12" ht="15" customHeight="1">
      <c r="A81" s="1485"/>
      <c r="B81" s="371"/>
      <c r="C81" s="1554"/>
      <c r="D81" s="1528"/>
      <c r="E81" s="865"/>
      <c r="F81" s="728"/>
      <c r="G81" s="728"/>
      <c r="H81" s="728"/>
      <c r="I81" s="729"/>
      <c r="J81" s="695"/>
      <c r="K81" s="728"/>
      <c r="L81" s="728"/>
    </row>
    <row r="82" spans="1:12" ht="15" customHeight="1">
      <c r="A82" s="1485"/>
      <c r="B82" s="134" t="s">
        <v>63</v>
      </c>
      <c r="C82" s="1496"/>
      <c r="D82" s="1481">
        <v>12</v>
      </c>
      <c r="E82" s="759" t="s">
        <v>64</v>
      </c>
      <c r="F82" s="656" t="s">
        <v>106</v>
      </c>
      <c r="G82" s="654"/>
      <c r="H82" s="654" t="s">
        <v>101</v>
      </c>
      <c r="I82" s="760"/>
      <c r="J82" s="760">
        <v>1</v>
      </c>
      <c r="K82" s="654" t="s">
        <v>124</v>
      </c>
      <c r="L82" s="654" t="s">
        <v>173</v>
      </c>
    </row>
    <row r="83" spans="1:12" ht="15" customHeight="1">
      <c r="A83" s="1485"/>
      <c r="B83" s="372"/>
      <c r="C83" s="1496"/>
      <c r="D83" s="1481"/>
      <c r="E83" s="762" t="s">
        <v>65</v>
      </c>
      <c r="F83" s="653" t="s">
        <v>106</v>
      </c>
      <c r="G83" s="655"/>
      <c r="H83" s="655" t="s">
        <v>101</v>
      </c>
      <c r="I83" s="763"/>
      <c r="J83" s="763">
        <v>1</v>
      </c>
      <c r="K83" s="655" t="s">
        <v>124</v>
      </c>
      <c r="L83" s="655" t="s">
        <v>173</v>
      </c>
    </row>
    <row r="84" spans="1:12" ht="15" customHeight="1">
      <c r="A84" s="1485"/>
      <c r="B84" s="372"/>
      <c r="C84" s="1496"/>
      <c r="D84" s="1481"/>
      <c r="E84" s="767" t="s">
        <v>66</v>
      </c>
      <c r="F84" s="653" t="s">
        <v>106</v>
      </c>
      <c r="G84" s="655"/>
      <c r="H84" s="764" t="s">
        <v>101</v>
      </c>
      <c r="I84" s="763"/>
      <c r="J84" s="763">
        <v>1</v>
      </c>
      <c r="K84" s="655" t="s">
        <v>124</v>
      </c>
      <c r="L84" s="655" t="s">
        <v>173</v>
      </c>
    </row>
    <row r="85" spans="1:15" ht="15" customHeight="1">
      <c r="A85" s="1485"/>
      <c r="B85" s="684"/>
      <c r="C85" s="1496"/>
      <c r="D85" s="1481"/>
      <c r="E85" s="785" t="s">
        <v>295</v>
      </c>
      <c r="F85" s="653" t="s">
        <v>106</v>
      </c>
      <c r="G85" s="655"/>
      <c r="H85" s="655" t="s">
        <v>101</v>
      </c>
      <c r="I85" s="655"/>
      <c r="J85" s="763">
        <v>1</v>
      </c>
      <c r="K85" s="655" t="s">
        <v>124</v>
      </c>
      <c r="L85" s="655" t="s">
        <v>173</v>
      </c>
      <c r="M85" s="1027"/>
      <c r="N85" s="1027"/>
      <c r="O85" s="1027"/>
    </row>
    <row r="86" spans="1:15" ht="15" customHeight="1">
      <c r="A86" s="1485"/>
      <c r="B86" s="684"/>
      <c r="C86" s="1496"/>
      <c r="D86" s="1481"/>
      <c r="E86" s="785" t="s">
        <v>328</v>
      </c>
      <c r="F86" s="653" t="s">
        <v>106</v>
      </c>
      <c r="G86" s="655"/>
      <c r="H86" s="655" t="s">
        <v>101</v>
      </c>
      <c r="I86" s="655"/>
      <c r="J86" s="763">
        <v>1</v>
      </c>
      <c r="K86" s="655" t="s">
        <v>124</v>
      </c>
      <c r="L86" s="655" t="s">
        <v>173</v>
      </c>
      <c r="M86" s="1027"/>
      <c r="N86" s="1027"/>
      <c r="O86" s="1027"/>
    </row>
    <row r="87" spans="1:15" ht="15" customHeight="1">
      <c r="A87" s="1485"/>
      <c r="B87" s="684"/>
      <c r="C87" s="1496"/>
      <c r="D87" s="1481"/>
      <c r="E87" s="785" t="s">
        <v>329</v>
      </c>
      <c r="F87" s="653" t="s">
        <v>106</v>
      </c>
      <c r="G87" s="655"/>
      <c r="H87" s="655" t="s">
        <v>101</v>
      </c>
      <c r="I87" s="655"/>
      <c r="J87" s="763">
        <v>1</v>
      </c>
      <c r="K87" s="655" t="s">
        <v>124</v>
      </c>
      <c r="L87" s="655" t="s">
        <v>173</v>
      </c>
      <c r="M87" s="1027"/>
      <c r="N87" s="1027"/>
      <c r="O87" s="1027"/>
    </row>
    <row r="88" spans="1:15" ht="15" customHeight="1">
      <c r="A88" s="1485"/>
      <c r="B88" s="684"/>
      <c r="C88" s="1496"/>
      <c r="D88" s="1481"/>
      <c r="E88" s="785" t="s">
        <v>296</v>
      </c>
      <c r="F88" s="653" t="s">
        <v>106</v>
      </c>
      <c r="G88" s="655"/>
      <c r="H88" s="655" t="s">
        <v>101</v>
      </c>
      <c r="I88" s="655"/>
      <c r="J88" s="763">
        <v>1</v>
      </c>
      <c r="K88" s="655" t="s">
        <v>124</v>
      </c>
      <c r="L88" s="655" t="s">
        <v>173</v>
      </c>
      <c r="M88" s="1027"/>
      <c r="N88" s="1027"/>
      <c r="O88" s="1027"/>
    </row>
    <row r="89" spans="1:15" ht="15" customHeight="1">
      <c r="A89" s="1485"/>
      <c r="B89" s="684"/>
      <c r="C89" s="1496"/>
      <c r="D89" s="1481"/>
      <c r="E89" s="785" t="s">
        <v>327</v>
      </c>
      <c r="F89" s="653" t="s">
        <v>106</v>
      </c>
      <c r="G89" s="655"/>
      <c r="H89" s="655" t="s">
        <v>101</v>
      </c>
      <c r="I89" s="655"/>
      <c r="J89" s="763">
        <v>1</v>
      </c>
      <c r="K89" s="655" t="s">
        <v>124</v>
      </c>
      <c r="L89" s="655" t="s">
        <v>173</v>
      </c>
      <c r="M89" s="1027"/>
      <c r="N89" s="1027"/>
      <c r="O89" s="1027"/>
    </row>
    <row r="90" spans="1:15" ht="15" customHeight="1">
      <c r="A90" s="1485"/>
      <c r="B90" s="684"/>
      <c r="C90" s="1496"/>
      <c r="D90" s="1481"/>
      <c r="E90" s="785"/>
      <c r="F90" s="653"/>
      <c r="G90" s="655"/>
      <c r="H90" s="655"/>
      <c r="I90" s="655"/>
      <c r="J90" s="763"/>
      <c r="K90" s="655"/>
      <c r="L90" s="655"/>
      <c r="M90" s="1027"/>
      <c r="N90" s="1027"/>
      <c r="O90" s="1027"/>
    </row>
    <row r="91" spans="1:12" ht="15" customHeight="1">
      <c r="A91" s="1485"/>
      <c r="B91" s="684"/>
      <c r="C91" s="1496"/>
      <c r="D91" s="1481"/>
      <c r="E91" s="754" t="s">
        <v>216</v>
      </c>
      <c r="F91" s="653" t="s">
        <v>106</v>
      </c>
      <c r="G91" s="668" t="s">
        <v>101</v>
      </c>
      <c r="H91" s="668" t="s">
        <v>101</v>
      </c>
      <c r="I91" s="755">
        <v>2.5</v>
      </c>
      <c r="J91" s="755">
        <v>4.5</v>
      </c>
      <c r="K91" s="653" t="s">
        <v>124</v>
      </c>
      <c r="L91" s="655" t="s">
        <v>173</v>
      </c>
    </row>
    <row r="92" spans="1:12" ht="15" customHeight="1">
      <c r="A92" s="1485"/>
      <c r="B92" s="684"/>
      <c r="C92" s="1496"/>
      <c r="D92" s="1481"/>
      <c r="E92" s="786"/>
      <c r="F92" s="771"/>
      <c r="G92" s="693"/>
      <c r="H92" s="887"/>
      <c r="I92" s="787"/>
      <c r="J92" s="888"/>
      <c r="K92" s="693"/>
      <c r="L92" s="693"/>
    </row>
    <row r="93" spans="1:12" ht="29.25" customHeight="1">
      <c r="A93" s="1501" t="s">
        <v>34</v>
      </c>
      <c r="B93" s="1547"/>
      <c r="C93" s="1515" t="s">
        <v>141</v>
      </c>
      <c r="D93" s="1516"/>
      <c r="E93" s="1518" t="s">
        <v>38</v>
      </c>
      <c r="F93" s="1518" t="s">
        <v>67</v>
      </c>
      <c r="G93" s="1520" t="s">
        <v>46</v>
      </c>
      <c r="H93" s="1518" t="s">
        <v>39</v>
      </c>
      <c r="I93" s="1518" t="s">
        <v>93</v>
      </c>
      <c r="J93" s="1518" t="s">
        <v>94</v>
      </c>
      <c r="K93" s="1518" t="s">
        <v>95</v>
      </c>
      <c r="L93" s="1531" t="s">
        <v>40</v>
      </c>
    </row>
    <row r="94" spans="1:12" ht="24.75" customHeight="1">
      <c r="A94" s="1548"/>
      <c r="B94" s="1549"/>
      <c r="C94" s="71" t="s">
        <v>31</v>
      </c>
      <c r="D94" s="39" t="s">
        <v>52</v>
      </c>
      <c r="E94" s="1519"/>
      <c r="F94" s="1519"/>
      <c r="G94" s="1520"/>
      <c r="H94" s="1519"/>
      <c r="I94" s="1519"/>
      <c r="J94" s="1519"/>
      <c r="K94" s="1519"/>
      <c r="L94" s="1532"/>
    </row>
    <row r="95" spans="1:12" s="175" customFormat="1" ht="15" customHeight="1">
      <c r="A95" s="1501" t="s">
        <v>8</v>
      </c>
      <c r="B95" s="1439" t="s">
        <v>68</v>
      </c>
      <c r="C95" s="1521">
        <f>(C13*0.03%)*0.5</f>
        <v>731.055</v>
      </c>
      <c r="D95" s="1525">
        <v>740</v>
      </c>
      <c r="E95" s="770" t="s">
        <v>202</v>
      </c>
      <c r="F95" s="656" t="s">
        <v>106</v>
      </c>
      <c r="G95" s="792" t="s">
        <v>107</v>
      </c>
      <c r="H95" s="656" t="s">
        <v>101</v>
      </c>
      <c r="I95" s="656">
        <v>40</v>
      </c>
      <c r="J95" s="656">
        <v>52.7</v>
      </c>
      <c r="K95" s="656">
        <v>50</v>
      </c>
      <c r="L95" s="654" t="s">
        <v>173</v>
      </c>
    </row>
    <row r="96" spans="1:12" s="175" customFormat="1" ht="15" customHeight="1">
      <c r="A96" s="1542"/>
      <c r="B96" s="1440"/>
      <c r="C96" s="1522"/>
      <c r="D96" s="1526"/>
      <c r="E96" s="677" t="s">
        <v>308</v>
      </c>
      <c r="F96" s="653" t="s">
        <v>106</v>
      </c>
      <c r="G96" s="792" t="s">
        <v>98</v>
      </c>
      <c r="H96" s="653" t="s">
        <v>101</v>
      </c>
      <c r="I96" s="653">
        <v>40</v>
      </c>
      <c r="J96" s="653">
        <v>53.5</v>
      </c>
      <c r="K96" s="653">
        <v>50</v>
      </c>
      <c r="L96" s="655" t="s">
        <v>173</v>
      </c>
    </row>
    <row r="97" spans="1:12" s="175" customFormat="1" ht="15" customHeight="1">
      <c r="A97" s="1542"/>
      <c r="B97" s="1440"/>
      <c r="C97" s="1522"/>
      <c r="D97" s="1526"/>
      <c r="E97" s="677" t="s">
        <v>219</v>
      </c>
      <c r="F97" s="653" t="s">
        <v>106</v>
      </c>
      <c r="G97" s="655" t="s">
        <v>98</v>
      </c>
      <c r="H97" s="653" t="s">
        <v>101</v>
      </c>
      <c r="I97" s="653">
        <v>40</v>
      </c>
      <c r="J97" s="653">
        <v>56.9</v>
      </c>
      <c r="K97" s="653">
        <v>50</v>
      </c>
      <c r="L97" s="655" t="s">
        <v>173</v>
      </c>
    </row>
    <row r="98" spans="1:12" ht="15" customHeight="1">
      <c r="A98" s="1542"/>
      <c r="B98" s="1440"/>
      <c r="C98" s="1522"/>
      <c r="D98" s="1526"/>
      <c r="E98" s="886" t="s">
        <v>278</v>
      </c>
      <c r="F98" s="655" t="s">
        <v>106</v>
      </c>
      <c r="G98" s="655" t="s">
        <v>107</v>
      </c>
      <c r="H98" s="655" t="s">
        <v>101</v>
      </c>
      <c r="I98" s="665">
        <v>5</v>
      </c>
      <c r="J98" s="665">
        <v>375.6</v>
      </c>
      <c r="K98" s="655">
        <v>300</v>
      </c>
      <c r="L98" s="655" t="s">
        <v>215</v>
      </c>
    </row>
    <row r="99" spans="1:12" s="175" customFormat="1" ht="15" customHeight="1">
      <c r="A99" s="1542"/>
      <c r="B99" s="1440"/>
      <c r="C99" s="1522"/>
      <c r="D99" s="1526"/>
      <c r="E99" s="677"/>
      <c r="F99" s="653"/>
      <c r="G99" s="655"/>
      <c r="H99" s="653"/>
      <c r="I99" s="653"/>
      <c r="J99" s="653"/>
      <c r="K99" s="653"/>
      <c r="L99" s="655"/>
    </row>
    <row r="100" spans="1:12" ht="15" customHeight="1">
      <c r="A100" s="1542"/>
      <c r="B100" s="1440"/>
      <c r="C100" s="1522"/>
      <c r="D100" s="1526"/>
      <c r="E100" s="677"/>
      <c r="F100" s="653"/>
      <c r="G100" s="653"/>
      <c r="H100" s="653"/>
      <c r="I100" s="653"/>
      <c r="J100" s="653"/>
      <c r="K100" s="653"/>
      <c r="L100" s="655"/>
    </row>
    <row r="101" spans="1:12" ht="15" customHeight="1">
      <c r="A101" s="1542"/>
      <c r="B101" s="1440"/>
      <c r="C101" s="1522"/>
      <c r="D101" s="1526"/>
      <c r="E101" s="677" t="s">
        <v>112</v>
      </c>
      <c r="F101" s="653" t="s">
        <v>106</v>
      </c>
      <c r="G101" s="653" t="s">
        <v>101</v>
      </c>
      <c r="H101" s="668" t="s">
        <v>101</v>
      </c>
      <c r="I101" s="668">
        <v>50</v>
      </c>
      <c r="J101" s="668">
        <v>109.65</v>
      </c>
      <c r="K101" s="653">
        <v>100</v>
      </c>
      <c r="L101" s="655" t="s">
        <v>173</v>
      </c>
    </row>
    <row r="102" spans="1:12" ht="15" customHeight="1">
      <c r="A102" s="1542"/>
      <c r="B102" s="1440"/>
      <c r="C102" s="1522"/>
      <c r="D102" s="1526"/>
      <c r="E102" s="677" t="s">
        <v>113</v>
      </c>
      <c r="F102" s="653" t="s">
        <v>106</v>
      </c>
      <c r="G102" s="653" t="s">
        <v>101</v>
      </c>
      <c r="H102" s="668" t="s">
        <v>101</v>
      </c>
      <c r="I102" s="668">
        <v>50</v>
      </c>
      <c r="J102" s="668">
        <v>114.88</v>
      </c>
      <c r="K102" s="653">
        <v>100</v>
      </c>
      <c r="L102" s="655" t="s">
        <v>173</v>
      </c>
    </row>
    <row r="103" spans="1:12" ht="15" customHeight="1">
      <c r="A103" s="1542"/>
      <c r="B103" s="1440"/>
      <c r="C103" s="1522"/>
      <c r="D103" s="1526"/>
      <c r="E103" s="677" t="s">
        <v>176</v>
      </c>
      <c r="F103" s="653" t="s">
        <v>106</v>
      </c>
      <c r="G103" s="653" t="s">
        <v>101</v>
      </c>
      <c r="H103" s="668" t="s">
        <v>101</v>
      </c>
      <c r="I103" s="668">
        <v>50</v>
      </c>
      <c r="J103" s="668">
        <v>108.6</v>
      </c>
      <c r="K103" s="653">
        <v>100</v>
      </c>
      <c r="L103" s="655" t="s">
        <v>173</v>
      </c>
    </row>
    <row r="104" spans="1:12" ht="15" customHeight="1">
      <c r="A104" s="1542"/>
      <c r="B104" s="1440"/>
      <c r="C104" s="1522"/>
      <c r="D104" s="1526"/>
      <c r="E104" s="1006" t="s">
        <v>186</v>
      </c>
      <c r="F104" s="653" t="s">
        <v>106</v>
      </c>
      <c r="G104" s="653" t="s">
        <v>101</v>
      </c>
      <c r="H104" s="668" t="s">
        <v>101</v>
      </c>
      <c r="I104" s="668">
        <v>50</v>
      </c>
      <c r="J104" s="868">
        <v>108.04</v>
      </c>
      <c r="K104" s="653">
        <v>100</v>
      </c>
      <c r="L104" s="655" t="s">
        <v>173</v>
      </c>
    </row>
    <row r="105" spans="1:12" ht="15" customHeight="1">
      <c r="A105" s="1542"/>
      <c r="B105" s="1440"/>
      <c r="C105" s="1522"/>
      <c r="D105" s="1526"/>
      <c r="E105" s="748" t="s">
        <v>267</v>
      </c>
      <c r="F105" s="749" t="s">
        <v>106</v>
      </c>
      <c r="G105" s="668" t="s">
        <v>101</v>
      </c>
      <c r="H105" s="668" t="s">
        <v>101</v>
      </c>
      <c r="I105" s="653">
        <v>50</v>
      </c>
      <c r="J105" s="653">
        <v>123.9</v>
      </c>
      <c r="K105" s="653">
        <v>100</v>
      </c>
      <c r="L105" s="655" t="s">
        <v>173</v>
      </c>
    </row>
    <row r="106" spans="1:12" ht="15" customHeight="1">
      <c r="A106" s="1542"/>
      <c r="B106" s="1440"/>
      <c r="C106" s="1522"/>
      <c r="D106" s="1526"/>
      <c r="E106" s="748" t="s">
        <v>268</v>
      </c>
      <c r="F106" s="749" t="s">
        <v>106</v>
      </c>
      <c r="G106" s="668" t="s">
        <v>101</v>
      </c>
      <c r="H106" s="668" t="s">
        <v>101</v>
      </c>
      <c r="I106" s="653">
        <v>250</v>
      </c>
      <c r="J106" s="653">
        <v>1138</v>
      </c>
      <c r="K106" s="653" t="s">
        <v>124</v>
      </c>
      <c r="L106" s="655" t="s">
        <v>173</v>
      </c>
    </row>
    <row r="107" spans="1:12" ht="15" customHeight="1">
      <c r="A107" s="1542"/>
      <c r="B107" s="1440"/>
      <c r="C107" s="1522"/>
      <c r="D107" s="1526"/>
      <c r="E107" s="677" t="s">
        <v>265</v>
      </c>
      <c r="F107" s="749" t="s">
        <v>106</v>
      </c>
      <c r="G107" s="653" t="s">
        <v>101</v>
      </c>
      <c r="H107" s="653" t="s">
        <v>101</v>
      </c>
      <c r="I107" s="653">
        <v>150</v>
      </c>
      <c r="J107" s="653">
        <v>314.9</v>
      </c>
      <c r="K107" s="653">
        <v>300</v>
      </c>
      <c r="L107" s="655" t="s">
        <v>173</v>
      </c>
    </row>
    <row r="108" spans="1:12" ht="15" customHeight="1">
      <c r="A108" s="1542"/>
      <c r="B108" s="1440"/>
      <c r="C108" s="1522"/>
      <c r="D108" s="1526"/>
      <c r="E108" s="677"/>
      <c r="F108" s="653"/>
      <c r="G108" s="653"/>
      <c r="H108" s="668"/>
      <c r="I108" s="668"/>
      <c r="J108" s="668"/>
      <c r="K108" s="653"/>
      <c r="L108" s="655"/>
    </row>
    <row r="109" spans="1:12" ht="15" customHeight="1">
      <c r="A109" s="1542"/>
      <c r="B109" s="1440"/>
      <c r="C109" s="1522"/>
      <c r="D109" s="1526"/>
      <c r="E109" s="677" t="s">
        <v>111</v>
      </c>
      <c r="F109" s="653" t="s">
        <v>106</v>
      </c>
      <c r="G109" s="655" t="s">
        <v>107</v>
      </c>
      <c r="H109" s="668" t="s">
        <v>101</v>
      </c>
      <c r="I109" s="653">
        <v>15</v>
      </c>
      <c r="J109" s="653">
        <v>128</v>
      </c>
      <c r="K109" s="653">
        <v>100</v>
      </c>
      <c r="L109" s="655" t="s">
        <v>234</v>
      </c>
    </row>
    <row r="110" spans="1:12" ht="15" customHeight="1">
      <c r="A110" s="1542"/>
      <c r="B110" s="1440"/>
      <c r="C110" s="1522"/>
      <c r="D110" s="1526"/>
      <c r="E110" s="677" t="s">
        <v>226</v>
      </c>
      <c r="F110" s="653" t="s">
        <v>106</v>
      </c>
      <c r="G110" s="655" t="s">
        <v>107</v>
      </c>
      <c r="H110" s="668" t="s">
        <v>101</v>
      </c>
      <c r="I110" s="653">
        <v>15</v>
      </c>
      <c r="J110" s="653">
        <v>13</v>
      </c>
      <c r="K110" s="665" t="s">
        <v>124</v>
      </c>
      <c r="L110" s="655" t="s">
        <v>234</v>
      </c>
    </row>
    <row r="111" spans="1:12" ht="15" customHeight="1">
      <c r="A111" s="1542"/>
      <c r="B111" s="1440"/>
      <c r="C111" s="1522"/>
      <c r="D111" s="1526"/>
      <c r="E111" s="750" t="s">
        <v>261</v>
      </c>
      <c r="F111" s="653" t="s">
        <v>106</v>
      </c>
      <c r="G111" s="655" t="s">
        <v>107</v>
      </c>
      <c r="H111" s="657" t="s">
        <v>101</v>
      </c>
      <c r="I111" s="657">
        <v>15</v>
      </c>
      <c r="J111" s="657">
        <v>123</v>
      </c>
      <c r="K111" s="657">
        <v>100</v>
      </c>
      <c r="L111" s="657" t="s">
        <v>234</v>
      </c>
    </row>
    <row r="112" spans="1:12" ht="15" customHeight="1">
      <c r="A112" s="1542"/>
      <c r="B112" s="1440"/>
      <c r="C112" s="1522"/>
      <c r="D112" s="1526"/>
      <c r="E112" s="750" t="s">
        <v>266</v>
      </c>
      <c r="F112" s="749" t="s">
        <v>106</v>
      </c>
      <c r="G112" s="655" t="s">
        <v>107</v>
      </c>
      <c r="H112" s="657" t="s">
        <v>101</v>
      </c>
      <c r="I112" s="657">
        <v>15</v>
      </c>
      <c r="J112" s="657">
        <v>230</v>
      </c>
      <c r="K112" s="657">
        <v>200</v>
      </c>
      <c r="L112" s="655" t="s">
        <v>173</v>
      </c>
    </row>
    <row r="113" spans="1:12" ht="15" customHeight="1">
      <c r="A113" s="1542"/>
      <c r="B113" s="1440"/>
      <c r="C113" s="1522"/>
      <c r="D113" s="1526"/>
      <c r="E113" s="750"/>
      <c r="F113" s="653"/>
      <c r="G113" s="655"/>
      <c r="H113" s="657"/>
      <c r="I113" s="657"/>
      <c r="J113" s="657"/>
      <c r="K113" s="657"/>
      <c r="L113" s="657"/>
    </row>
    <row r="114" spans="1:12" ht="15" customHeight="1">
      <c r="A114" s="1542"/>
      <c r="B114" s="1440"/>
      <c r="C114" s="1522"/>
      <c r="D114" s="1526"/>
      <c r="E114" s="752" t="s">
        <v>194</v>
      </c>
      <c r="F114" s="653" t="s">
        <v>106</v>
      </c>
      <c r="G114" s="655" t="s">
        <v>98</v>
      </c>
      <c r="H114" s="668" t="s">
        <v>101</v>
      </c>
      <c r="I114" s="1004" t="s">
        <v>277</v>
      </c>
      <c r="J114" s="668">
        <v>575</v>
      </c>
      <c r="K114" s="653">
        <v>500</v>
      </c>
      <c r="L114" s="655" t="s">
        <v>173</v>
      </c>
    </row>
    <row r="115" spans="1:12" ht="15" customHeight="1">
      <c r="A115" s="1542"/>
      <c r="B115" s="1440"/>
      <c r="C115" s="1522"/>
      <c r="D115" s="1526"/>
      <c r="E115" s="677" t="s">
        <v>269</v>
      </c>
      <c r="F115" s="653" t="s">
        <v>106</v>
      </c>
      <c r="G115" s="655" t="s">
        <v>98</v>
      </c>
      <c r="H115" s="668" t="s">
        <v>101</v>
      </c>
      <c r="I115" s="653">
        <v>51</v>
      </c>
      <c r="J115" s="653">
        <v>574.7</v>
      </c>
      <c r="K115" s="653">
        <v>500</v>
      </c>
      <c r="L115" s="655" t="s">
        <v>173</v>
      </c>
    </row>
    <row r="116" spans="1:12" ht="15" customHeight="1">
      <c r="A116" s="1542"/>
      <c r="B116" s="1440"/>
      <c r="C116" s="1522"/>
      <c r="D116" s="1526"/>
      <c r="E116" s="677" t="s">
        <v>271</v>
      </c>
      <c r="F116" s="653" t="s">
        <v>106</v>
      </c>
      <c r="G116" s="655" t="s">
        <v>107</v>
      </c>
      <c r="H116" s="668" t="s">
        <v>101</v>
      </c>
      <c r="I116" s="653">
        <v>40</v>
      </c>
      <c r="J116" s="653">
        <v>358</v>
      </c>
      <c r="K116" s="653">
        <v>300</v>
      </c>
      <c r="L116" s="655" t="s">
        <v>173</v>
      </c>
    </row>
    <row r="117" spans="1:12" s="175" customFormat="1" ht="15" customHeight="1">
      <c r="A117" s="1542"/>
      <c r="B117" s="1440"/>
      <c r="C117" s="1522"/>
      <c r="D117" s="1526"/>
      <c r="E117" s="753"/>
      <c r="F117" s="657"/>
      <c r="G117" s="655"/>
      <c r="H117" s="668"/>
      <c r="I117" s="694"/>
      <c r="J117" s="694"/>
      <c r="K117" s="651"/>
      <c r="L117" s="655"/>
    </row>
    <row r="118" spans="1:12" ht="15" customHeight="1">
      <c r="A118" s="1542"/>
      <c r="B118" s="1440"/>
      <c r="C118" s="1522"/>
      <c r="D118" s="1526"/>
      <c r="E118" s="753" t="s">
        <v>210</v>
      </c>
      <c r="F118" s="657" t="s">
        <v>106</v>
      </c>
      <c r="G118" s="655" t="s">
        <v>107</v>
      </c>
      <c r="H118" s="668" t="s">
        <v>101</v>
      </c>
      <c r="I118" s="694">
        <v>15</v>
      </c>
      <c r="J118" s="694">
        <v>238.17</v>
      </c>
      <c r="K118" s="651">
        <v>200</v>
      </c>
      <c r="L118" s="655" t="s">
        <v>173</v>
      </c>
    </row>
    <row r="119" spans="1:12" ht="15" customHeight="1">
      <c r="A119" s="1542"/>
      <c r="B119" s="1440"/>
      <c r="C119" s="1522"/>
      <c r="D119" s="1526"/>
      <c r="E119" s="753" t="s">
        <v>179</v>
      </c>
      <c r="F119" s="657" t="s">
        <v>106</v>
      </c>
      <c r="G119" s="655" t="s">
        <v>98</v>
      </c>
      <c r="H119" s="668" t="s">
        <v>101</v>
      </c>
      <c r="I119" s="694">
        <v>50</v>
      </c>
      <c r="J119" s="694">
        <v>131.82</v>
      </c>
      <c r="K119" s="651">
        <v>100</v>
      </c>
      <c r="L119" s="655" t="s">
        <v>173</v>
      </c>
    </row>
    <row r="120" spans="1:12" ht="15" customHeight="1">
      <c r="A120" s="1542"/>
      <c r="B120" s="1440"/>
      <c r="C120" s="1522"/>
      <c r="D120" s="1526"/>
      <c r="E120" s="753"/>
      <c r="F120" s="657"/>
      <c r="G120" s="655"/>
      <c r="H120" s="668"/>
      <c r="I120" s="694"/>
      <c r="J120" s="694"/>
      <c r="K120" s="651"/>
      <c r="L120" s="655"/>
    </row>
    <row r="121" spans="1:12" ht="15" customHeight="1">
      <c r="A121" s="1542"/>
      <c r="B121" s="1440"/>
      <c r="C121" s="1522"/>
      <c r="D121" s="1526"/>
      <c r="E121" s="753" t="s">
        <v>286</v>
      </c>
      <c r="F121" s="657" t="s">
        <v>106</v>
      </c>
      <c r="G121" s="655" t="s">
        <v>107</v>
      </c>
      <c r="H121" s="668" t="s">
        <v>101</v>
      </c>
      <c r="I121" s="694">
        <v>60</v>
      </c>
      <c r="J121" s="694">
        <v>546.7</v>
      </c>
      <c r="K121" s="651">
        <v>500</v>
      </c>
      <c r="L121" s="655" t="s">
        <v>215</v>
      </c>
    </row>
    <row r="122" spans="1:12" ht="15" customHeight="1">
      <c r="A122" s="1542"/>
      <c r="B122" s="1440"/>
      <c r="C122" s="1522"/>
      <c r="D122" s="1526"/>
      <c r="E122" s="677" t="s">
        <v>254</v>
      </c>
      <c r="F122" s="653" t="s">
        <v>106</v>
      </c>
      <c r="G122" s="655" t="s">
        <v>107</v>
      </c>
      <c r="H122" s="668" t="s">
        <v>101</v>
      </c>
      <c r="I122" s="653">
        <v>30</v>
      </c>
      <c r="J122" s="653">
        <v>59.3</v>
      </c>
      <c r="K122" s="653">
        <v>50</v>
      </c>
      <c r="L122" s="655" t="s">
        <v>173</v>
      </c>
    </row>
    <row r="123" spans="1:12" ht="15" customHeight="1">
      <c r="A123" s="1542"/>
      <c r="B123" s="1440"/>
      <c r="C123" s="1522"/>
      <c r="D123" s="1526"/>
      <c r="E123" s="677"/>
      <c r="F123" s="653"/>
      <c r="G123" s="655"/>
      <c r="H123" s="668"/>
      <c r="I123" s="653"/>
      <c r="J123" s="653"/>
      <c r="K123" s="653"/>
      <c r="L123" s="655"/>
    </row>
    <row r="124" spans="1:12" ht="15" customHeight="1">
      <c r="A124" s="1542"/>
      <c r="B124" s="1440"/>
      <c r="C124" s="1522"/>
      <c r="D124" s="1526"/>
      <c r="E124" s="677" t="s">
        <v>255</v>
      </c>
      <c r="F124" s="653" t="s">
        <v>106</v>
      </c>
      <c r="G124" s="655" t="s">
        <v>107</v>
      </c>
      <c r="H124" s="668" t="s">
        <v>101</v>
      </c>
      <c r="I124" s="653">
        <v>50</v>
      </c>
      <c r="J124" s="653">
        <v>160</v>
      </c>
      <c r="K124" s="653">
        <v>150</v>
      </c>
      <c r="L124" s="655" t="s">
        <v>173</v>
      </c>
    </row>
    <row r="125" spans="1:12" ht="15" customHeight="1">
      <c r="A125" s="1542"/>
      <c r="B125" s="1440"/>
      <c r="C125" s="1522"/>
      <c r="D125" s="1526"/>
      <c r="E125" s="677" t="s">
        <v>264</v>
      </c>
      <c r="F125" s="653" t="s">
        <v>106</v>
      </c>
      <c r="G125" s="655" t="s">
        <v>107</v>
      </c>
      <c r="H125" s="668" t="s">
        <v>101</v>
      </c>
      <c r="I125" s="653">
        <v>40</v>
      </c>
      <c r="J125" s="653">
        <v>127.3</v>
      </c>
      <c r="K125" s="653">
        <v>100</v>
      </c>
      <c r="L125" s="655" t="s">
        <v>173</v>
      </c>
    </row>
    <row r="126" spans="1:12" s="175" customFormat="1" ht="15" customHeight="1">
      <c r="A126" s="1542"/>
      <c r="B126" s="1440"/>
      <c r="C126" s="1522"/>
      <c r="D126" s="1526"/>
      <c r="E126" s="193"/>
      <c r="F126" s="193"/>
      <c r="G126" s="193"/>
      <c r="H126" s="193"/>
      <c r="I126" s="193"/>
      <c r="J126" s="193"/>
      <c r="K126" s="193"/>
      <c r="L126" s="1011"/>
    </row>
    <row r="127" spans="1:12" ht="15" customHeight="1">
      <c r="A127" s="1542"/>
      <c r="B127" s="1440"/>
      <c r="C127" s="1522"/>
      <c r="D127" s="1526"/>
      <c r="E127" s="677" t="s">
        <v>114</v>
      </c>
      <c r="F127" s="653" t="s">
        <v>106</v>
      </c>
      <c r="G127" s="668" t="s">
        <v>101</v>
      </c>
      <c r="H127" s="668" t="s">
        <v>101</v>
      </c>
      <c r="I127" s="668">
        <v>50</v>
      </c>
      <c r="J127" s="668">
        <v>109.8</v>
      </c>
      <c r="K127" s="653">
        <v>100</v>
      </c>
      <c r="L127" s="655" t="s">
        <v>173</v>
      </c>
    </row>
    <row r="128" spans="1:12" ht="15" customHeight="1">
      <c r="A128" s="1542"/>
      <c r="B128" s="1440"/>
      <c r="C128" s="1522"/>
      <c r="D128" s="1526"/>
      <c r="E128" s="677" t="s">
        <v>297</v>
      </c>
      <c r="F128" s="653" t="s">
        <v>106</v>
      </c>
      <c r="G128" s="668" t="s">
        <v>101</v>
      </c>
      <c r="H128" s="668" t="s">
        <v>101</v>
      </c>
      <c r="I128" s="668">
        <v>50</v>
      </c>
      <c r="J128" s="668">
        <v>113.5</v>
      </c>
      <c r="K128" s="653">
        <v>100</v>
      </c>
      <c r="L128" s="655" t="s">
        <v>173</v>
      </c>
    </row>
    <row r="129" spans="1:12" ht="15" customHeight="1">
      <c r="A129" s="1542"/>
      <c r="B129" s="1440"/>
      <c r="C129" s="1522"/>
      <c r="D129" s="1526"/>
      <c r="E129" s="677" t="s">
        <v>298</v>
      </c>
      <c r="F129" s="653" t="s">
        <v>106</v>
      </c>
      <c r="G129" s="668" t="s">
        <v>101</v>
      </c>
      <c r="H129" s="668" t="s">
        <v>101</v>
      </c>
      <c r="I129" s="668">
        <v>50</v>
      </c>
      <c r="J129" s="668">
        <v>108.4</v>
      </c>
      <c r="K129" s="653">
        <v>100</v>
      </c>
      <c r="L129" s="655" t="s">
        <v>173</v>
      </c>
    </row>
    <row r="130" spans="1:12" ht="15" customHeight="1">
      <c r="A130" s="1542"/>
      <c r="B130" s="1440"/>
      <c r="C130" s="1522"/>
      <c r="D130" s="1526"/>
      <c r="E130" s="677" t="s">
        <v>299</v>
      </c>
      <c r="F130" s="653" t="s">
        <v>106</v>
      </c>
      <c r="G130" s="668" t="s">
        <v>101</v>
      </c>
      <c r="H130" s="668" t="s">
        <v>101</v>
      </c>
      <c r="I130" s="668">
        <v>50</v>
      </c>
      <c r="J130" s="668">
        <v>114.4</v>
      </c>
      <c r="K130" s="653">
        <v>100</v>
      </c>
      <c r="L130" s="655" t="s">
        <v>173</v>
      </c>
    </row>
    <row r="131" spans="1:12" ht="15" customHeight="1">
      <c r="A131" s="1542"/>
      <c r="B131" s="1440"/>
      <c r="C131" s="1522"/>
      <c r="D131" s="1526"/>
      <c r="E131" s="677" t="s">
        <v>300</v>
      </c>
      <c r="F131" s="653" t="s">
        <v>106</v>
      </c>
      <c r="G131" s="668" t="s">
        <v>101</v>
      </c>
      <c r="H131" s="668" t="s">
        <v>101</v>
      </c>
      <c r="I131" s="668">
        <v>50</v>
      </c>
      <c r="J131" s="668">
        <v>109.5</v>
      </c>
      <c r="K131" s="653">
        <v>100</v>
      </c>
      <c r="L131" s="655" t="s">
        <v>173</v>
      </c>
    </row>
    <row r="132" spans="1:12" ht="15" customHeight="1">
      <c r="A132" s="1542"/>
      <c r="B132" s="1440"/>
      <c r="C132" s="1522"/>
      <c r="D132" s="1526"/>
      <c r="E132" s="677" t="s">
        <v>301</v>
      </c>
      <c r="F132" s="667" t="s">
        <v>106</v>
      </c>
      <c r="G132" s="668" t="s">
        <v>101</v>
      </c>
      <c r="H132" s="668" t="s">
        <v>101</v>
      </c>
      <c r="I132" s="668">
        <v>50</v>
      </c>
      <c r="J132" s="664">
        <v>109.2</v>
      </c>
      <c r="K132" s="667">
        <v>100</v>
      </c>
      <c r="L132" s="655" t="s">
        <v>173</v>
      </c>
    </row>
    <row r="133" spans="1:12" ht="15" customHeight="1">
      <c r="A133" s="1542"/>
      <c r="B133" s="1440"/>
      <c r="C133" s="1522"/>
      <c r="D133" s="1526"/>
      <c r="E133" s="677" t="s">
        <v>302</v>
      </c>
      <c r="F133" s="653" t="s">
        <v>106</v>
      </c>
      <c r="G133" s="668" t="s">
        <v>101</v>
      </c>
      <c r="H133" s="668" t="s">
        <v>101</v>
      </c>
      <c r="I133" s="668">
        <v>50</v>
      </c>
      <c r="J133" s="668">
        <v>120.2</v>
      </c>
      <c r="K133" s="653">
        <v>100</v>
      </c>
      <c r="L133" s="655" t="s">
        <v>173</v>
      </c>
    </row>
    <row r="134" spans="1:12" ht="15" customHeight="1">
      <c r="A134" s="1542"/>
      <c r="B134" s="1440"/>
      <c r="C134" s="1522"/>
      <c r="D134" s="1526"/>
      <c r="E134" s="677" t="s">
        <v>115</v>
      </c>
      <c r="F134" s="653" t="s">
        <v>106</v>
      </c>
      <c r="G134" s="668" t="s">
        <v>101</v>
      </c>
      <c r="H134" s="668" t="s">
        <v>101</v>
      </c>
      <c r="I134" s="668">
        <v>50</v>
      </c>
      <c r="J134" s="668">
        <v>112.9</v>
      </c>
      <c r="K134" s="653">
        <v>100</v>
      </c>
      <c r="L134" s="655" t="s">
        <v>173</v>
      </c>
    </row>
    <row r="135" spans="1:12" ht="15" customHeight="1">
      <c r="A135" s="1542"/>
      <c r="B135" s="1440"/>
      <c r="C135" s="1522"/>
      <c r="D135" s="1526"/>
      <c r="E135" s="752" t="s">
        <v>116</v>
      </c>
      <c r="F135" s="653" t="s">
        <v>106</v>
      </c>
      <c r="G135" s="668" t="s">
        <v>101</v>
      </c>
      <c r="H135" s="668" t="s">
        <v>101</v>
      </c>
      <c r="I135" s="668">
        <v>50</v>
      </c>
      <c r="J135" s="668">
        <v>113.9</v>
      </c>
      <c r="K135" s="653">
        <v>100</v>
      </c>
      <c r="L135" s="655" t="s">
        <v>173</v>
      </c>
    </row>
    <row r="136" spans="1:15" ht="15" customHeight="1">
      <c r="A136" s="1543"/>
      <c r="B136" s="1540"/>
      <c r="C136" s="1523"/>
      <c r="D136" s="1527"/>
      <c r="E136" s="752" t="s">
        <v>303</v>
      </c>
      <c r="F136" s="653" t="s">
        <v>106</v>
      </c>
      <c r="G136" s="668" t="s">
        <v>101</v>
      </c>
      <c r="H136" s="668" t="s">
        <v>101</v>
      </c>
      <c r="I136" s="668">
        <v>25</v>
      </c>
      <c r="J136" s="668">
        <v>58.58</v>
      </c>
      <c r="K136" s="653">
        <v>50</v>
      </c>
      <c r="L136" s="655" t="s">
        <v>215</v>
      </c>
      <c r="M136" s="1034"/>
      <c r="N136" s="1027"/>
      <c r="O136" s="1027"/>
    </row>
    <row r="137" spans="1:12" ht="15" customHeight="1">
      <c r="A137" s="1543"/>
      <c r="B137" s="1540"/>
      <c r="C137" s="1523"/>
      <c r="D137" s="1527"/>
      <c r="E137" s="752"/>
      <c r="F137" s="653"/>
      <c r="G137" s="653"/>
      <c r="H137" s="668"/>
      <c r="I137" s="668"/>
      <c r="J137" s="668"/>
      <c r="K137" s="653"/>
      <c r="L137" s="655"/>
    </row>
    <row r="138" spans="1:12" ht="15" customHeight="1">
      <c r="A138" s="1543"/>
      <c r="B138" s="1540"/>
      <c r="C138" s="1523"/>
      <c r="D138" s="1527"/>
      <c r="E138" s="752" t="s">
        <v>336</v>
      </c>
      <c r="F138" s="653" t="s">
        <v>106</v>
      </c>
      <c r="G138" s="668" t="s">
        <v>101</v>
      </c>
      <c r="H138" s="668" t="s">
        <v>101</v>
      </c>
      <c r="I138" s="668">
        <v>500</v>
      </c>
      <c r="J138" s="668">
        <v>1201</v>
      </c>
      <c r="K138" s="653">
        <v>1000</v>
      </c>
      <c r="L138" s="655" t="s">
        <v>215</v>
      </c>
    </row>
    <row r="139" spans="1:12" ht="15" customHeight="1">
      <c r="A139" s="1543"/>
      <c r="B139" s="1540"/>
      <c r="C139" s="1523"/>
      <c r="D139" s="1527"/>
      <c r="E139" s="752" t="s">
        <v>338</v>
      </c>
      <c r="F139" s="653" t="s">
        <v>106</v>
      </c>
      <c r="G139" s="668" t="s">
        <v>101</v>
      </c>
      <c r="H139" s="668" t="s">
        <v>101</v>
      </c>
      <c r="I139" s="668">
        <v>10</v>
      </c>
      <c r="J139" s="668">
        <v>62.6</v>
      </c>
      <c r="K139" s="653">
        <v>50</v>
      </c>
      <c r="L139" s="655" t="s">
        <v>215</v>
      </c>
    </row>
    <row r="140" spans="1:12" ht="15" customHeight="1">
      <c r="A140" s="1543"/>
      <c r="B140" s="1540"/>
      <c r="C140" s="1523"/>
      <c r="D140" s="1527"/>
      <c r="E140" s="752"/>
      <c r="F140" s="653"/>
      <c r="G140" s="668"/>
      <c r="H140" s="668"/>
      <c r="I140" s="668"/>
      <c r="J140" s="668"/>
      <c r="K140" s="653"/>
      <c r="L140" s="655" t="s">
        <v>215</v>
      </c>
    </row>
    <row r="141" spans="1:12" ht="15" customHeight="1">
      <c r="A141" s="1543"/>
      <c r="B141" s="1540"/>
      <c r="C141" s="1523"/>
      <c r="D141" s="1527"/>
      <c r="E141" s="752"/>
      <c r="F141" s="653"/>
      <c r="G141" s="653"/>
      <c r="H141" s="668"/>
      <c r="I141" s="668"/>
      <c r="J141" s="668"/>
      <c r="K141" s="653"/>
      <c r="L141" s="655"/>
    </row>
    <row r="142" spans="1:12" ht="15" customHeight="1">
      <c r="A142" s="1544"/>
      <c r="B142" s="1541"/>
      <c r="C142" s="1524"/>
      <c r="D142" s="1528"/>
      <c r="E142" s="1050" t="s">
        <v>330</v>
      </c>
      <c r="F142" s="842" t="s">
        <v>106</v>
      </c>
      <c r="G142" s="843" t="s">
        <v>101</v>
      </c>
      <c r="H142" s="843" t="s">
        <v>101</v>
      </c>
      <c r="I142" s="843">
        <v>50</v>
      </c>
      <c r="J142" s="843">
        <v>121.3</v>
      </c>
      <c r="K142" s="842">
        <v>100</v>
      </c>
      <c r="L142" s="728" t="s">
        <v>215</v>
      </c>
    </row>
    <row r="143" spans="1:12" ht="15" customHeight="1">
      <c r="A143" s="1482" t="s">
        <v>9</v>
      </c>
      <c r="B143" s="1483"/>
      <c r="C143" s="1124">
        <f>(C13*0.03%)*0.4</f>
        <v>584.8439999999999</v>
      </c>
      <c r="D143" s="379">
        <f>D144+D151+D159+D165+D170+D174+D178</f>
        <v>600</v>
      </c>
      <c r="E143" s="1000"/>
      <c r="F143" s="1001"/>
      <c r="G143" s="846"/>
      <c r="H143" s="1002"/>
      <c r="I143" s="871"/>
      <c r="J143" s="871"/>
      <c r="K143" s="870"/>
      <c r="L143" s="846"/>
    </row>
    <row r="144" spans="1:12" ht="15" customHeight="1">
      <c r="A144" s="1484" t="s">
        <v>10</v>
      </c>
      <c r="B144" s="1506" t="s">
        <v>69</v>
      </c>
      <c r="C144" s="1496"/>
      <c r="D144" s="1481">
        <v>140</v>
      </c>
      <c r="E144" s="890"/>
      <c r="F144" s="881"/>
      <c r="G144" s="1529"/>
      <c r="H144" s="1529"/>
      <c r="I144" s="1529"/>
      <c r="J144" s="1529"/>
      <c r="K144" s="1529"/>
      <c r="L144" s="1530"/>
    </row>
    <row r="145" spans="1:12" ht="15" customHeight="1">
      <c r="A145" s="1485"/>
      <c r="B145" s="1507"/>
      <c r="C145" s="1496"/>
      <c r="D145" s="1481"/>
      <c r="E145" s="164" t="s">
        <v>117</v>
      </c>
      <c r="F145" s="159" t="s">
        <v>106</v>
      </c>
      <c r="G145" s="159"/>
      <c r="H145" s="45" t="s">
        <v>101</v>
      </c>
      <c r="I145" s="45"/>
      <c r="J145" s="45">
        <v>114.93</v>
      </c>
      <c r="K145" s="57" t="s">
        <v>124</v>
      </c>
      <c r="L145" s="159" t="s">
        <v>215</v>
      </c>
    </row>
    <row r="146" spans="1:12" ht="15" customHeight="1">
      <c r="A146" s="1485"/>
      <c r="B146" s="1507"/>
      <c r="C146" s="1496"/>
      <c r="D146" s="1481"/>
      <c r="E146" s="441" t="s">
        <v>180</v>
      </c>
      <c r="F146" s="57" t="s">
        <v>106</v>
      </c>
      <c r="G146" s="57"/>
      <c r="H146" s="136" t="s">
        <v>101</v>
      </c>
      <c r="I146" s="136"/>
      <c r="J146" s="136">
        <v>56.82</v>
      </c>
      <c r="K146" s="57">
        <v>50</v>
      </c>
      <c r="L146" s="57" t="s">
        <v>215</v>
      </c>
    </row>
    <row r="147" spans="1:12" ht="15" customHeight="1">
      <c r="A147" s="1485"/>
      <c r="B147" s="1507"/>
      <c r="C147" s="1496"/>
      <c r="D147" s="1481"/>
      <c r="E147" s="178" t="s">
        <v>205</v>
      </c>
      <c r="F147" s="57" t="s">
        <v>106</v>
      </c>
      <c r="G147" s="57"/>
      <c r="H147" s="154" t="s">
        <v>101</v>
      </c>
      <c r="I147" s="136"/>
      <c r="J147" s="136">
        <v>11.28</v>
      </c>
      <c r="K147" s="57">
        <v>10</v>
      </c>
      <c r="L147" s="57" t="s">
        <v>174</v>
      </c>
    </row>
    <row r="148" spans="1:12" ht="15" customHeight="1">
      <c r="A148" s="1485"/>
      <c r="B148" s="1507"/>
      <c r="C148" s="1496"/>
      <c r="D148" s="1481"/>
      <c r="E148" s="178"/>
      <c r="F148" s="57"/>
      <c r="G148" s="194"/>
      <c r="H148" s="154"/>
      <c r="I148" s="136"/>
      <c r="J148" s="136"/>
      <c r="K148" s="57"/>
      <c r="L148" s="57"/>
    </row>
    <row r="149" spans="1:12" ht="15" customHeight="1">
      <c r="A149" s="1485"/>
      <c r="B149" s="1507"/>
      <c r="C149" s="1496"/>
      <c r="D149" s="1481"/>
      <c r="E149" s="193" t="s">
        <v>118</v>
      </c>
      <c r="F149" s="155" t="s">
        <v>100</v>
      </c>
      <c r="G149" s="57"/>
      <c r="H149" s="155" t="s">
        <v>101</v>
      </c>
      <c r="I149" s="136"/>
      <c r="J149" s="136">
        <v>114.71</v>
      </c>
      <c r="K149" s="155">
        <v>100</v>
      </c>
      <c r="L149" s="57" t="s">
        <v>215</v>
      </c>
    </row>
    <row r="150" spans="1:12" ht="15" customHeight="1">
      <c r="A150" s="1485"/>
      <c r="B150" s="1507"/>
      <c r="C150" s="1496"/>
      <c r="D150" s="1481"/>
      <c r="E150" s="552" t="s">
        <v>218</v>
      </c>
      <c r="F150" s="213" t="s">
        <v>100</v>
      </c>
      <c r="G150" s="189"/>
      <c r="H150" s="213" t="s">
        <v>101</v>
      </c>
      <c r="I150" s="982"/>
      <c r="J150" s="982">
        <v>24.19</v>
      </c>
      <c r="K150" s="213">
        <v>20</v>
      </c>
      <c r="L150" s="213" t="s">
        <v>173</v>
      </c>
    </row>
    <row r="151" spans="1:12" ht="15" customHeight="1">
      <c r="A151" s="1484" t="s">
        <v>11</v>
      </c>
      <c r="B151" s="1506" t="s">
        <v>70</v>
      </c>
      <c r="C151" s="1496"/>
      <c r="D151" s="1481">
        <v>140</v>
      </c>
      <c r="E151" s="978"/>
      <c r="F151" s="265"/>
      <c r="G151" s="265"/>
      <c r="H151" s="265"/>
      <c r="I151" s="472"/>
      <c r="J151" s="472"/>
      <c r="K151" s="265"/>
      <c r="L151" s="265"/>
    </row>
    <row r="152" spans="1:12" ht="15" customHeight="1">
      <c r="A152" s="1485"/>
      <c r="B152" s="1542"/>
      <c r="C152" s="1496"/>
      <c r="D152" s="1481"/>
      <c r="E152" s="983" t="s">
        <v>137</v>
      </c>
      <c r="F152" s="980" t="s">
        <v>106</v>
      </c>
      <c r="G152" s="955"/>
      <c r="H152" s="467" t="s">
        <v>120</v>
      </c>
      <c r="I152" s="467"/>
      <c r="J152" s="467">
        <v>2.1</v>
      </c>
      <c r="K152" s="984">
        <v>2</v>
      </c>
      <c r="L152" s="955" t="s">
        <v>174</v>
      </c>
    </row>
    <row r="153" spans="1:12" ht="15" customHeight="1">
      <c r="A153" s="1485"/>
      <c r="B153" s="1542"/>
      <c r="C153" s="1496"/>
      <c r="D153" s="1481"/>
      <c r="E153" s="1052" t="s">
        <v>181</v>
      </c>
      <c r="F153" s="1053" t="s">
        <v>106</v>
      </c>
      <c r="G153" s="693"/>
      <c r="H153" s="755" t="s">
        <v>120</v>
      </c>
      <c r="I153" s="755"/>
      <c r="J153" s="755">
        <v>5.5</v>
      </c>
      <c r="K153" s="958">
        <v>5</v>
      </c>
      <c r="L153" s="189" t="s">
        <v>174</v>
      </c>
    </row>
    <row r="154" spans="1:12" ht="15" customHeight="1">
      <c r="A154" s="1485"/>
      <c r="B154" s="1542"/>
      <c r="C154" s="1496"/>
      <c r="D154" s="1481"/>
      <c r="E154" s="650" t="s">
        <v>304</v>
      </c>
      <c r="F154" s="879" t="s">
        <v>106</v>
      </c>
      <c r="G154" s="655"/>
      <c r="H154" s="668" t="s">
        <v>120</v>
      </c>
      <c r="I154" s="668"/>
      <c r="J154" s="849">
        <v>2.11</v>
      </c>
      <c r="K154" s="849">
        <v>2</v>
      </c>
      <c r="L154" s="655" t="s">
        <v>174</v>
      </c>
    </row>
    <row r="155" spans="1:12" ht="15" customHeight="1">
      <c r="A155" s="1485"/>
      <c r="B155" s="1542"/>
      <c r="C155" s="1496"/>
      <c r="D155" s="1481"/>
      <c r="E155" s="650" t="s">
        <v>305</v>
      </c>
      <c r="F155" s="879" t="s">
        <v>106</v>
      </c>
      <c r="G155" s="655"/>
      <c r="H155" s="668" t="s">
        <v>120</v>
      </c>
      <c r="I155" s="668"/>
      <c r="J155" s="849">
        <v>23.02</v>
      </c>
      <c r="K155" s="849">
        <v>20</v>
      </c>
      <c r="L155" s="655" t="s">
        <v>174</v>
      </c>
    </row>
    <row r="156" spans="1:12" ht="15" customHeight="1">
      <c r="A156" s="1485"/>
      <c r="B156" s="1542"/>
      <c r="C156" s="1496"/>
      <c r="D156" s="1481"/>
      <c r="E156" s="650" t="s">
        <v>306</v>
      </c>
      <c r="F156" s="879" t="s">
        <v>106</v>
      </c>
      <c r="G156" s="655"/>
      <c r="H156" s="668" t="s">
        <v>120</v>
      </c>
      <c r="I156" s="668"/>
      <c r="J156" s="849">
        <v>5.18</v>
      </c>
      <c r="K156" s="849">
        <v>5</v>
      </c>
      <c r="L156" s="655" t="s">
        <v>174</v>
      </c>
    </row>
    <row r="157" spans="1:12" ht="15" customHeight="1">
      <c r="A157" s="1485"/>
      <c r="B157" s="1542"/>
      <c r="C157" s="1496"/>
      <c r="D157" s="1481"/>
      <c r="E157" s="860" t="s">
        <v>331</v>
      </c>
      <c r="F157" s="878" t="s">
        <v>106</v>
      </c>
      <c r="G157" s="728"/>
      <c r="H157" s="843" t="s">
        <v>120</v>
      </c>
      <c r="I157" s="843"/>
      <c r="J157" s="852">
        <v>109.37</v>
      </c>
      <c r="K157" s="852">
        <v>100</v>
      </c>
      <c r="L157" s="728" t="s">
        <v>174</v>
      </c>
    </row>
    <row r="158" spans="1:12" ht="15" customHeight="1">
      <c r="A158" s="1487"/>
      <c r="B158" s="1508"/>
      <c r="C158" s="1496"/>
      <c r="D158" s="1481"/>
      <c r="E158" s="1037"/>
      <c r="F158" s="1038"/>
      <c r="G158" s="356"/>
      <c r="H158" s="1036"/>
      <c r="I158" s="1036"/>
      <c r="J158" s="1036"/>
      <c r="K158" s="354"/>
      <c r="L158" s="356"/>
    </row>
    <row r="159" spans="1:12" ht="15.75" customHeight="1">
      <c r="A159" s="1484" t="s">
        <v>12</v>
      </c>
      <c r="B159" s="1506" t="s">
        <v>71</v>
      </c>
      <c r="C159" s="1496"/>
      <c r="D159" s="1481">
        <v>100</v>
      </c>
      <c r="E159" s="182"/>
      <c r="F159" s="265"/>
      <c r="G159" s="265"/>
      <c r="H159" s="265"/>
      <c r="I159" s="472"/>
      <c r="J159" s="472"/>
      <c r="K159" s="265"/>
      <c r="L159" s="265"/>
    </row>
    <row r="160" spans="1:12" ht="15" customHeight="1">
      <c r="A160" s="1485"/>
      <c r="B160" s="1507"/>
      <c r="C160" s="1496"/>
      <c r="D160" s="1481"/>
      <c r="E160" s="960"/>
      <c r="F160" s="961"/>
      <c r="G160" s="961"/>
      <c r="H160" s="961"/>
      <c r="I160" s="985"/>
      <c r="J160" s="986"/>
      <c r="K160" s="987"/>
      <c r="L160" s="964"/>
    </row>
    <row r="161" spans="1:12" ht="15" customHeight="1">
      <c r="A161" s="1485"/>
      <c r="B161" s="1507"/>
      <c r="C161" s="1496"/>
      <c r="D161" s="1481"/>
      <c r="E161" s="193" t="s">
        <v>251</v>
      </c>
      <c r="F161" s="313" t="s">
        <v>106</v>
      </c>
      <c r="G161" s="727"/>
      <c r="H161" s="158" t="s">
        <v>99</v>
      </c>
      <c r="I161" s="701"/>
      <c r="J161" s="162">
        <v>10</v>
      </c>
      <c r="K161" s="139" t="s">
        <v>124</v>
      </c>
      <c r="L161" s="158" t="s">
        <v>173</v>
      </c>
    </row>
    <row r="162" spans="1:12" ht="15" customHeight="1">
      <c r="A162" s="1485"/>
      <c r="B162" s="1507"/>
      <c r="C162" s="1496"/>
      <c r="D162" s="1481"/>
      <c r="E162" s="193"/>
      <c r="F162" s="199"/>
      <c r="G162" s="199"/>
      <c r="H162" s="199"/>
      <c r="I162" s="468"/>
      <c r="J162" s="468"/>
      <c r="K162" s="199"/>
      <c r="L162" s="199"/>
    </row>
    <row r="163" spans="1:12" ht="15" customHeight="1">
      <c r="A163" s="1485"/>
      <c r="B163" s="1507"/>
      <c r="C163" s="1496"/>
      <c r="D163" s="1481"/>
      <c r="E163" s="259"/>
      <c r="F163" s="199"/>
      <c r="G163" s="199"/>
      <c r="H163" s="199"/>
      <c r="I163" s="468"/>
      <c r="J163" s="468"/>
      <c r="K163" s="199"/>
      <c r="L163" s="199"/>
    </row>
    <row r="164" spans="1:12" ht="15" customHeight="1">
      <c r="A164" s="1485"/>
      <c r="B164" s="1508"/>
      <c r="C164" s="1496"/>
      <c r="D164" s="1481"/>
      <c r="E164" s="973"/>
      <c r="F164" s="974"/>
      <c r="G164" s="974"/>
      <c r="H164" s="974"/>
      <c r="I164" s="975"/>
      <c r="J164" s="975"/>
      <c r="K164" s="974"/>
      <c r="L164" s="974"/>
    </row>
    <row r="165" spans="1:12" ht="15" customHeight="1">
      <c r="A165" s="1485"/>
      <c r="B165" s="1506" t="s">
        <v>72</v>
      </c>
      <c r="C165" s="1496"/>
      <c r="D165" s="1481">
        <v>100</v>
      </c>
      <c r="E165" s="978"/>
      <c r="F165" s="265"/>
      <c r="G165" s="265"/>
      <c r="H165" s="265"/>
      <c r="I165" s="472"/>
      <c r="J165" s="472"/>
      <c r="K165" s="265"/>
      <c r="L165" s="265"/>
    </row>
    <row r="166" spans="1:12" ht="15" customHeight="1">
      <c r="A166" s="1485"/>
      <c r="B166" s="1507"/>
      <c r="C166" s="1496"/>
      <c r="D166" s="1481"/>
      <c r="E166" s="979" t="s">
        <v>121</v>
      </c>
      <c r="F166" s="955" t="s">
        <v>106</v>
      </c>
      <c r="G166" s="976" t="s">
        <v>178</v>
      </c>
      <c r="H166" s="976" t="s">
        <v>99</v>
      </c>
      <c r="I166" s="977">
        <v>10</v>
      </c>
      <c r="J166" s="977">
        <v>10</v>
      </c>
      <c r="K166" s="984" t="s">
        <v>124</v>
      </c>
      <c r="L166" s="955" t="s">
        <v>282</v>
      </c>
    </row>
    <row r="167" spans="1:12" ht="15" customHeight="1">
      <c r="A167" s="1485"/>
      <c r="B167" s="1507"/>
      <c r="C167" s="1496"/>
      <c r="D167" s="1481"/>
      <c r="E167" s="202" t="s">
        <v>182</v>
      </c>
      <c r="F167" s="57" t="s">
        <v>106</v>
      </c>
      <c r="G167" s="158" t="s">
        <v>178</v>
      </c>
      <c r="H167" s="158" t="s">
        <v>99</v>
      </c>
      <c r="I167" s="162">
        <v>10</v>
      </c>
      <c r="J167" s="162">
        <v>10</v>
      </c>
      <c r="K167" s="139" t="s">
        <v>124</v>
      </c>
      <c r="L167" s="57" t="s">
        <v>282</v>
      </c>
    </row>
    <row r="168" spans="1:12" ht="15" customHeight="1">
      <c r="A168" s="1485"/>
      <c r="B168" s="1507"/>
      <c r="C168" s="1496"/>
      <c r="D168" s="1481"/>
      <c r="E168" s="193"/>
      <c r="F168" s="199"/>
      <c r="G168" s="199"/>
      <c r="H168" s="199"/>
      <c r="I168" s="468"/>
      <c r="J168" s="468"/>
      <c r="K168" s="199"/>
      <c r="L168" s="199"/>
    </row>
    <row r="169" spans="1:12" ht="15" customHeight="1">
      <c r="A169" s="1487"/>
      <c r="B169" s="1508"/>
      <c r="C169" s="1496"/>
      <c r="D169" s="1481"/>
      <c r="E169" s="973"/>
      <c r="F169" s="974"/>
      <c r="G169" s="974"/>
      <c r="H169" s="974"/>
      <c r="I169" s="975"/>
      <c r="J169" s="975"/>
      <c r="K169" s="974"/>
      <c r="L169" s="974"/>
    </row>
    <row r="170" spans="1:12" ht="15" customHeight="1">
      <c r="A170" s="1484" t="s">
        <v>13</v>
      </c>
      <c r="B170" s="1506" t="s">
        <v>92</v>
      </c>
      <c r="C170" s="1496"/>
      <c r="D170" s="1481">
        <v>60</v>
      </c>
      <c r="E170" s="978"/>
      <c r="F170" s="265"/>
      <c r="G170" s="265"/>
      <c r="H170" s="265"/>
      <c r="I170" s="472"/>
      <c r="J170" s="472"/>
      <c r="K170" s="265"/>
      <c r="L170" s="265"/>
    </row>
    <row r="171" spans="1:12" ht="15" customHeight="1">
      <c r="A171" s="1485"/>
      <c r="B171" s="1507"/>
      <c r="C171" s="1496"/>
      <c r="D171" s="1481"/>
      <c r="E171" s="981" t="s">
        <v>197</v>
      </c>
      <c r="F171" s="467" t="s">
        <v>126</v>
      </c>
      <c r="G171" s="955"/>
      <c r="H171" s="956" t="s">
        <v>101</v>
      </c>
      <c r="I171" s="467"/>
      <c r="J171" s="467">
        <v>3.72</v>
      </c>
      <c r="K171" s="504" t="s">
        <v>124</v>
      </c>
      <c r="L171" s="955" t="s">
        <v>173</v>
      </c>
    </row>
    <row r="172" spans="1:12" ht="15" customHeight="1">
      <c r="A172" s="1485"/>
      <c r="B172" s="1507"/>
      <c r="C172" s="1496"/>
      <c r="D172" s="1481"/>
      <c r="E172" s="202"/>
      <c r="F172" s="136"/>
      <c r="G172" s="155"/>
      <c r="H172" s="155"/>
      <c r="I172" s="136"/>
      <c r="J172" s="136"/>
      <c r="K172" s="154"/>
      <c r="L172" s="57"/>
    </row>
    <row r="173" spans="1:12" ht="15" customHeight="1">
      <c r="A173" s="1487"/>
      <c r="B173" s="1508"/>
      <c r="C173" s="1496"/>
      <c r="D173" s="1481"/>
      <c r="E173" s="988"/>
      <c r="F173" s="974"/>
      <c r="G173" s="974"/>
      <c r="H173" s="974"/>
      <c r="I173" s="975"/>
      <c r="J173" s="975"/>
      <c r="K173" s="974"/>
      <c r="L173" s="974"/>
    </row>
    <row r="174" spans="1:12" ht="15" customHeight="1">
      <c r="A174" s="1484" t="s">
        <v>14</v>
      </c>
      <c r="B174" s="1506" t="s">
        <v>211</v>
      </c>
      <c r="C174" s="1517"/>
      <c r="D174" s="1481">
        <v>60</v>
      </c>
      <c r="E174" s="978"/>
      <c r="F174" s="265"/>
      <c r="G174" s="265"/>
      <c r="H174" s="265"/>
      <c r="I174" s="472"/>
      <c r="J174" s="472"/>
      <c r="K174" s="265"/>
      <c r="L174" s="265"/>
    </row>
    <row r="175" spans="1:12" ht="15" customHeight="1">
      <c r="A175" s="1485"/>
      <c r="B175" s="1507"/>
      <c r="C175" s="1517"/>
      <c r="D175" s="1481"/>
      <c r="E175" s="983" t="s">
        <v>122</v>
      </c>
      <c r="F175" s="955" t="s">
        <v>106</v>
      </c>
      <c r="G175" s="955"/>
      <c r="H175" s="955" t="s">
        <v>101</v>
      </c>
      <c r="I175" s="980"/>
      <c r="J175" s="980">
        <v>7.25</v>
      </c>
      <c r="K175" s="955" t="s">
        <v>124</v>
      </c>
      <c r="L175" s="955" t="s">
        <v>173</v>
      </c>
    </row>
    <row r="176" spans="1:12" ht="15" customHeight="1">
      <c r="A176" s="1485"/>
      <c r="B176" s="1507"/>
      <c r="C176" s="1517"/>
      <c r="D176" s="1481"/>
      <c r="E176" s="178" t="s">
        <v>201</v>
      </c>
      <c r="F176" s="136" t="s">
        <v>106</v>
      </c>
      <c r="G176" s="57"/>
      <c r="H176" s="136" t="s">
        <v>101</v>
      </c>
      <c r="I176" s="136"/>
      <c r="J176" s="136">
        <v>23.38</v>
      </c>
      <c r="K176" s="139">
        <v>50</v>
      </c>
      <c r="L176" s="69" t="s">
        <v>173</v>
      </c>
    </row>
    <row r="177" spans="1:12" ht="15" customHeight="1">
      <c r="A177" s="1485"/>
      <c r="B177" s="1508"/>
      <c r="C177" s="1517"/>
      <c r="D177" s="1481"/>
      <c r="E177" s="973"/>
      <c r="F177" s="974"/>
      <c r="G177" s="974"/>
      <c r="H177" s="974"/>
      <c r="I177" s="975"/>
      <c r="J177" s="975"/>
      <c r="K177" s="974"/>
      <c r="L177" s="974"/>
    </row>
    <row r="178" spans="1:12" ht="15" customHeight="1">
      <c r="A178" s="1484" t="s">
        <v>15</v>
      </c>
      <c r="B178" s="1506" t="s">
        <v>73</v>
      </c>
      <c r="C178" s="1537"/>
      <c r="D178" s="1481"/>
      <c r="E178" s="978"/>
      <c r="F178" s="265"/>
      <c r="G178" s="265"/>
      <c r="H178" s="265"/>
      <c r="I178" s="472"/>
      <c r="J178" s="472"/>
      <c r="K178" s="265"/>
      <c r="L178" s="265"/>
    </row>
    <row r="179" spans="1:12" ht="15" customHeight="1">
      <c r="A179" s="1485"/>
      <c r="B179" s="1507"/>
      <c r="C179" s="1538"/>
      <c r="D179" s="1481"/>
      <c r="E179" s="995"/>
      <c r="F179" s="996"/>
      <c r="G179" s="262"/>
      <c r="H179" s="955"/>
      <c r="I179" s="470"/>
      <c r="J179" s="471"/>
      <c r="K179" s="955"/>
      <c r="L179" s="955"/>
    </row>
    <row r="180" spans="1:12" ht="15" customHeight="1">
      <c r="A180" s="1485"/>
      <c r="B180" s="1507"/>
      <c r="C180" s="1538"/>
      <c r="D180" s="1481"/>
      <c r="E180" s="478"/>
      <c r="F180" s="262"/>
      <c r="G180" s="262"/>
      <c r="H180" s="263"/>
      <c r="I180" s="470"/>
      <c r="J180" s="471"/>
      <c r="K180" s="263"/>
      <c r="L180" s="264"/>
    </row>
    <row r="181" spans="1:12" ht="15" customHeight="1">
      <c r="A181" s="1487"/>
      <c r="B181" s="1508"/>
      <c r="C181" s="1539"/>
      <c r="D181" s="1481"/>
      <c r="E181" s="260"/>
      <c r="F181" s="266"/>
      <c r="G181" s="266"/>
      <c r="H181" s="261"/>
      <c r="I181" s="473"/>
      <c r="J181" s="469"/>
      <c r="K181" s="261"/>
      <c r="L181" s="267"/>
    </row>
    <row r="182" spans="1:12" ht="36.75" customHeight="1">
      <c r="A182" s="1501" t="s">
        <v>34</v>
      </c>
      <c r="B182" s="1502"/>
      <c r="C182" s="1515" t="s">
        <v>141</v>
      </c>
      <c r="D182" s="1516"/>
      <c r="E182" s="989"/>
      <c r="F182" s="990"/>
      <c r="G182" s="990"/>
      <c r="H182" s="991"/>
      <c r="I182" s="992"/>
      <c r="J182" s="993"/>
      <c r="K182" s="991"/>
      <c r="L182" s="994"/>
    </row>
    <row r="183" spans="1:12" ht="34.5" customHeight="1" thickBot="1">
      <c r="A183" s="1503"/>
      <c r="B183" s="1504"/>
      <c r="C183" s="1125" t="s">
        <v>31</v>
      </c>
      <c r="D183" s="39" t="s">
        <v>52</v>
      </c>
      <c r="E183" s="1513" t="s">
        <v>38</v>
      </c>
      <c r="F183" s="1499" t="s">
        <v>67</v>
      </c>
      <c r="G183" s="1499" t="s">
        <v>46</v>
      </c>
      <c r="H183" s="1499" t="s">
        <v>39</v>
      </c>
      <c r="I183" s="1509" t="s">
        <v>93</v>
      </c>
      <c r="J183" s="1509" t="s">
        <v>94</v>
      </c>
      <c r="K183" s="1499" t="s">
        <v>142</v>
      </c>
      <c r="L183" s="1497" t="s">
        <v>40</v>
      </c>
    </row>
    <row r="184" spans="1:12" ht="15" customHeight="1" thickBot="1">
      <c r="A184" s="1482" t="s">
        <v>16</v>
      </c>
      <c r="B184" s="1483"/>
      <c r="C184" s="1126">
        <f>(C13*0.03%)*0.1</f>
        <v>146.21099999999998</v>
      </c>
      <c r="D184" s="129">
        <f>SUM(D195+D201+D208+D185)</f>
        <v>150</v>
      </c>
      <c r="E184" s="1514"/>
      <c r="F184" s="1500"/>
      <c r="G184" s="1500"/>
      <c r="H184" s="1500"/>
      <c r="I184" s="1510"/>
      <c r="J184" s="1510"/>
      <c r="K184" s="1500"/>
      <c r="L184" s="1498"/>
    </row>
    <row r="185" spans="1:12" s="175" customFormat="1" ht="15" customHeight="1">
      <c r="A185" s="1484" t="s">
        <v>17</v>
      </c>
      <c r="B185" s="1302" t="s">
        <v>74</v>
      </c>
      <c r="C185" s="1505"/>
      <c r="D185" s="1481">
        <v>40</v>
      </c>
      <c r="E185" s="318"/>
      <c r="F185" s="319"/>
      <c r="G185" s="1511"/>
      <c r="H185" s="1511"/>
      <c r="I185" s="1511"/>
      <c r="J185" s="1511"/>
      <c r="K185" s="1511"/>
      <c r="L185" s="1512"/>
    </row>
    <row r="186" spans="1:12" s="175" customFormat="1" ht="15" customHeight="1">
      <c r="A186" s="1485"/>
      <c r="B186" s="1303"/>
      <c r="C186" s="1505"/>
      <c r="D186" s="1481"/>
      <c r="E186" s="1220" t="s">
        <v>344</v>
      </c>
      <c r="F186" s="1162" t="s">
        <v>106</v>
      </c>
      <c r="G186" s="1169" t="s">
        <v>178</v>
      </c>
      <c r="H186" s="1169" t="s">
        <v>123</v>
      </c>
      <c r="I186" s="1167">
        <v>1</v>
      </c>
      <c r="J186" s="1167">
        <v>1</v>
      </c>
      <c r="K186" s="1184">
        <v>10</v>
      </c>
      <c r="L186" s="1227" t="s">
        <v>282</v>
      </c>
    </row>
    <row r="187" spans="1:12" ht="22.5" customHeight="1">
      <c r="A187" s="1485"/>
      <c r="B187" s="1303"/>
      <c r="C187" s="1496"/>
      <c r="D187" s="1481"/>
      <c r="E187" s="1220" t="s">
        <v>347</v>
      </c>
      <c r="F187" s="1163" t="s">
        <v>106</v>
      </c>
      <c r="G187" s="1169" t="s">
        <v>178</v>
      </c>
      <c r="H187" s="1169" t="s">
        <v>123</v>
      </c>
      <c r="I187" s="1167">
        <v>1</v>
      </c>
      <c r="J187" s="1167">
        <v>1</v>
      </c>
      <c r="K187" s="1184">
        <v>10</v>
      </c>
      <c r="L187" s="1227" t="s">
        <v>282</v>
      </c>
    </row>
    <row r="188" spans="1:12" ht="22.5" customHeight="1">
      <c r="A188" s="1485"/>
      <c r="B188" s="1303"/>
      <c r="C188" s="1496"/>
      <c r="D188" s="1481"/>
      <c r="E188" s="1178" t="s">
        <v>343</v>
      </c>
      <c r="F188" s="1163" t="s">
        <v>106</v>
      </c>
      <c r="G188" s="1169"/>
      <c r="H188" s="1169"/>
      <c r="I188" s="1167"/>
      <c r="J188" s="1228"/>
      <c r="K188" s="1184">
        <v>10</v>
      </c>
      <c r="L188" s="1227"/>
    </row>
    <row r="189" spans="1:12" ht="31.5" customHeight="1">
      <c r="A189" s="1485"/>
      <c r="B189" s="1303"/>
      <c r="C189" s="1496"/>
      <c r="D189" s="1481"/>
      <c r="E189" s="1183" t="s">
        <v>323</v>
      </c>
      <c r="F189" s="1169" t="s">
        <v>106</v>
      </c>
      <c r="G189" s="1169" t="s">
        <v>178</v>
      </c>
      <c r="H189" s="1169" t="s">
        <v>123</v>
      </c>
      <c r="I189" s="1167">
        <v>1</v>
      </c>
      <c r="J189" s="1167">
        <v>1</v>
      </c>
      <c r="K189" s="1184">
        <v>1000</v>
      </c>
      <c r="L189" s="1227" t="s">
        <v>282</v>
      </c>
    </row>
    <row r="190" spans="1:12" ht="36.75" customHeight="1">
      <c r="A190" s="1485"/>
      <c r="B190" s="1401"/>
      <c r="C190" s="1496"/>
      <c r="D190" s="1481"/>
      <c r="E190" s="1185" t="s">
        <v>324</v>
      </c>
      <c r="F190" s="1169" t="s">
        <v>106</v>
      </c>
      <c r="G190" s="1169" t="s">
        <v>178</v>
      </c>
      <c r="H190" s="1169" t="s">
        <v>123</v>
      </c>
      <c r="I190" s="1167">
        <v>1</v>
      </c>
      <c r="J190" s="1167">
        <v>1</v>
      </c>
      <c r="K190" s="1169">
        <v>40</v>
      </c>
      <c r="L190" s="1227" t="s">
        <v>282</v>
      </c>
    </row>
    <row r="191" spans="1:12" ht="15" customHeight="1">
      <c r="A191" s="1485"/>
      <c r="B191" s="1401"/>
      <c r="C191" s="1496"/>
      <c r="D191" s="1481"/>
      <c r="E191" s="1190"/>
      <c r="F191" s="1204"/>
      <c r="G191" s="1229"/>
      <c r="H191" s="1230"/>
      <c r="I191" s="1180"/>
      <c r="J191" s="1180"/>
      <c r="K191" s="1204"/>
      <c r="L191" s="1204"/>
    </row>
    <row r="192" spans="1:12" ht="15" customHeight="1">
      <c r="A192" s="1485"/>
      <c r="B192" s="1401"/>
      <c r="C192" s="1496"/>
      <c r="D192" s="1481"/>
      <c r="E192" s="1190"/>
      <c r="F192" s="1231"/>
      <c r="G192" s="1230"/>
      <c r="H192" s="1231"/>
      <c r="I192" s="1232"/>
      <c r="J192" s="1180"/>
      <c r="K192" s="1223"/>
      <c r="L192" s="1204"/>
    </row>
    <row r="193" spans="1:12" ht="15" customHeight="1">
      <c r="A193" s="1485"/>
      <c r="B193" s="1401"/>
      <c r="C193" s="1496"/>
      <c r="D193" s="1481"/>
      <c r="E193" s="650"/>
      <c r="F193" s="199"/>
      <c r="G193" s="158"/>
      <c r="H193" s="199"/>
      <c r="I193" s="468"/>
      <c r="J193" s="69"/>
      <c r="K193" s="652"/>
      <c r="L193" s="57"/>
    </row>
    <row r="194" spans="1:12" ht="15" customHeight="1">
      <c r="A194" s="1487"/>
      <c r="B194" s="1304"/>
      <c r="C194" s="1496"/>
      <c r="D194" s="1481"/>
      <c r="E194" s="973"/>
      <c r="F194" s="974"/>
      <c r="G194" s="974"/>
      <c r="H194" s="974"/>
      <c r="I194" s="975"/>
      <c r="J194" s="975"/>
      <c r="K194" s="974"/>
      <c r="L194" s="974"/>
    </row>
    <row r="195" spans="1:12" ht="15" customHeight="1">
      <c r="A195" s="1484" t="s">
        <v>18</v>
      </c>
      <c r="B195" s="1506" t="s">
        <v>87</v>
      </c>
      <c r="C195" s="1496"/>
      <c r="D195" s="1481">
        <v>30</v>
      </c>
      <c r="E195" s="1233"/>
      <c r="F195" s="1234"/>
      <c r="G195" s="1234"/>
      <c r="H195" s="1234"/>
      <c r="I195" s="1235"/>
      <c r="J195" s="1235"/>
      <c r="K195" s="1234"/>
      <c r="L195" s="1234"/>
    </row>
    <row r="196" spans="1:12" ht="15" customHeight="1">
      <c r="A196" s="1485"/>
      <c r="B196" s="1507"/>
      <c r="C196" s="1496"/>
      <c r="D196" s="1481"/>
      <c r="E196" s="1236" t="s">
        <v>248</v>
      </c>
      <c r="F196" s="1222" t="s">
        <v>106</v>
      </c>
      <c r="G196" s="1237" t="s">
        <v>178</v>
      </c>
      <c r="H196" s="1237" t="s">
        <v>123</v>
      </c>
      <c r="I196" s="1238">
        <v>10</v>
      </c>
      <c r="J196" s="1238">
        <v>10</v>
      </c>
      <c r="K196" s="1239">
        <v>20</v>
      </c>
      <c r="L196" s="1222" t="s">
        <v>282</v>
      </c>
    </row>
    <row r="197" spans="1:12" ht="15" customHeight="1">
      <c r="A197" s="1485"/>
      <c r="B197" s="1507"/>
      <c r="C197" s="1496"/>
      <c r="D197" s="1481"/>
      <c r="E197" s="1240" t="s">
        <v>250</v>
      </c>
      <c r="F197" s="1204" t="s">
        <v>106</v>
      </c>
      <c r="G197" s="1230" t="s">
        <v>178</v>
      </c>
      <c r="H197" s="1230" t="s">
        <v>123</v>
      </c>
      <c r="I197" s="1241">
        <v>10</v>
      </c>
      <c r="J197" s="1241">
        <v>10</v>
      </c>
      <c r="K197" s="1211">
        <v>10</v>
      </c>
      <c r="L197" s="1204" t="s">
        <v>282</v>
      </c>
    </row>
    <row r="198" spans="1:12" ht="15" customHeight="1">
      <c r="A198" s="1485"/>
      <c r="B198" s="1507"/>
      <c r="C198" s="1496"/>
      <c r="D198" s="1481"/>
      <c r="E198" s="1240" t="s">
        <v>249</v>
      </c>
      <c r="F198" s="1204" t="s">
        <v>106</v>
      </c>
      <c r="G198" s="1230" t="s">
        <v>178</v>
      </c>
      <c r="H198" s="1230" t="s">
        <v>123</v>
      </c>
      <c r="I198" s="1241">
        <v>10</v>
      </c>
      <c r="J198" s="1241">
        <v>10</v>
      </c>
      <c r="K198" s="1211">
        <v>20</v>
      </c>
      <c r="L198" s="1204" t="s">
        <v>282</v>
      </c>
    </row>
    <row r="199" spans="1:12" ht="15" customHeight="1">
      <c r="A199" s="1485"/>
      <c r="B199" s="1507"/>
      <c r="C199" s="1496"/>
      <c r="D199" s="1481"/>
      <c r="E199" s="1242"/>
      <c r="F199" s="1231"/>
      <c r="G199" s="1231"/>
      <c r="H199" s="1231"/>
      <c r="I199" s="1232"/>
      <c r="J199" s="1232"/>
      <c r="K199" s="1231"/>
      <c r="L199" s="1204"/>
    </row>
    <row r="200" spans="1:12" ht="15" customHeight="1">
      <c r="A200" s="1487"/>
      <c r="B200" s="1508"/>
      <c r="C200" s="1496"/>
      <c r="D200" s="1481"/>
      <c r="E200" s="1243"/>
      <c r="F200" s="1244"/>
      <c r="G200" s="1244"/>
      <c r="H200" s="1244"/>
      <c r="I200" s="1245"/>
      <c r="J200" s="1245"/>
      <c r="K200" s="1244"/>
      <c r="L200" s="1244"/>
    </row>
    <row r="201" spans="1:12" ht="15" customHeight="1">
      <c r="A201" s="1484" t="s">
        <v>19</v>
      </c>
      <c r="B201" s="1302" t="s">
        <v>75</v>
      </c>
      <c r="C201" s="1496"/>
      <c r="D201" s="1481">
        <v>50</v>
      </c>
      <c r="E201" s="978"/>
      <c r="F201" s="265"/>
      <c r="G201" s="265"/>
      <c r="H201" s="265"/>
      <c r="I201" s="472"/>
      <c r="J201" s="472"/>
      <c r="K201" s="265"/>
      <c r="L201" s="265"/>
    </row>
    <row r="202" spans="1:12" ht="15" customHeight="1">
      <c r="A202" s="1485"/>
      <c r="B202" s="1303"/>
      <c r="C202" s="1496"/>
      <c r="D202" s="1481"/>
      <c r="E202" s="979" t="s">
        <v>127</v>
      </c>
      <c r="F202" s="955" t="s">
        <v>106</v>
      </c>
      <c r="G202" s="956"/>
      <c r="H202" s="955" t="s">
        <v>125</v>
      </c>
      <c r="I202" s="980"/>
      <c r="J202" s="980">
        <v>10</v>
      </c>
      <c r="K202" s="955">
        <v>100</v>
      </c>
      <c r="L202" s="955" t="s">
        <v>282</v>
      </c>
    </row>
    <row r="203" spans="1:12" ht="15" customHeight="1">
      <c r="A203" s="1485"/>
      <c r="B203" s="1303"/>
      <c r="C203" s="1496"/>
      <c r="D203" s="1481"/>
      <c r="E203" s="165" t="s">
        <v>127</v>
      </c>
      <c r="F203" s="57" t="s">
        <v>126</v>
      </c>
      <c r="G203" s="155"/>
      <c r="H203" s="57" t="s">
        <v>125</v>
      </c>
      <c r="I203" s="69"/>
      <c r="J203" s="69">
        <v>10</v>
      </c>
      <c r="K203" s="57">
        <v>500</v>
      </c>
      <c r="L203" s="57" t="s">
        <v>282</v>
      </c>
    </row>
    <row r="204" spans="1:12" ht="15" customHeight="1">
      <c r="A204" s="1485"/>
      <c r="B204" s="1303"/>
      <c r="C204" s="1496"/>
      <c r="D204" s="1481"/>
      <c r="E204" s="165" t="s">
        <v>128</v>
      </c>
      <c r="F204" s="57" t="s">
        <v>106</v>
      </c>
      <c r="G204" s="155"/>
      <c r="H204" s="57" t="s">
        <v>125</v>
      </c>
      <c r="I204" s="69"/>
      <c r="J204" s="69">
        <v>5</v>
      </c>
      <c r="K204" s="57">
        <v>50</v>
      </c>
      <c r="L204" s="57" t="s">
        <v>282</v>
      </c>
    </row>
    <row r="205" spans="1:12" ht="15" customHeight="1">
      <c r="A205" s="1485"/>
      <c r="B205" s="1303"/>
      <c r="C205" s="1496"/>
      <c r="D205" s="1481"/>
      <c r="E205" s="165" t="s">
        <v>128</v>
      </c>
      <c r="F205" s="57" t="s">
        <v>126</v>
      </c>
      <c r="G205" s="155"/>
      <c r="H205" s="57" t="s">
        <v>125</v>
      </c>
      <c r="I205" s="69"/>
      <c r="J205" s="69">
        <v>5</v>
      </c>
      <c r="K205" s="57">
        <v>1000</v>
      </c>
      <c r="L205" s="57" t="s">
        <v>282</v>
      </c>
    </row>
    <row r="206" spans="1:12" ht="15" customHeight="1">
      <c r="A206" s="1485"/>
      <c r="B206" s="1303"/>
      <c r="C206" s="1496"/>
      <c r="D206" s="1481"/>
      <c r="E206" s="165"/>
      <c r="F206" s="57"/>
      <c r="G206" s="57"/>
      <c r="H206" s="57"/>
      <c r="I206" s="69"/>
      <c r="J206" s="69"/>
      <c r="K206" s="57"/>
      <c r="L206" s="57"/>
    </row>
    <row r="207" spans="1:12" ht="15" customHeight="1">
      <c r="A207" s="1487"/>
      <c r="B207" s="1304"/>
      <c r="C207" s="1496"/>
      <c r="D207" s="1481"/>
      <c r="E207" s="953" t="s">
        <v>129</v>
      </c>
      <c r="F207" s="189" t="s">
        <v>126</v>
      </c>
      <c r="G207" s="649"/>
      <c r="H207" s="189" t="s">
        <v>207</v>
      </c>
      <c r="I207" s="314"/>
      <c r="J207" s="314">
        <v>5</v>
      </c>
      <c r="K207" s="189">
        <v>10</v>
      </c>
      <c r="L207" s="189" t="s">
        <v>282</v>
      </c>
    </row>
    <row r="208" spans="1:12" ht="15" customHeight="1">
      <c r="A208" s="1484" t="s">
        <v>20</v>
      </c>
      <c r="B208" s="1302" t="s">
        <v>76</v>
      </c>
      <c r="C208" s="1496"/>
      <c r="D208" s="1481">
        <v>30</v>
      </c>
      <c r="E208" s="182"/>
      <c r="F208" s="265"/>
      <c r="G208" s="265"/>
      <c r="H208" s="265"/>
      <c r="I208" s="472"/>
      <c r="J208" s="472"/>
      <c r="K208" s="265"/>
      <c r="L208" s="265"/>
    </row>
    <row r="209" spans="1:12" ht="15" customHeight="1">
      <c r="A209" s="1485"/>
      <c r="B209" s="1303"/>
      <c r="C209" s="1496"/>
      <c r="D209" s="1481"/>
      <c r="E209" s="954" t="s">
        <v>204</v>
      </c>
      <c r="F209" s="955" t="s">
        <v>106</v>
      </c>
      <c r="G209" s="956"/>
      <c r="H209" s="956" t="s">
        <v>110</v>
      </c>
      <c r="I209" s="467"/>
      <c r="J209" s="467">
        <v>5.86</v>
      </c>
      <c r="K209" s="956">
        <v>5</v>
      </c>
      <c r="L209" s="955" t="s">
        <v>282</v>
      </c>
    </row>
    <row r="210" spans="1:12" ht="15" customHeight="1">
      <c r="A210" s="1485"/>
      <c r="B210" s="1303"/>
      <c r="C210" s="1496"/>
      <c r="D210" s="1481"/>
      <c r="E210" s="193"/>
      <c r="F210" s="57"/>
      <c r="G210" s="57"/>
      <c r="H210" s="57"/>
      <c r="I210" s="69"/>
      <c r="J210" s="69"/>
      <c r="K210" s="57"/>
      <c r="L210" s="57"/>
    </row>
    <row r="211" spans="1:12" ht="15" customHeight="1">
      <c r="A211" s="1485"/>
      <c r="B211" s="1303"/>
      <c r="C211" s="1496"/>
      <c r="D211" s="1481"/>
      <c r="E211" s="165"/>
      <c r="F211" s="57"/>
      <c r="G211" s="57"/>
      <c r="H211" s="57"/>
      <c r="I211" s="69"/>
      <c r="J211" s="69"/>
      <c r="K211" s="57"/>
      <c r="L211" s="57"/>
    </row>
    <row r="212" spans="1:12" ht="15" customHeight="1">
      <c r="A212" s="1487"/>
      <c r="B212" s="1304"/>
      <c r="C212" s="1496"/>
      <c r="D212" s="1481"/>
      <c r="E212" s="953"/>
      <c r="F212" s="189"/>
      <c r="G212" s="189"/>
      <c r="H212" s="189"/>
      <c r="I212" s="314"/>
      <c r="J212" s="314"/>
      <c r="K212" s="189"/>
      <c r="L212" s="189"/>
    </row>
    <row r="213" spans="1:12" ht="15" customHeight="1">
      <c r="A213" s="1490" t="s">
        <v>77</v>
      </c>
      <c r="B213" s="1492" t="s">
        <v>78</v>
      </c>
      <c r="C213" s="1494"/>
      <c r="D213" s="1488">
        <v>22</v>
      </c>
      <c r="E213" s="164" t="s">
        <v>133</v>
      </c>
      <c r="F213" s="159" t="s">
        <v>106</v>
      </c>
      <c r="G213" s="156"/>
      <c r="H213" s="156" t="s">
        <v>131</v>
      </c>
      <c r="I213" s="45"/>
      <c r="J213" s="45">
        <v>3</v>
      </c>
      <c r="K213" s="156">
        <v>100</v>
      </c>
      <c r="L213" s="159" t="s">
        <v>282</v>
      </c>
    </row>
    <row r="214" spans="1:12" ht="15" customHeight="1">
      <c r="A214" s="1491"/>
      <c r="B214" s="1493"/>
      <c r="C214" s="1495"/>
      <c r="D214" s="1489"/>
      <c r="E214" s="391" t="s">
        <v>134</v>
      </c>
      <c r="F214" s="191" t="s">
        <v>106</v>
      </c>
      <c r="G214" s="327"/>
      <c r="H214" s="327" t="s">
        <v>131</v>
      </c>
      <c r="I214" s="204"/>
      <c r="J214" s="204" t="s">
        <v>132</v>
      </c>
      <c r="K214" s="327">
        <v>20</v>
      </c>
      <c r="L214" s="57" t="s">
        <v>282</v>
      </c>
    </row>
    <row r="215" spans="1:12" ht="15">
      <c r="A215" s="254"/>
      <c r="B215" s="254"/>
      <c r="C215" s="257"/>
      <c r="D215" s="257"/>
      <c r="F215" s="50"/>
      <c r="G215" s="50"/>
      <c r="H215" s="50"/>
      <c r="I215" s="50"/>
      <c r="J215" s="50"/>
      <c r="K215" s="125"/>
      <c r="L215" s="125"/>
    </row>
    <row r="216" spans="1:12" ht="15.75">
      <c r="A216" s="254"/>
      <c r="B216" s="123"/>
      <c r="C216" s="257"/>
      <c r="D216" s="257"/>
      <c r="E216" s="58"/>
      <c r="K216" s="268"/>
      <c r="L216" s="50"/>
    </row>
    <row r="217" spans="1:12" ht="33" customHeight="1">
      <c r="A217" s="254"/>
      <c r="B217" s="1560" t="s">
        <v>79</v>
      </c>
      <c r="C217" s="1560"/>
      <c r="D217" s="562">
        <f>C15</f>
        <v>2436.85</v>
      </c>
      <c r="F217" s="252"/>
      <c r="G217" s="252"/>
      <c r="H217" s="252"/>
      <c r="I217" s="252"/>
      <c r="J217" s="252"/>
      <c r="K217" s="252"/>
      <c r="L217" s="252"/>
    </row>
    <row r="218" spans="1:12" ht="15">
      <c r="A218" s="252"/>
      <c r="B218" s="561"/>
      <c r="C218" s="561"/>
      <c r="D218" s="561"/>
      <c r="E218" s="252"/>
      <c r="F218" s="252"/>
      <c r="G218" s="252"/>
      <c r="H218" s="252"/>
      <c r="I218" s="252"/>
      <c r="J218" s="252"/>
      <c r="K218" s="252"/>
      <c r="L218" s="252"/>
    </row>
    <row r="219" spans="1:12" ht="15">
      <c r="A219" s="73"/>
      <c r="B219" s="1486" t="s">
        <v>192</v>
      </c>
      <c r="C219" s="1486"/>
      <c r="D219" s="563">
        <f>D20+D28+D31+D43+D47+D72+D95+D143+D184+D213</f>
        <v>2541</v>
      </c>
      <c r="E219" s="252"/>
      <c r="F219" s="5"/>
      <c r="G219" s="5"/>
      <c r="H219" s="5"/>
      <c r="I219" s="5"/>
      <c r="J219" s="5"/>
      <c r="K219" s="5"/>
      <c r="L219" s="5"/>
    </row>
    <row r="220" spans="2:12" ht="15">
      <c r="B220" s="34"/>
      <c r="C220" s="34"/>
      <c r="D220" s="34"/>
      <c r="E220" s="5"/>
      <c r="F220" s="56"/>
      <c r="G220" s="56"/>
      <c r="H220" s="56"/>
      <c r="I220" s="56"/>
      <c r="J220" s="56"/>
      <c r="K220" s="5"/>
      <c r="L220" s="5"/>
    </row>
    <row r="221" spans="2:12" ht="15">
      <c r="B221" s="43" t="s">
        <v>164</v>
      </c>
      <c r="C221" s="124"/>
      <c r="D221" s="40"/>
      <c r="E221" s="56"/>
      <c r="F221" s="34"/>
      <c r="G221" s="56"/>
      <c r="H221" s="56"/>
      <c r="I221" s="56"/>
      <c r="J221" s="56"/>
      <c r="K221" s="5"/>
      <c r="L221" s="5"/>
    </row>
    <row r="222" spans="2:12" ht="15">
      <c r="B222" s="43"/>
      <c r="C222" s="124" t="s">
        <v>166</v>
      </c>
      <c r="D222" s="40"/>
      <c r="E222" s="34"/>
      <c r="F222" s="40"/>
      <c r="G222" s="56"/>
      <c r="H222" s="56"/>
      <c r="I222" s="56"/>
      <c r="J222" s="56"/>
      <c r="K222" s="5"/>
      <c r="L222" s="5"/>
    </row>
    <row r="223" spans="2:12" ht="15">
      <c r="B223" s="72"/>
      <c r="C223" s="124" t="s">
        <v>280</v>
      </c>
      <c r="D223" s="40"/>
      <c r="E223" s="40"/>
      <c r="F223" s="40"/>
      <c r="G223" s="34"/>
      <c r="H223" s="34"/>
      <c r="I223" s="34"/>
      <c r="J223" s="34"/>
      <c r="K223" s="5"/>
      <c r="L223" s="5"/>
    </row>
    <row r="224" spans="2:12" ht="15">
      <c r="B224" s="72"/>
      <c r="C224" s="124" t="s">
        <v>229</v>
      </c>
      <c r="D224" s="124"/>
      <c r="E224" s="40"/>
      <c r="F224" s="40"/>
      <c r="G224" s="40"/>
      <c r="H224" s="40"/>
      <c r="I224" s="34"/>
      <c r="J224" s="34"/>
      <c r="K224" s="5"/>
      <c r="L224" s="5"/>
    </row>
    <row r="225" spans="2:12" ht="15">
      <c r="B225" s="34"/>
      <c r="C225" s="948"/>
      <c r="D225" s="949"/>
      <c r="E225" s="124"/>
      <c r="F225" s="124"/>
      <c r="G225" s="124"/>
      <c r="H225" s="124"/>
      <c r="I225" s="34"/>
      <c r="J225" s="34"/>
      <c r="K225" s="5"/>
      <c r="L225" s="5"/>
    </row>
    <row r="226" spans="1:12" ht="23.25">
      <c r="A226" s="947"/>
      <c r="B226" s="950"/>
      <c r="C226" s="950"/>
      <c r="D226" s="950"/>
      <c r="E226" s="949"/>
      <c r="F226" s="949"/>
      <c r="G226" s="949"/>
      <c r="H226" s="949"/>
      <c r="I226" s="949"/>
      <c r="J226" s="949"/>
      <c r="K226" s="949"/>
      <c r="L226" s="949"/>
    </row>
    <row r="227" spans="2:12" ht="18">
      <c r="B227" s="34"/>
      <c r="C227" s="461"/>
      <c r="D227" s="945"/>
      <c r="E227" s="950"/>
      <c r="F227" s="950"/>
      <c r="G227" s="950"/>
      <c r="H227" s="950"/>
      <c r="I227" s="950"/>
      <c r="J227" s="950"/>
      <c r="K227" s="950"/>
      <c r="L227" s="950"/>
    </row>
    <row r="228" spans="2:12" ht="18">
      <c r="B228" s="34"/>
      <c r="C228" s="461"/>
      <c r="D228" s="945"/>
      <c r="E228" s="945"/>
      <c r="F228" s="945"/>
      <c r="G228" s="945"/>
      <c r="H228" s="945"/>
      <c r="I228" s="945"/>
      <c r="J228" s="945"/>
      <c r="K228" s="945"/>
      <c r="L228" s="945"/>
    </row>
    <row r="229" spans="1:12" ht="18" customHeight="1">
      <c r="A229" s="366"/>
      <c r="B229" s="366"/>
      <c r="C229" s="461"/>
      <c r="D229" s="946"/>
      <c r="E229" s="945"/>
      <c r="F229" s="945"/>
      <c r="G229" s="945"/>
      <c r="H229" s="945"/>
      <c r="I229" s="945"/>
      <c r="J229" s="945"/>
      <c r="K229" s="945"/>
      <c r="L229" s="945"/>
    </row>
    <row r="230" spans="5:12" ht="18">
      <c r="E230" s="946"/>
      <c r="F230" s="946"/>
      <c r="G230" s="946"/>
      <c r="H230" s="946"/>
      <c r="I230" s="946"/>
      <c r="J230" s="946"/>
      <c r="K230" s="462"/>
      <c r="L230" s="463"/>
    </row>
    <row r="231" spans="5:12" ht="15">
      <c r="E231" s="126"/>
      <c r="G231" s="40"/>
      <c r="H231" s="40"/>
      <c r="I231" s="34"/>
      <c r="J231" s="34"/>
      <c r="K231" s="5"/>
      <c r="L231" s="5"/>
    </row>
    <row r="232" spans="1:12" ht="15.75">
      <c r="A232" s="253"/>
      <c r="B232" s="5"/>
      <c r="C232" s="5"/>
      <c r="D232" s="6"/>
      <c r="G232" s="42"/>
      <c r="H232" s="42"/>
      <c r="I232" s="34"/>
      <c r="J232" s="41"/>
      <c r="K232" s="5"/>
      <c r="L232" s="5"/>
    </row>
    <row r="233" spans="1:12" ht="15">
      <c r="A233" s="253"/>
      <c r="B233" s="5"/>
      <c r="C233" s="5"/>
      <c r="D233" s="6"/>
      <c r="F233" s="5"/>
      <c r="G233" s="5"/>
      <c r="H233" s="5"/>
      <c r="I233" s="5"/>
      <c r="J233" s="5"/>
      <c r="K233" s="5"/>
      <c r="L233" s="5"/>
    </row>
    <row r="234" spans="1:12" ht="15">
      <c r="A234" s="253"/>
      <c r="B234" s="5"/>
      <c r="C234" s="5"/>
      <c r="D234" s="6"/>
      <c r="E234" s="5"/>
      <c r="F234" s="5"/>
      <c r="G234" s="5"/>
      <c r="H234" s="5"/>
      <c r="I234" s="5"/>
      <c r="J234" s="5"/>
      <c r="K234" s="5"/>
      <c r="L234" s="5"/>
    </row>
    <row r="235" spans="1:12" ht="15">
      <c r="A235" s="253"/>
      <c r="B235" s="5"/>
      <c r="C235" s="5"/>
      <c r="D235" s="6"/>
      <c r="E235" s="5"/>
      <c r="F235" s="5"/>
      <c r="G235" s="5"/>
      <c r="H235" s="5"/>
      <c r="I235" s="5"/>
      <c r="J235" s="5"/>
      <c r="K235" s="5"/>
      <c r="L235" s="5"/>
    </row>
    <row r="236" spans="1:12" ht="15">
      <c r="A236" s="253"/>
      <c r="B236" s="5"/>
      <c r="C236" s="5"/>
      <c r="D236" s="6"/>
      <c r="E236" s="5"/>
      <c r="F236" s="5"/>
      <c r="G236" s="5"/>
      <c r="H236" s="5"/>
      <c r="I236" s="5"/>
      <c r="J236" s="5"/>
      <c r="K236" s="5"/>
      <c r="L236" s="5"/>
    </row>
    <row r="237" spans="1:12" ht="15">
      <c r="A237" s="253"/>
      <c r="B237" s="5"/>
      <c r="C237" s="5"/>
      <c r="D237" s="6"/>
      <c r="E237" s="5"/>
      <c r="F237" s="5"/>
      <c r="G237" s="5"/>
      <c r="H237" s="5"/>
      <c r="I237" s="5"/>
      <c r="J237" s="5"/>
      <c r="K237" s="5"/>
      <c r="L237" s="5"/>
    </row>
    <row r="238" spans="1:12" ht="15">
      <c r="A238" s="253"/>
      <c r="B238" s="5"/>
      <c r="C238" s="5"/>
      <c r="D238" s="6"/>
      <c r="E238" s="5"/>
      <c r="F238" s="5"/>
      <c r="G238" s="5"/>
      <c r="H238" s="5"/>
      <c r="I238" s="5"/>
      <c r="J238" s="5"/>
      <c r="K238" s="5"/>
      <c r="L238" s="5"/>
    </row>
    <row r="239" spans="1:12" ht="15">
      <c r="A239" s="253"/>
      <c r="B239" s="5"/>
      <c r="C239" s="5"/>
      <c r="D239" s="6"/>
      <c r="E239" s="5"/>
      <c r="F239" s="5"/>
      <c r="G239" s="5"/>
      <c r="H239" s="5"/>
      <c r="I239" s="5"/>
      <c r="J239" s="5"/>
      <c r="K239" s="5"/>
      <c r="L239" s="5"/>
    </row>
    <row r="240" spans="1:12" ht="15">
      <c r="A240" s="253"/>
      <c r="B240" s="5"/>
      <c r="C240" s="5"/>
      <c r="D240" s="6"/>
      <c r="E240" s="5"/>
      <c r="F240" s="5"/>
      <c r="G240" s="5"/>
      <c r="H240" s="5"/>
      <c r="I240" s="5"/>
      <c r="J240" s="5"/>
      <c r="K240" s="5"/>
      <c r="L240" s="5"/>
    </row>
    <row r="241" spans="1:12" ht="15">
      <c r="A241" s="253"/>
      <c r="B241" s="5"/>
      <c r="C241" s="5"/>
      <c r="D241" s="6"/>
      <c r="E241" s="5"/>
      <c r="F241" s="5"/>
      <c r="G241" s="5"/>
      <c r="H241" s="5"/>
      <c r="I241" s="5"/>
      <c r="J241" s="5"/>
      <c r="K241" s="5"/>
      <c r="L241" s="5"/>
    </row>
    <row r="242" spans="1:12" ht="15">
      <c r="A242" s="253"/>
      <c r="B242" s="5"/>
      <c r="C242" s="5"/>
      <c r="D242" s="6"/>
      <c r="E242" s="5"/>
      <c r="F242" s="5"/>
      <c r="G242" s="5"/>
      <c r="H242" s="5"/>
      <c r="I242" s="5"/>
      <c r="J242" s="5"/>
      <c r="K242" s="5"/>
      <c r="L242" s="5"/>
    </row>
    <row r="243" spans="1:12" ht="15">
      <c r="A243" s="253"/>
      <c r="B243" s="5"/>
      <c r="C243" s="5"/>
      <c r="D243" s="6"/>
      <c r="E243" s="5"/>
      <c r="F243" s="5"/>
      <c r="G243" s="5"/>
      <c r="H243" s="5"/>
      <c r="I243" s="5"/>
      <c r="J243" s="5"/>
      <c r="K243" s="5"/>
      <c r="L243" s="5"/>
    </row>
    <row r="244" spans="5:12" ht="15">
      <c r="E244" s="5"/>
      <c r="F244" s="5"/>
      <c r="G244" s="5"/>
      <c r="H244" s="5"/>
      <c r="I244" s="5"/>
      <c r="J244" s="5"/>
      <c r="K244" s="5"/>
      <c r="L244" s="5"/>
    </row>
    <row r="245" ht="15">
      <c r="E245" s="5"/>
    </row>
  </sheetData>
  <sheetProtection/>
  <protectedRanges>
    <protectedRange password="CDC0" sqref="H31:H32 H36 H26:H27" name="Range1_7_1_2"/>
    <protectedRange password="CDC0" sqref="F35 F31 H35 I31:K32 E31:E32 I35:K36 E35:E36" name="Range1_8_1_2"/>
    <protectedRange password="CDC0" sqref="F43:F44" name="Range1_8_1_1_1"/>
    <protectedRange password="CDC0" sqref="E43:E44 G43:G44 I43:K44" name="Range1_9_2"/>
    <protectedRange password="CDC0" sqref="E47:E49 I73 H43:H44 K47:K48 H47:I49" name="Range1_10_2"/>
    <protectedRange password="CDC0" sqref="K73 K82 I98:K98 I74:K74" name="Range1_15_1"/>
    <protectedRange password="CDC0" sqref="E74:H74 H98" name="Range1_6_6"/>
    <protectedRange password="CDC0" sqref="F73:H73 F98:G98" name="Range1_11_2_1"/>
    <protectedRange password="CDC0" sqref="F32 F36" name="Range1_7_2"/>
    <protectedRange password="CDC0" sqref="G172 F82:F84 F92" name="Range1_12_13_1_1"/>
    <protectedRange password="CDC0" sqref="K91" name="Range1_12_1_1_1"/>
    <protectedRange password="CDC0" sqref="H82" name="Range1_12_8_1_1"/>
    <protectedRange password="CDC0" sqref="E145:F145 J160:J161 K146:K148 F146:F148" name="Range1_18_1"/>
    <protectedRange password="CDC0" sqref="K149" name="Range1_11_1_1"/>
    <protectedRange password="CDC0" sqref="E152:F152" name="Range1_9_1_1"/>
    <protectedRange password="CDC0" sqref="I152:J153 I158:J158 I154:I157" name="Range1_7_1_1_1"/>
    <protectedRange password="CDC0" sqref="E166:G166 F167:G167" name="Range1_19_1"/>
    <protectedRange password="CDC0" sqref="H166:J167 H160:H161" name="Range1_4_1_1"/>
    <protectedRange password="CDC0" sqref="E171:F171 F172 H171:J172" name="Range1_4_2_1"/>
    <protectedRange password="CDC0" sqref="F175:K175 F179 H179 K179" name="Range1_20_1"/>
    <protectedRange password="CDC0" sqref="F196:K198" name="Range1_22_1"/>
    <protectedRange password="CDC0" sqref="E196:E198" name="Range1_6_1_1"/>
    <protectedRange password="CDC0" sqref="E202:F207 H202:K207 G206" name="Range1_23_1"/>
    <protectedRange password="CDC0" sqref="F210:K212 E211:E212" name="Range1_14_1"/>
    <protectedRange password="CDC0" sqref="F209" name="Range1_24_1"/>
    <protectedRange password="CDC0" sqref="E213" name="Range1_25_1"/>
    <protectedRange password="CDC0" sqref="C9:D9" name="Range1_11_3"/>
    <protectedRange password="CDC0" sqref="L145:L149" name="Range1_6"/>
    <protectedRange password="CDC0" sqref="L210:L212 L215:L216 L199" name="Range1_12_1_3"/>
    <protectedRange password="CDC0" sqref="H152:H158" name="Range1_3"/>
    <protectedRange password="CDC0" sqref="E158 E153" name="Range1"/>
    <protectedRange password="CDC0" sqref="E147:E148" name="Range1_2"/>
    <protectedRange password="CDC0" sqref="L152:L158" name="Range1_12_1_4_1"/>
    <protectedRange sqref="K171" name="Range1_10_1_1_1"/>
    <protectedRange password="CDC0" sqref="H83" name="Range1_1_4"/>
    <protectedRange password="CDC0" sqref="F161 I161" name="Range1_5"/>
    <protectedRange sqref="K161" name="Range1_10_1_1"/>
    <protectedRange password="CDC0" sqref="I50:I52 E50:E52" name="Range1_8"/>
    <protectedRange password="CDC0" sqref="F50:F52" name="Range1_8_2_1"/>
    <protectedRange password="CDC0" sqref="K50:K52 H50:H52" name="Range1_10"/>
    <protectedRange password="CDC0" sqref="G47:G52 G31:G32 G35:G36 G24:G27" name="Range1_6_2"/>
    <protectedRange password="CDC0" sqref="E26:E27" name="Range1_9"/>
    <protectedRange password="CDC0" sqref="F26:F27" name="Range1_6_4"/>
    <protectedRange password="CDC0" sqref="L171:L172 L31:L32 L179 L175 L35:L36 I26:L27 I24:I25 L82:L84 L91:L92" name="Range1_6_5"/>
    <protectedRange password="CDC0" sqref="E20:I21 K28:K29 G22:I23 H24:H25 K20:L25" name="Range1_6_8"/>
    <protectedRange password="CDC0" sqref="G148" name="Range1_12"/>
    <protectedRange password="CDC0" sqref="I149:J149" name="Range1_2_3"/>
    <protectedRange password="CDC0" sqref="H147:H148" name="Range1_14_2"/>
    <protectedRange password="CDC0" sqref="H149 H145:H146" name="Range1_12_1_10"/>
    <protectedRange password="CDC0" sqref="E150:F150 H150:L150" name="Range1_4"/>
    <protectedRange password="CDC0" sqref="J143:K143 E143" name="Range1_7"/>
    <protectedRange password="CDC0" sqref="L143" name="Range1_7_1"/>
    <protectedRange password="CDC0" sqref="G143:H143" name="Range1_12_1_9"/>
    <protectedRange password="CDC0" sqref="I143" name="Range1_3_1"/>
    <protectedRange password="CDC0" sqref="E176" name="Range1_13"/>
    <protectedRange password="CDC0" sqref="G176 G171 G149:G150 G145:G147 G82:G84 G92 G152:G158" name="Range1_6_3"/>
    <protectedRange password="CDC0" sqref="F176 H176 J176" name="Range1_4_1"/>
    <protectedRange sqref="K176" name="Range1_10_1_1_2"/>
    <protectedRange password="CDC0" sqref="L176" name="Range1_7_1_1"/>
    <protectedRange password="CDC0" sqref="G209:K209 G137 G141" name="Range1_19"/>
    <protectedRange password="CDC0" sqref="L206" name="Range1_12_1_20"/>
    <protectedRange password="CDC0" sqref="L98" name="Range1_6_7"/>
    <protectedRange password="CDC0" sqref="L160:L161" name="Range1_6_12"/>
    <protectedRange password="CDC0" sqref="J81" name="Range1_11"/>
    <protectedRange password="CDC0" sqref="F80:H81 F79:I79 E77:H78" name="Range1_1_1"/>
    <protectedRange password="CDC0" sqref="K77:K81" name="Range1_11_1_2"/>
    <protectedRange password="CDC0" sqref="I77:I81" name="Range1_1_1_1"/>
    <protectedRange password="CDC0" sqref="L81" name="Range1_6_7_3"/>
    <protectedRange password="CDC0" sqref="E117:E120 K117:K120" name="Range1_14"/>
    <protectedRange password="CDC0" sqref="L112 L116 L101:L110 L122:L125 L127:L135" name="Range1_6_10"/>
    <protectedRange password="CDC0" sqref="L95:L97 L99:L100 L114:L115 L117:L120" name="Range1_7_3"/>
    <protectedRange password="CDC0" sqref="K101:K103 G108 K114 E114:F114 H101:H104 H95:H97 H108:H110 E122:F124 E95:F97 G100:K100 K95:K97 K122:K124 E108:F110 K127:K131 H123 K134:K135 H99 E99:F104 K99 H117:H120 F137 H137 K137 F141 H141 K141:K142 F127:H135" name="Range1_12_1_5"/>
    <protectedRange password="CDC0" sqref="I108:J108 J101:J104" name="Range1_12_1_1_3"/>
    <protectedRange password="CDC0" sqref="G207" name="Range1_18"/>
    <protectedRange password="CDC0" sqref="G202:G205" name="Range1_18_2"/>
    <protectedRange password="CDC0" sqref="J20:J21" name="Range1_6_1"/>
    <protectedRange password="CDC0" sqref="G160" name="Range1_15"/>
    <protectedRange password="CDC0" sqref="E160" name="Range1_16"/>
    <protectedRange password="CDC0" sqref="I137 I141:I142" name="Range1_12_1_2_1"/>
    <protectedRange password="CDC0" sqref="E125:F125 K125" name="Range1_12_1_13"/>
    <protectedRange password="CDC0" sqref="E34" name="Range1_22"/>
    <protectedRange password="CDC0" sqref="G113" name="Range1_1_2"/>
    <protectedRange password="CDC0" sqref="F111 F113" name="Range1_12_1_12"/>
    <protectedRange password="CDC0" sqref="E107:F107 G101:G104 J107:K107" name="Range1_12_1_1"/>
    <protectedRange password="CDC0" sqref="F112" name="Range1_12_1_6"/>
    <protectedRange password="CDC0" sqref="I109:I110 K109" name="Range1_12_1_7"/>
    <protectedRange sqref="K110" name="Range1_10_1_1_6"/>
    <protectedRange password="CDC0" sqref="J109:J110" name="Range1_12_1_5_1"/>
    <protectedRange password="CDC0" sqref="I101:I104" name="Range1_12_1_1_2"/>
    <protectedRange password="CDC0" sqref="G95:G97 G99" name="Range1_1_2_1"/>
    <protectedRange password="CDC0" sqref="I95:J97 I99:J99" name="Range1_12_1_11"/>
    <protectedRange password="CDC0" sqref="E105:F106 K105:K106 K115:K116 E115:F116" name="Range1_12_1_14"/>
    <protectedRange password="CDC0" sqref="G117:G120 G123" name="Range1_1_3"/>
    <protectedRange password="CDC0" sqref="I123" name="Range1_12_1_16"/>
    <protectedRange password="CDC0" sqref="I117:I120" name="Range1_3_3"/>
    <protectedRange password="CDC0" sqref="F91:H91" name="Range1_12_1_17"/>
    <protectedRange password="CDC0" sqref="I91" name="Range1_12_1_2_2"/>
    <protectedRange password="CDC0" sqref="E55:E56 G55:G56 I55:I56 K49 K53:K56" name="Range1_21"/>
    <protectedRange password="CDC0" sqref="F55:F56" name="Range1_8_2_2"/>
    <protectedRange password="CDC0" sqref="H55:H56" name="Range1_10_1"/>
    <protectedRange password="CDC0" sqref="J79:J80" name="Range1_24"/>
    <protectedRange password="CDC0" sqref="J77:J78" name="Range1_1_7"/>
    <protectedRange password="CDC0" sqref="J117:J120" name="Range1_27"/>
    <protectedRange password="CDC0" sqref="J105:J106 J114:J116 J122:J125" name="Range1_12_1_8"/>
    <protectedRange password="CDC0" sqref="E53:E54 G53:G54 I53:J54" name="Range1_29"/>
    <protectedRange password="CDC0" sqref="F53:F54" name="Range1_8_2_5"/>
    <protectedRange password="CDC0" sqref="H53:H54" name="Range1_10_5"/>
    <protectedRange password="CDC0" sqref="J55:J56" name="Range1_31"/>
    <protectedRange password="CDC0" sqref="J50:J51" name="Range1_5_3"/>
    <protectedRange password="CDC0" sqref="J47:J49" name="Range1_10_1_4"/>
    <protectedRange password="CDC0" sqref="J52" name="Range1_13_3"/>
    <protectedRange password="CDC0" sqref="E91 E137 E141:E142" name="Range1_12_1_18"/>
    <protectedRange password="CDC0" sqref="J91 J127:J135 J137 J141:J142" name="Range1_12_1_22"/>
    <protectedRange password="CDC0" sqref="G28:H29" name="Range1_6_15"/>
    <protectedRange password="CDC0" sqref="I28:I29 E28:F29" name="Range1_7_4"/>
    <protectedRange password="CDC0" sqref="J28:J29" name="Range1_8_1"/>
    <protectedRange password="CDC0" sqref="E22:E25" name="Range1_6_17"/>
    <protectedRange password="CDC0" sqref="F22:F25" name="Range1_6_19"/>
    <protectedRange password="CDC0" sqref="J22:J25" name="Range1_6_21"/>
    <protectedRange password="CDC0" sqref="E98" name="Range1_11_2"/>
    <protectedRange password="CDC0" sqref="G161" name="Range1_17"/>
    <protectedRange password="CDC0" sqref="L43 L28:L29" name="Range1_6_7_1"/>
    <protectedRange password="CDC0" sqref="L44 L166:L167 L196:L198 L202:L205 L207 L209 L213:L214 L137 L141" name="Range1_6_7_2"/>
    <protectedRange password="CDC0" sqref="J121:K121 E121" name="Range1_1"/>
    <protectedRange password="CDC0" sqref="L121" name="Range1_7_5"/>
    <protectedRange password="CDC0" sqref="I57:K70 G57:G70 E57:E70" name="Range1_20_3"/>
    <protectedRange password="CDC0" sqref="F57:F70" name="Range1_8_2_1_2"/>
    <protectedRange password="CDC0" sqref="H57:H70" name="Range1_10_2_2"/>
    <protectedRange password="CDC0" sqref="L85:L90" name="Range1_6_5_1"/>
    <protectedRange password="CDC0" sqref="I85:I90 G85:G90" name="Range1_1_5_1"/>
    <protectedRange password="CDC0" sqref="F85:F90" name="Range1_12_13_1_1_4"/>
    <protectedRange password="CDC0" sqref="H85:H90" name="Range1_12_8_1_1_3"/>
    <protectedRange password="CDC0" sqref="L136 L142 L138:L140" name="Range1_6_9"/>
    <protectedRange password="CDC0" sqref="K136" name="Range1_12_1_5_2"/>
    <protectedRange password="CDC0" sqref="F142:H142 F136:H136 F138:H140" name="Range1_12_1_17_1"/>
    <protectedRange password="CDC0" sqref="I136" name="Range1_12_1_2_2_1"/>
    <protectedRange password="CDC0" sqref="J136" name="Range1_12_1_22_1"/>
    <protectedRange password="CDC0" sqref="E127:E135" name="Range1_12_1_15"/>
    <protectedRange password="CDC0" sqref="E136" name="Range1_12_1_3_3"/>
    <protectedRange password="CDC0" sqref="E154:E157" name="Range1_24_3"/>
    <protectedRange password="CDC0" sqref="J154:J157" name="Range1_25"/>
    <protectedRange password="CDC0" sqref="K154:K157" name="Range1_28"/>
    <protectedRange password="CDC0" sqref="E138:E140" name="Range1_12_1_2"/>
    <protectedRange password="CDC0" sqref="J138:K140" name="Range1_12_1_19"/>
    <protectedRange password="CDC0" sqref="I138:I140" name="Range1_12_1_2_4"/>
    <protectedRange password="CDC0" sqref="E191:E193" name="Range1_20_5"/>
    <protectedRange password="CDC0" sqref="L191:L193" name="Range1_6_7_2_3"/>
    <protectedRange password="CDC0" sqref="I127:I135" name="Range1_12_1_2_1_2"/>
    <protectedRange password="CDC0" sqref="K190" name="Range1_16_3_1"/>
    <protectedRange password="CDC0" sqref="E189:E190" name="Range1_23_2"/>
    <protectedRange password="CDC0" sqref="F189:J190 K187:K189 G187:J188 G186:K186" name="Range1_16_4_1"/>
    <protectedRange password="CDC0" sqref="L186:L190" name="Range1_6_7_6_1"/>
    <protectedRange password="CDC0" sqref="G107:I107" name="Range1_12_1_1_6"/>
    <protectedRange password="CDC0" sqref="G105:I106" name="Range1_12_1_14_3"/>
    <protectedRange password="CDC0" sqref="H114" name="Range1_12_1_5_4"/>
    <protectedRange password="CDC0" sqref="H115:I116" name="Range1_12_1_14_5"/>
    <protectedRange password="CDC0" sqref="G114:G116" name="Range1_1_3_2"/>
    <protectedRange password="CDC0" sqref="I114" name="Range1_12_2_1_2"/>
    <protectedRange password="CDC0" sqref="H122" name="Range1_12_1_5_6"/>
    <protectedRange password="CDC0" sqref="G122" name="Range1_1_3_4"/>
    <protectedRange password="CDC0" sqref="I122" name="Range1_12_1_16_2"/>
    <protectedRange password="CDC0" sqref="G121" name="Range1_1_5_3"/>
    <protectedRange password="CDC0" sqref="H121" name="Range1_12_1_21"/>
    <protectedRange password="CDC0" sqref="I121" name="Range1_3_2_2"/>
    <protectedRange password="CDC0" sqref="H124" name="Range1_12_1_5_8"/>
    <protectedRange password="CDC0" sqref="H125" name="Range1_12_1_13_2"/>
    <protectedRange password="CDC0" sqref="G124:G125" name="Range1_1_3_6"/>
    <protectedRange password="CDC0" sqref="I124:I125" name="Range1_12_1_16_4"/>
    <protectedRange password="CDC0" sqref="E186:E188" name="Range1_23"/>
    <protectedRange password="CDC0" sqref="F186:F188" name="Range1_16_4"/>
    <protectedRange password="CDC0" sqref="L47:L56" name="Range1_12_13_1_1_1"/>
    <protectedRange password="CDC0" sqref="L57:L70" name="Range1_12_13_1_1_2"/>
    <protectedRange password="CDC0" sqref="L73" name="Range1_12_13_1_1_2_1"/>
    <protectedRange password="CDC0" sqref="L74" name="Range1_12_13_1_1_2_2"/>
    <protectedRange password="CDC0" sqref="L77:L80" name="Range1_12_13_1_1_2_3"/>
  </protectedRanges>
  <mergeCells count="137">
    <mergeCell ref="K4:L4"/>
    <mergeCell ref="A12:B12"/>
    <mergeCell ref="C12:D12"/>
    <mergeCell ref="A10:B10"/>
    <mergeCell ref="A5:L5"/>
    <mergeCell ref="A6:L6"/>
    <mergeCell ref="A9:B9"/>
    <mergeCell ref="A11:B11"/>
    <mergeCell ref="C11:D11"/>
    <mergeCell ref="C10:E10"/>
    <mergeCell ref="C18:D18"/>
    <mergeCell ref="A14:B14"/>
    <mergeCell ref="C16:D16"/>
    <mergeCell ref="A16:B16"/>
    <mergeCell ref="C13:D13"/>
    <mergeCell ref="A13:B13"/>
    <mergeCell ref="C14:D14"/>
    <mergeCell ref="A18:B19"/>
    <mergeCell ref="C75:C81"/>
    <mergeCell ref="D82:D92"/>
    <mergeCell ref="F13:J13"/>
    <mergeCell ref="C15:D15"/>
    <mergeCell ref="B217:C217"/>
    <mergeCell ref="D28:D30"/>
    <mergeCell ref="D31:D42"/>
    <mergeCell ref="D43:D46"/>
    <mergeCell ref="D47:D71"/>
    <mergeCell ref="D75:D81"/>
    <mergeCell ref="C43:C46"/>
    <mergeCell ref="B43:B46"/>
    <mergeCell ref="A43:A46"/>
    <mergeCell ref="A31:A42"/>
    <mergeCell ref="A47:A71"/>
    <mergeCell ref="C47:C71"/>
    <mergeCell ref="C31:C42"/>
    <mergeCell ref="B47:B71"/>
    <mergeCell ref="C9:E9"/>
    <mergeCell ref="A15:B15"/>
    <mergeCell ref="B20:B27"/>
    <mergeCell ref="B31:B42"/>
    <mergeCell ref="E18:E19"/>
    <mergeCell ref="C20:C27"/>
    <mergeCell ref="D20:D27"/>
    <mergeCell ref="A28:A30"/>
    <mergeCell ref="B28:B30"/>
    <mergeCell ref="C28:C30"/>
    <mergeCell ref="A151:A158"/>
    <mergeCell ref="A143:B143"/>
    <mergeCell ref="B151:B158"/>
    <mergeCell ref="A72:A92"/>
    <mergeCell ref="C73:C74"/>
    <mergeCell ref="B170:B173"/>
    <mergeCell ref="C151:C158"/>
    <mergeCell ref="C144:C150"/>
    <mergeCell ref="A93:B94"/>
    <mergeCell ref="C82:C92"/>
    <mergeCell ref="B144:B150"/>
    <mergeCell ref="A144:A150"/>
    <mergeCell ref="B95:B142"/>
    <mergeCell ref="A95:A142"/>
    <mergeCell ref="A20:A27"/>
    <mergeCell ref="B73:B74"/>
    <mergeCell ref="K18:K19"/>
    <mergeCell ref="A178:A181"/>
    <mergeCell ref="B178:B181"/>
    <mergeCell ref="C178:C181"/>
    <mergeCell ref="B159:B164"/>
    <mergeCell ref="A159:A169"/>
    <mergeCell ref="B174:B177"/>
    <mergeCell ref="B165:B169"/>
    <mergeCell ref="C159:C164"/>
    <mergeCell ref="A170:A173"/>
    <mergeCell ref="L93:L94"/>
    <mergeCell ref="E93:E94"/>
    <mergeCell ref="C93:D93"/>
    <mergeCell ref="G18:G19"/>
    <mergeCell ref="G72:L72"/>
    <mergeCell ref="F18:F19"/>
    <mergeCell ref="L18:L19"/>
    <mergeCell ref="H18:H19"/>
    <mergeCell ref="I18:I19"/>
    <mergeCell ref="J18:J19"/>
    <mergeCell ref="D144:D150"/>
    <mergeCell ref="I93:I94"/>
    <mergeCell ref="G93:G94"/>
    <mergeCell ref="F93:F94"/>
    <mergeCell ref="C95:C142"/>
    <mergeCell ref="D95:D142"/>
    <mergeCell ref="G144:L144"/>
    <mergeCell ref="J93:J94"/>
    <mergeCell ref="K93:K94"/>
    <mergeCell ref="H93:H94"/>
    <mergeCell ref="C165:C169"/>
    <mergeCell ref="D165:D169"/>
    <mergeCell ref="C170:C173"/>
    <mergeCell ref="F183:F184"/>
    <mergeCell ref="C174:C177"/>
    <mergeCell ref="D159:D164"/>
    <mergeCell ref="K183:K184"/>
    <mergeCell ref="J183:J184"/>
    <mergeCell ref="H183:H184"/>
    <mergeCell ref="I183:I184"/>
    <mergeCell ref="G185:L185"/>
    <mergeCell ref="D151:D158"/>
    <mergeCell ref="D170:D173"/>
    <mergeCell ref="E183:E184"/>
    <mergeCell ref="D174:D177"/>
    <mergeCell ref="C182:D182"/>
    <mergeCell ref="A201:A207"/>
    <mergeCell ref="A182:B183"/>
    <mergeCell ref="A195:A200"/>
    <mergeCell ref="A185:A194"/>
    <mergeCell ref="B185:B194"/>
    <mergeCell ref="C185:C194"/>
    <mergeCell ref="B195:B200"/>
    <mergeCell ref="C195:C200"/>
    <mergeCell ref="B201:B207"/>
    <mergeCell ref="C208:C212"/>
    <mergeCell ref="C201:C207"/>
    <mergeCell ref="K1:L1"/>
    <mergeCell ref="K3:L3"/>
    <mergeCell ref="D178:D181"/>
    <mergeCell ref="D195:D200"/>
    <mergeCell ref="D201:D207"/>
    <mergeCell ref="L183:L184"/>
    <mergeCell ref="D185:D194"/>
    <mergeCell ref="G183:G184"/>
    <mergeCell ref="D208:D212"/>
    <mergeCell ref="A184:B184"/>
    <mergeCell ref="A174:A177"/>
    <mergeCell ref="B219:C219"/>
    <mergeCell ref="A208:A212"/>
    <mergeCell ref="B208:B212"/>
    <mergeCell ref="D213:D214"/>
    <mergeCell ref="A213:A214"/>
    <mergeCell ref="B213:B214"/>
    <mergeCell ref="C213:C214"/>
  </mergeCells>
  <printOptions/>
  <pageMargins left="0.67" right="0.22" top="0.33" bottom="0.28" header="0.21" footer="0.16"/>
  <pageSetup fitToHeight="3" horizontalDpi="600" verticalDpi="600" orientation="landscape" paperSize="9" scale="36" r:id="rId1"/>
  <rowBreaks count="2" manualBreakCount="2">
    <brk id="92" max="11" man="1"/>
    <brk id="181" max="11" man="1"/>
  </rowBreaks>
  <ignoredErrors>
    <ignoredError sqref="I114" numberStoredAsText="1"/>
  </ignoredErrors>
</worksheet>
</file>

<file path=xl/worksheets/sheet3.xml><?xml version="1.0" encoding="utf-8"?>
<worksheet xmlns="http://schemas.openxmlformats.org/spreadsheetml/2006/main" xmlns:r="http://schemas.openxmlformats.org/officeDocument/2006/relationships">
  <dimension ref="A1:Q233"/>
  <sheetViews>
    <sheetView view="pageBreakPreview" zoomScale="70" zoomScaleNormal="75" zoomScaleSheetLayoutView="70" zoomScalePageLayoutView="0" workbookViewId="0" topLeftCell="C1">
      <selection activeCell="N66" sqref="N66"/>
    </sheetView>
  </sheetViews>
  <sheetFormatPr defaultColWidth="9.00390625" defaultRowHeight="12.75"/>
  <cols>
    <col min="1" max="1" width="5.75390625" style="9" customWidth="1"/>
    <col min="2" max="2" width="40.75390625" style="9" customWidth="1"/>
    <col min="3" max="3" width="11.375" style="9" customWidth="1"/>
    <col min="4" max="4" width="11.25390625" style="9" customWidth="1"/>
    <col min="5" max="5" width="10.75390625" style="9" customWidth="1"/>
    <col min="6" max="6" width="16.75390625" style="9" customWidth="1"/>
    <col min="7" max="7" width="33.75390625" style="9" customWidth="1"/>
    <col min="8" max="8" width="23.625" style="9" customWidth="1"/>
    <col min="9" max="9" width="25.75390625" style="9" customWidth="1"/>
    <col min="10" max="12" width="30.75390625" style="9" customWidth="1"/>
    <col min="13" max="13" width="30.625" style="9" customWidth="1"/>
    <col min="14" max="14" width="41.625" style="9" customWidth="1"/>
    <col min="15" max="16384" width="9.125" style="9" customWidth="1"/>
  </cols>
  <sheetData>
    <row r="1" spans="12:14" ht="18">
      <c r="L1" s="214"/>
      <c r="M1" s="1357" t="s">
        <v>235</v>
      </c>
      <c r="N1" s="1357"/>
    </row>
    <row r="2" spans="11:14" ht="18">
      <c r="K2" s="214"/>
      <c r="L2" s="214"/>
      <c r="M2" s="361" t="s">
        <v>262</v>
      </c>
      <c r="N2" s="362"/>
    </row>
    <row r="3" spans="11:14" ht="18">
      <c r="K3" s="214"/>
      <c r="L3" s="214"/>
      <c r="M3" s="1358" t="s">
        <v>263</v>
      </c>
      <c r="N3" s="1358"/>
    </row>
    <row r="4" spans="11:14" ht="18">
      <c r="K4" s="10"/>
      <c r="L4" s="10"/>
      <c r="M4" s="1362" t="s">
        <v>333</v>
      </c>
      <c r="N4" s="1318"/>
    </row>
    <row r="5" spans="1:14" ht="15.75">
      <c r="A5" s="1702" t="s">
        <v>52</v>
      </c>
      <c r="B5" s="1702"/>
      <c r="C5" s="1702"/>
      <c r="D5" s="1702"/>
      <c r="E5" s="1702"/>
      <c r="F5" s="1702"/>
      <c r="G5" s="1702"/>
      <c r="H5" s="1702"/>
      <c r="I5" s="1702"/>
      <c r="J5" s="1702"/>
      <c r="K5" s="1702"/>
      <c r="L5" s="1702"/>
      <c r="M5" s="1702"/>
      <c r="N5" s="1702"/>
    </row>
    <row r="6" spans="1:14" ht="15.75">
      <c r="A6" s="1702" t="s">
        <v>315</v>
      </c>
      <c r="B6" s="1702"/>
      <c r="C6" s="1702"/>
      <c r="D6" s="1702"/>
      <c r="E6" s="1702"/>
      <c r="F6" s="1702"/>
      <c r="G6" s="1702"/>
      <c r="H6" s="1702"/>
      <c r="I6" s="1702"/>
      <c r="J6" s="1702"/>
      <c r="K6" s="1702"/>
      <c r="L6" s="1702"/>
      <c r="M6" s="1702"/>
      <c r="N6" s="1702"/>
    </row>
    <row r="8" spans="1:17" ht="15">
      <c r="A8" s="11"/>
      <c r="B8" s="11"/>
      <c r="C8" s="13"/>
      <c r="D8" s="11"/>
      <c r="E8" s="11"/>
      <c r="F8" s="11"/>
      <c r="G8" s="11"/>
      <c r="H8" s="13"/>
      <c r="I8" s="13"/>
      <c r="J8" s="11"/>
      <c r="K8" s="11"/>
      <c r="L8" s="11"/>
      <c r="M8" s="11"/>
      <c r="N8" s="11"/>
      <c r="O8" s="12"/>
      <c r="P8" s="12"/>
      <c r="Q8" s="12"/>
    </row>
    <row r="9" spans="1:17" ht="15.75">
      <c r="A9" s="1408" t="s">
        <v>27</v>
      </c>
      <c r="B9" s="1703"/>
      <c r="C9" s="1684" t="s">
        <v>44</v>
      </c>
      <c r="D9" s="1685"/>
      <c r="E9" s="14"/>
      <c r="F9" s="15"/>
      <c r="G9" s="11"/>
      <c r="H9" s="44" t="s">
        <v>33</v>
      </c>
      <c r="I9" s="218">
        <v>43439</v>
      </c>
      <c r="J9" s="11"/>
      <c r="K9" s="11"/>
      <c r="L9" s="11"/>
      <c r="M9" s="11"/>
      <c r="N9" s="11"/>
      <c r="O9" s="12"/>
      <c r="P9" s="12"/>
      <c r="Q9" s="12"/>
    </row>
    <row r="10" spans="1:17" ht="15.75">
      <c r="A10" s="1409" t="s">
        <v>29</v>
      </c>
      <c r="B10" s="1683"/>
      <c r="C10" s="1684">
        <v>2019</v>
      </c>
      <c r="D10" s="1685"/>
      <c r="E10" s="14"/>
      <c r="F10" s="15"/>
      <c r="G10" s="15"/>
      <c r="H10" s="11"/>
      <c r="I10" s="11"/>
      <c r="J10" s="11"/>
      <c r="K10" s="11"/>
      <c r="L10" s="11"/>
      <c r="M10" s="11"/>
      <c r="N10" s="11"/>
      <c r="O10" s="12"/>
      <c r="P10" s="12"/>
      <c r="Q10" s="12"/>
    </row>
    <row r="11" spans="1:17" ht="16.5" thickBot="1">
      <c r="A11" s="1408" t="s">
        <v>28</v>
      </c>
      <c r="B11" s="1694"/>
      <c r="C11" s="1686" t="s">
        <v>241</v>
      </c>
      <c r="D11" s="1687"/>
      <c r="E11" s="16"/>
      <c r="F11" s="15"/>
      <c r="G11" s="15"/>
      <c r="H11" s="11"/>
      <c r="I11" s="11"/>
      <c r="J11" s="11"/>
      <c r="K11" s="11"/>
      <c r="L11" s="11"/>
      <c r="M11" s="11"/>
      <c r="N11" s="11"/>
      <c r="O11" s="12"/>
      <c r="P11" s="12"/>
      <c r="Q11" s="12"/>
    </row>
    <row r="12" spans="1:17" ht="64.5" customHeight="1" thickBot="1">
      <c r="A12" s="1390" t="s">
        <v>53</v>
      </c>
      <c r="B12" s="1695"/>
      <c r="C12" s="1688">
        <v>1320076</v>
      </c>
      <c r="D12" s="1689"/>
      <c r="E12" s="17"/>
      <c r="F12" s="15"/>
      <c r="G12" s="18" t="s">
        <v>246</v>
      </c>
      <c r="H12" s="19">
        <v>66766</v>
      </c>
      <c r="I12" s="20"/>
      <c r="J12" s="11"/>
      <c r="K12" s="11"/>
      <c r="L12" s="11"/>
      <c r="M12" s="11"/>
      <c r="N12" s="11"/>
      <c r="O12" s="12"/>
      <c r="P12" s="12"/>
      <c r="Q12" s="12"/>
    </row>
    <row r="13" spans="1:17" ht="66" customHeight="1" thickBot="1">
      <c r="A13" s="1390" t="s">
        <v>90</v>
      </c>
      <c r="B13" s="1690"/>
      <c r="C13" s="1688">
        <v>1320076</v>
      </c>
      <c r="D13" s="1689"/>
      <c r="E13" s="21"/>
      <c r="F13" s="21"/>
      <c r="G13" s="1587" t="s">
        <v>171</v>
      </c>
      <c r="H13" s="1588"/>
      <c r="I13" s="1588"/>
      <c r="J13" s="1588"/>
      <c r="K13" s="1589"/>
      <c r="L13" s="11"/>
      <c r="M13" s="11"/>
      <c r="N13" s="11"/>
      <c r="O13" s="12"/>
      <c r="P13" s="12"/>
      <c r="Q13" s="12"/>
    </row>
    <row r="14" spans="1:17" ht="21.75" customHeight="1" thickBot="1">
      <c r="A14" s="1390" t="s">
        <v>30</v>
      </c>
      <c r="B14" s="1694"/>
      <c r="C14" s="1676" t="s">
        <v>35</v>
      </c>
      <c r="D14" s="1677"/>
      <c r="E14" s="1678"/>
      <c r="F14" s="1679"/>
      <c r="G14" s="3" t="s">
        <v>36</v>
      </c>
      <c r="H14" s="4" t="s">
        <v>37</v>
      </c>
      <c r="I14" s="11"/>
      <c r="J14" s="11"/>
      <c r="K14" s="11"/>
      <c r="L14" s="11"/>
      <c r="M14" s="11"/>
      <c r="N14" s="11"/>
      <c r="O14" s="12"/>
      <c r="P14" s="12"/>
      <c r="Q14" s="12"/>
    </row>
    <row r="15" spans="1:17" ht="33" customHeight="1" thickBot="1">
      <c r="A15" s="1700" t="s">
        <v>54</v>
      </c>
      <c r="B15" s="1701"/>
      <c r="C15" s="1680">
        <f>IF(C13&gt;5000,(200),(C13*0.5%))</f>
        <v>200</v>
      </c>
      <c r="D15" s="1681"/>
      <c r="E15" s="1681"/>
      <c r="F15" s="1682"/>
      <c r="G15" s="22"/>
      <c r="H15" s="23"/>
      <c r="I15" s="11"/>
      <c r="J15" s="11"/>
      <c r="K15" s="11"/>
      <c r="L15" s="11"/>
      <c r="M15" s="11"/>
      <c r="N15" s="11"/>
      <c r="O15" s="12"/>
      <c r="P15" s="12"/>
      <c r="Q15" s="12"/>
    </row>
    <row r="16" spans="1:17" ht="18.75" customHeight="1" thickBot="1">
      <c r="A16" s="1674" t="s">
        <v>32</v>
      </c>
      <c r="B16" s="1675"/>
      <c r="C16" s="1696">
        <f>F21+F26+F31+F35+F47+D71+D117+D150+D156+D175</f>
        <v>300</v>
      </c>
      <c r="D16" s="1697"/>
      <c r="E16" s="1697"/>
      <c r="F16" s="1698"/>
      <c r="G16" s="24"/>
      <c r="H16" s="25"/>
      <c r="I16" s="11"/>
      <c r="J16" s="11"/>
      <c r="K16" s="11"/>
      <c r="L16" s="11"/>
      <c r="M16" s="11"/>
      <c r="N16" s="11"/>
      <c r="O16" s="12"/>
      <c r="P16" s="12"/>
      <c r="Q16" s="12"/>
    </row>
    <row r="17" spans="1:17" ht="15">
      <c r="A17" s="11"/>
      <c r="B17" s="26"/>
      <c r="C17" s="27"/>
      <c r="D17" s="21"/>
      <c r="E17" s="21"/>
      <c r="F17" s="21"/>
      <c r="G17" s="28"/>
      <c r="H17" s="28"/>
      <c r="I17" s="11"/>
      <c r="J17" s="11"/>
      <c r="K17" s="11"/>
      <c r="L17" s="11"/>
      <c r="M17" s="11"/>
      <c r="N17" s="11"/>
      <c r="O17" s="12"/>
      <c r="P17" s="12"/>
      <c r="Q17" s="12"/>
    </row>
    <row r="18" spans="1:17" ht="15" customHeight="1">
      <c r="A18" s="1665" t="s">
        <v>34</v>
      </c>
      <c r="B18" s="1666"/>
      <c r="C18" s="1671" t="s">
        <v>41</v>
      </c>
      <c r="D18" s="1672"/>
      <c r="E18" s="1672"/>
      <c r="F18" s="1673"/>
      <c r="G18" s="1659" t="s">
        <v>38</v>
      </c>
      <c r="H18" s="1452" t="s">
        <v>49</v>
      </c>
      <c r="I18" s="1363" t="s">
        <v>46</v>
      </c>
      <c r="J18" s="1363" t="s">
        <v>39</v>
      </c>
      <c r="K18" s="1363" t="s">
        <v>93</v>
      </c>
      <c r="L18" s="1363" t="s">
        <v>96</v>
      </c>
      <c r="M18" s="1363" t="s">
        <v>95</v>
      </c>
      <c r="N18" s="1463" t="s">
        <v>40</v>
      </c>
      <c r="O18" s="12"/>
      <c r="P18" s="12"/>
      <c r="Q18" s="12"/>
    </row>
    <row r="19" spans="1:17" ht="34.5" customHeight="1">
      <c r="A19" s="1667"/>
      <c r="B19" s="1668"/>
      <c r="C19" s="383" t="s">
        <v>45</v>
      </c>
      <c r="D19" s="383" t="s">
        <v>43</v>
      </c>
      <c r="E19" s="383" t="s">
        <v>139</v>
      </c>
      <c r="F19" s="383" t="s">
        <v>139</v>
      </c>
      <c r="G19" s="1364"/>
      <c r="H19" s="1364"/>
      <c r="I19" s="1364"/>
      <c r="J19" s="1364"/>
      <c r="K19" s="1447"/>
      <c r="L19" s="1447"/>
      <c r="M19" s="1364"/>
      <c r="N19" s="1464"/>
      <c r="O19" s="12"/>
      <c r="P19" s="12"/>
      <c r="Q19" s="12"/>
    </row>
    <row r="20" spans="1:17" ht="30" customHeight="1">
      <c r="A20" s="1669"/>
      <c r="B20" s="1670"/>
      <c r="C20" s="384" t="s">
        <v>31</v>
      </c>
      <c r="D20" s="385" t="s">
        <v>31</v>
      </c>
      <c r="E20" s="385" t="s">
        <v>31</v>
      </c>
      <c r="F20" s="386" t="s">
        <v>32</v>
      </c>
      <c r="G20" s="1364"/>
      <c r="H20" s="1364"/>
      <c r="I20" s="1364"/>
      <c r="J20" s="1364"/>
      <c r="K20" s="1447"/>
      <c r="L20" s="1447"/>
      <c r="M20" s="1364"/>
      <c r="N20" s="1464"/>
      <c r="O20" s="12"/>
      <c r="P20" s="12"/>
      <c r="Q20" s="12"/>
    </row>
    <row r="21" spans="1:17" ht="15" customHeight="1">
      <c r="A21" s="1627" t="s">
        <v>2</v>
      </c>
      <c r="B21" s="1665" t="s">
        <v>50</v>
      </c>
      <c r="C21" s="1656">
        <f>IF(C13&gt;5000,10,(C15*0.5)/5/2)</f>
        <v>10</v>
      </c>
      <c r="D21" s="1651">
        <f>C21</f>
        <v>10</v>
      </c>
      <c r="E21" s="1651">
        <f>SUM(C21:D25)</f>
        <v>20</v>
      </c>
      <c r="F21" s="1661">
        <v>20</v>
      </c>
      <c r="G21" s="164" t="s">
        <v>175</v>
      </c>
      <c r="H21" s="711" t="s">
        <v>100</v>
      </c>
      <c r="I21" s="159"/>
      <c r="J21" s="159" t="s">
        <v>101</v>
      </c>
      <c r="K21" s="176"/>
      <c r="L21" s="176">
        <v>1</v>
      </c>
      <c r="M21" s="159" t="s">
        <v>124</v>
      </c>
      <c r="N21" s="159" t="s">
        <v>173</v>
      </c>
      <c r="O21" s="12"/>
      <c r="P21" s="12"/>
      <c r="Q21" s="12"/>
    </row>
    <row r="22" spans="1:17" ht="15" customHeight="1">
      <c r="A22" s="1628"/>
      <c r="B22" s="1667"/>
      <c r="C22" s="1657"/>
      <c r="D22" s="1652"/>
      <c r="E22" s="1652"/>
      <c r="F22" s="1662"/>
      <c r="G22" s="165" t="s">
        <v>253</v>
      </c>
      <c r="H22" s="712" t="s">
        <v>100</v>
      </c>
      <c r="I22" s="57"/>
      <c r="J22" s="57" t="s">
        <v>101</v>
      </c>
      <c r="K22" s="69"/>
      <c r="L22" s="69">
        <v>1</v>
      </c>
      <c r="M22" s="57" t="s">
        <v>124</v>
      </c>
      <c r="N22" s="57" t="s">
        <v>173</v>
      </c>
      <c r="O22" s="12"/>
      <c r="P22" s="12"/>
      <c r="Q22" s="12"/>
    </row>
    <row r="23" spans="1:17" s="583" customFormat="1" ht="15" customHeight="1">
      <c r="A23" s="1628"/>
      <c r="B23" s="1667"/>
      <c r="C23" s="1657"/>
      <c r="D23" s="1652"/>
      <c r="E23" s="1652"/>
      <c r="F23" s="1662"/>
      <c r="G23" s="785" t="s">
        <v>252</v>
      </c>
      <c r="H23" s="892" t="s">
        <v>100</v>
      </c>
      <c r="I23" s="655"/>
      <c r="J23" s="655" t="s">
        <v>101</v>
      </c>
      <c r="K23" s="665"/>
      <c r="L23" s="665">
        <v>1</v>
      </c>
      <c r="M23" s="655" t="s">
        <v>124</v>
      </c>
      <c r="N23" s="655" t="s">
        <v>173</v>
      </c>
      <c r="O23" s="710"/>
      <c r="P23" s="710"/>
      <c r="Q23" s="710"/>
    </row>
    <row r="24" spans="1:17" ht="15" customHeight="1">
      <c r="A24" s="1628"/>
      <c r="B24" s="1667"/>
      <c r="C24" s="1657"/>
      <c r="D24" s="1652"/>
      <c r="E24" s="1652"/>
      <c r="F24" s="1662"/>
      <c r="G24" s="650"/>
      <c r="H24" s="892"/>
      <c r="I24" s="655"/>
      <c r="J24" s="655"/>
      <c r="K24" s="665"/>
      <c r="L24" s="665"/>
      <c r="M24" s="655"/>
      <c r="N24" s="655"/>
      <c r="O24" s="12"/>
      <c r="P24" s="12"/>
      <c r="Q24" s="12"/>
    </row>
    <row r="25" spans="1:17" ht="15" customHeight="1">
      <c r="A25" s="1629"/>
      <c r="B25" s="1699"/>
      <c r="C25" s="1658"/>
      <c r="D25" s="1660"/>
      <c r="E25" s="1660"/>
      <c r="F25" s="1663"/>
      <c r="G25" s="860"/>
      <c r="H25" s="907"/>
      <c r="I25" s="909"/>
      <c r="J25" s="909"/>
      <c r="K25" s="910"/>
      <c r="L25" s="910"/>
      <c r="M25" s="909"/>
      <c r="N25" s="911"/>
      <c r="O25" s="12"/>
      <c r="P25" s="12"/>
      <c r="Q25" s="12"/>
    </row>
    <row r="26" spans="1:17" ht="15" customHeight="1">
      <c r="A26" s="1627" t="s">
        <v>4</v>
      </c>
      <c r="B26" s="1705" t="s">
        <v>57</v>
      </c>
      <c r="C26" s="1656">
        <f>IF(C13&gt;5000,10,(C15*0.5)/5/2)</f>
        <v>10</v>
      </c>
      <c r="D26" s="1651">
        <f>C26</f>
        <v>10</v>
      </c>
      <c r="E26" s="1651">
        <f>SUM(C26:D30)</f>
        <v>20</v>
      </c>
      <c r="F26" s="1653">
        <v>20</v>
      </c>
      <c r="G26" s="702" t="s">
        <v>102</v>
      </c>
      <c r="H26" s="892" t="s">
        <v>100</v>
      </c>
      <c r="I26" s="654"/>
      <c r="J26" s="655" t="s">
        <v>101</v>
      </c>
      <c r="K26" s="665"/>
      <c r="L26" s="665">
        <v>1</v>
      </c>
      <c r="M26" s="655" t="s">
        <v>124</v>
      </c>
      <c r="N26" s="654" t="s">
        <v>173</v>
      </c>
      <c r="O26" s="12"/>
      <c r="P26" s="12"/>
      <c r="Q26" s="12"/>
    </row>
    <row r="27" spans="1:17" ht="15" customHeight="1">
      <c r="A27" s="1628"/>
      <c r="B27" s="1706"/>
      <c r="C27" s="1657"/>
      <c r="D27" s="1652"/>
      <c r="E27" s="1652"/>
      <c r="F27" s="1654"/>
      <c r="G27" s="785" t="s">
        <v>103</v>
      </c>
      <c r="H27" s="892" t="s">
        <v>106</v>
      </c>
      <c r="I27" s="655"/>
      <c r="J27" s="655" t="s">
        <v>101</v>
      </c>
      <c r="K27" s="665"/>
      <c r="L27" s="665">
        <v>0.6</v>
      </c>
      <c r="M27" s="655" t="s">
        <v>124</v>
      </c>
      <c r="N27" s="655" t="s">
        <v>173</v>
      </c>
      <c r="O27" s="12"/>
      <c r="P27" s="12"/>
      <c r="Q27" s="12"/>
    </row>
    <row r="28" spans="1:17" ht="15" customHeight="1">
      <c r="A28" s="1628"/>
      <c r="B28" s="1706"/>
      <c r="C28" s="1657"/>
      <c r="D28" s="1652"/>
      <c r="E28" s="1652"/>
      <c r="F28" s="1654"/>
      <c r="G28" s="912"/>
      <c r="H28" s="913"/>
      <c r="I28" s="914"/>
      <c r="J28" s="914"/>
      <c r="K28" s="915"/>
      <c r="L28" s="915"/>
      <c r="M28" s="914"/>
      <c r="N28" s="916"/>
      <c r="O28" s="12"/>
      <c r="P28" s="12"/>
      <c r="Q28" s="12"/>
    </row>
    <row r="29" spans="1:17" ht="15" customHeight="1">
      <c r="A29" s="1628"/>
      <c r="B29" s="1706"/>
      <c r="C29" s="1657"/>
      <c r="D29" s="1652"/>
      <c r="E29" s="1652"/>
      <c r="F29" s="1654"/>
      <c r="G29" s="917"/>
      <c r="H29" s="918"/>
      <c r="I29" s="919"/>
      <c r="J29" s="919"/>
      <c r="K29" s="920"/>
      <c r="L29" s="920"/>
      <c r="M29" s="919"/>
      <c r="N29" s="921"/>
      <c r="O29" s="12"/>
      <c r="P29" s="12"/>
      <c r="Q29" s="12"/>
    </row>
    <row r="30" spans="1:17" ht="15" customHeight="1">
      <c r="A30" s="1629"/>
      <c r="B30" s="1707"/>
      <c r="C30" s="1658"/>
      <c r="D30" s="1660"/>
      <c r="E30" s="1660"/>
      <c r="F30" s="1655"/>
      <c r="G30" s="917"/>
      <c r="H30" s="918"/>
      <c r="I30" s="919"/>
      <c r="J30" s="919"/>
      <c r="K30" s="920"/>
      <c r="L30" s="920"/>
      <c r="M30" s="919"/>
      <c r="N30" s="921"/>
      <c r="O30" s="12"/>
      <c r="P30" s="12"/>
      <c r="Q30" s="12"/>
    </row>
    <row r="31" spans="1:17" ht="15" customHeight="1">
      <c r="A31" s="1627" t="s">
        <v>5</v>
      </c>
      <c r="B31" s="1705" t="s">
        <v>58</v>
      </c>
      <c r="C31" s="1656">
        <f>IF(C13&gt;5000,10,(C15*0.5)/5/2)</f>
        <v>10</v>
      </c>
      <c r="D31" s="1651">
        <f>C31</f>
        <v>10</v>
      </c>
      <c r="E31" s="1651">
        <f>SUM(C31:D34)</f>
        <v>20</v>
      </c>
      <c r="F31" s="1653">
        <v>20</v>
      </c>
      <c r="G31" s="702" t="s">
        <v>104</v>
      </c>
      <c r="H31" s="900" t="s">
        <v>100</v>
      </c>
      <c r="I31" s="654" t="s">
        <v>98</v>
      </c>
      <c r="J31" s="654" t="s">
        <v>101</v>
      </c>
      <c r="K31" s="663">
        <v>1.5</v>
      </c>
      <c r="L31" s="663">
        <v>0.67</v>
      </c>
      <c r="M31" s="654" t="s">
        <v>124</v>
      </c>
      <c r="N31" s="654" t="s">
        <v>282</v>
      </c>
      <c r="O31" s="12"/>
      <c r="P31" s="12"/>
      <c r="Q31" s="12"/>
    </row>
    <row r="32" spans="1:17" ht="15" customHeight="1">
      <c r="A32" s="1628"/>
      <c r="B32" s="1706"/>
      <c r="C32" s="1657"/>
      <c r="D32" s="1652"/>
      <c r="E32" s="1652"/>
      <c r="F32" s="1654"/>
      <c r="G32" s="762"/>
      <c r="H32" s="922"/>
      <c r="I32" s="778"/>
      <c r="J32" s="778"/>
      <c r="K32" s="779"/>
      <c r="L32" s="779"/>
      <c r="M32" s="778"/>
      <c r="N32" s="923"/>
      <c r="O32" s="12"/>
      <c r="P32" s="12"/>
      <c r="Q32" s="12"/>
    </row>
    <row r="33" spans="1:17" ht="15" customHeight="1">
      <c r="A33" s="1628"/>
      <c r="B33" s="1706"/>
      <c r="C33" s="1657"/>
      <c r="D33" s="1652"/>
      <c r="E33" s="1652"/>
      <c r="F33" s="1654"/>
      <c r="G33" s="762"/>
      <c r="H33" s="922"/>
      <c r="I33" s="778"/>
      <c r="J33" s="778"/>
      <c r="K33" s="779"/>
      <c r="L33" s="779"/>
      <c r="M33" s="778"/>
      <c r="N33" s="923"/>
      <c r="O33" s="12"/>
      <c r="P33" s="12"/>
      <c r="Q33" s="12"/>
    </row>
    <row r="34" spans="1:17" ht="15" customHeight="1">
      <c r="A34" s="1629"/>
      <c r="B34" s="1707"/>
      <c r="C34" s="1658"/>
      <c r="D34" s="1660"/>
      <c r="E34" s="1660"/>
      <c r="F34" s="1655"/>
      <c r="G34" s="906"/>
      <c r="H34" s="907"/>
      <c r="I34" s="909"/>
      <c r="J34" s="909"/>
      <c r="K34" s="910"/>
      <c r="L34" s="910"/>
      <c r="M34" s="909"/>
      <c r="N34" s="911"/>
      <c r="O34" s="12"/>
      <c r="P34" s="12"/>
      <c r="Q34" s="12"/>
    </row>
    <row r="35" spans="1:17" ht="15" customHeight="1">
      <c r="A35" s="1627" t="s">
        <v>6</v>
      </c>
      <c r="B35" s="1708" t="s">
        <v>59</v>
      </c>
      <c r="C35" s="1656">
        <f>IF(C13&gt;5000,10,(C15*0.5)/5/2)</f>
        <v>10</v>
      </c>
      <c r="D35" s="1651">
        <f>C35</f>
        <v>10</v>
      </c>
      <c r="E35" s="1651">
        <f>SUM(C35:D46)</f>
        <v>20</v>
      </c>
      <c r="F35" s="1653">
        <v>20</v>
      </c>
      <c r="G35" s="848" t="s">
        <v>105</v>
      </c>
      <c r="H35" s="904" t="s">
        <v>100</v>
      </c>
      <c r="I35" s="654"/>
      <c r="J35" s="792" t="s">
        <v>101</v>
      </c>
      <c r="K35" s="663"/>
      <c r="L35" s="654">
        <v>0.11</v>
      </c>
      <c r="M35" s="654" t="s">
        <v>124</v>
      </c>
      <c r="N35" s="654" t="s">
        <v>282</v>
      </c>
      <c r="O35" s="12"/>
      <c r="P35" s="12"/>
      <c r="Q35" s="12"/>
    </row>
    <row r="36" spans="1:17" ht="15" customHeight="1">
      <c r="A36" s="1628"/>
      <c r="B36" s="1709"/>
      <c r="C36" s="1657"/>
      <c r="D36" s="1652"/>
      <c r="E36" s="1652"/>
      <c r="F36" s="1654"/>
      <c r="G36" s="924" t="s">
        <v>200</v>
      </c>
      <c r="H36" s="925" t="s">
        <v>100</v>
      </c>
      <c r="I36" s="655"/>
      <c r="J36" s="693" t="s">
        <v>101</v>
      </c>
      <c r="K36" s="694"/>
      <c r="L36" s="694">
        <v>0.52</v>
      </c>
      <c r="M36" s="655" t="s">
        <v>124</v>
      </c>
      <c r="N36" s="655" t="s">
        <v>282</v>
      </c>
      <c r="O36" s="12"/>
      <c r="P36" s="12"/>
      <c r="Q36" s="12"/>
    </row>
    <row r="37" spans="1:17" ht="15" customHeight="1">
      <c r="A37" s="1628"/>
      <c r="B37" s="1709"/>
      <c r="C37" s="1657"/>
      <c r="D37" s="1652"/>
      <c r="E37" s="1652"/>
      <c r="F37" s="1654"/>
      <c r="G37" s="650" t="s">
        <v>199</v>
      </c>
      <c r="H37" s="892" t="s">
        <v>100</v>
      </c>
      <c r="I37" s="655"/>
      <c r="J37" s="693" t="s">
        <v>101</v>
      </c>
      <c r="K37" s="694"/>
      <c r="L37" s="694">
        <v>0.44</v>
      </c>
      <c r="M37" s="655" t="s">
        <v>124</v>
      </c>
      <c r="N37" s="655" t="s">
        <v>282</v>
      </c>
      <c r="O37" s="12"/>
      <c r="P37" s="12"/>
      <c r="Q37" s="12"/>
    </row>
    <row r="38" spans="1:17" ht="15" customHeight="1">
      <c r="A38" s="1628"/>
      <c r="B38" s="1709"/>
      <c r="C38" s="1657"/>
      <c r="D38" s="1652"/>
      <c r="E38" s="1652"/>
      <c r="F38" s="1654"/>
      <c r="G38" s="650" t="s">
        <v>257</v>
      </c>
      <c r="H38" s="892" t="s">
        <v>100</v>
      </c>
      <c r="I38" s="651"/>
      <c r="J38" s="693" t="s">
        <v>101</v>
      </c>
      <c r="K38" s="694"/>
      <c r="L38" s="694">
        <v>0.53</v>
      </c>
      <c r="M38" s="651" t="s">
        <v>124</v>
      </c>
      <c r="N38" s="655" t="s">
        <v>282</v>
      </c>
      <c r="O38" s="12"/>
      <c r="P38" s="12"/>
      <c r="Q38" s="12"/>
    </row>
    <row r="39" spans="1:17" ht="15" customHeight="1">
      <c r="A39" s="1628"/>
      <c r="B39" s="1709"/>
      <c r="C39" s="1657"/>
      <c r="D39" s="1652"/>
      <c r="E39" s="1652"/>
      <c r="F39" s="1654"/>
      <c r="G39" s="650" t="s">
        <v>270</v>
      </c>
      <c r="H39" s="892" t="s">
        <v>100</v>
      </c>
      <c r="I39" s="651"/>
      <c r="J39" s="655" t="s">
        <v>101</v>
      </c>
      <c r="K39" s="694"/>
      <c r="L39" s="694">
        <v>0.53</v>
      </c>
      <c r="M39" s="651" t="s">
        <v>124</v>
      </c>
      <c r="N39" s="655" t="s">
        <v>282</v>
      </c>
      <c r="O39" s="12"/>
      <c r="P39" s="12"/>
      <c r="Q39" s="12"/>
    </row>
    <row r="40" spans="1:17" ht="15" customHeight="1">
      <c r="A40" s="1628"/>
      <c r="B40" s="1709"/>
      <c r="C40" s="1657"/>
      <c r="D40" s="1652"/>
      <c r="E40" s="1652"/>
      <c r="F40" s="1654"/>
      <c r="G40" s="775" t="s">
        <v>287</v>
      </c>
      <c r="H40" s="655" t="s">
        <v>100</v>
      </c>
      <c r="I40" s="651"/>
      <c r="J40" s="655" t="s">
        <v>101</v>
      </c>
      <c r="K40" s="694"/>
      <c r="L40" s="694">
        <v>0.11</v>
      </c>
      <c r="M40" s="194" t="s">
        <v>124</v>
      </c>
      <c r="N40" s="655" t="s">
        <v>282</v>
      </c>
      <c r="O40" s="585"/>
      <c r="P40" s="585"/>
      <c r="Q40" s="585"/>
    </row>
    <row r="41" spans="1:17" ht="15" customHeight="1">
      <c r="A41" s="1628"/>
      <c r="B41" s="1709"/>
      <c r="C41" s="1657"/>
      <c r="D41" s="1652"/>
      <c r="E41" s="1652"/>
      <c r="F41" s="1654"/>
      <c r="G41" s="775" t="s">
        <v>288</v>
      </c>
      <c r="H41" s="655" t="s">
        <v>100</v>
      </c>
      <c r="I41" s="651"/>
      <c r="J41" s="655" t="s">
        <v>101</v>
      </c>
      <c r="K41" s="694"/>
      <c r="L41" s="694">
        <v>0.43</v>
      </c>
      <c r="M41" s="194" t="s">
        <v>124</v>
      </c>
      <c r="N41" s="655" t="s">
        <v>282</v>
      </c>
      <c r="O41" s="585"/>
      <c r="P41" s="585"/>
      <c r="Q41" s="585"/>
    </row>
    <row r="42" spans="1:17" ht="15" customHeight="1">
      <c r="A42" s="1628"/>
      <c r="B42" s="1709"/>
      <c r="C42" s="1657"/>
      <c r="D42" s="1652"/>
      <c r="E42" s="1652"/>
      <c r="F42" s="1654"/>
      <c r="G42" s="775" t="s">
        <v>289</v>
      </c>
      <c r="H42" s="655" t="s">
        <v>100</v>
      </c>
      <c r="I42" s="651"/>
      <c r="J42" s="655" t="s">
        <v>101</v>
      </c>
      <c r="K42" s="694"/>
      <c r="L42" s="694">
        <v>0.42</v>
      </c>
      <c r="M42" s="194" t="s">
        <v>124</v>
      </c>
      <c r="N42" s="655" t="s">
        <v>282</v>
      </c>
      <c r="O42" s="585"/>
      <c r="P42" s="585"/>
      <c r="Q42" s="585"/>
    </row>
    <row r="43" spans="1:17" ht="15" customHeight="1">
      <c r="A43" s="1628"/>
      <c r="B43" s="1709"/>
      <c r="C43" s="1657"/>
      <c r="D43" s="1652"/>
      <c r="E43" s="1652"/>
      <c r="F43" s="1654"/>
      <c r="G43" s="775" t="s">
        <v>290</v>
      </c>
      <c r="H43" s="655" t="s">
        <v>100</v>
      </c>
      <c r="I43" s="651"/>
      <c r="J43" s="655" t="s">
        <v>101</v>
      </c>
      <c r="K43" s="694"/>
      <c r="L43" s="694">
        <v>0.11</v>
      </c>
      <c r="M43" s="194" t="s">
        <v>124</v>
      </c>
      <c r="N43" s="655" t="s">
        <v>282</v>
      </c>
      <c r="O43" s="585"/>
      <c r="P43" s="585"/>
      <c r="Q43" s="585"/>
    </row>
    <row r="44" spans="1:17" ht="15" customHeight="1">
      <c r="A44" s="1628"/>
      <c r="B44" s="1709"/>
      <c r="C44" s="1657"/>
      <c r="D44" s="1652"/>
      <c r="E44" s="1652"/>
      <c r="F44" s="1654"/>
      <c r="G44" s="775" t="s">
        <v>291</v>
      </c>
      <c r="H44" s="655" t="s">
        <v>100</v>
      </c>
      <c r="I44" s="651"/>
      <c r="J44" s="655" t="s">
        <v>101</v>
      </c>
      <c r="K44" s="694"/>
      <c r="L44" s="694">
        <v>0.11</v>
      </c>
      <c r="M44" s="194" t="s">
        <v>124</v>
      </c>
      <c r="N44" s="655" t="s">
        <v>282</v>
      </c>
      <c r="O44" s="585"/>
      <c r="P44" s="585"/>
      <c r="Q44" s="585"/>
    </row>
    <row r="45" spans="1:17" ht="15" customHeight="1">
      <c r="A45" s="1628"/>
      <c r="B45" s="1709"/>
      <c r="C45" s="1657"/>
      <c r="D45" s="1652"/>
      <c r="E45" s="1652"/>
      <c r="F45" s="1654"/>
      <c r="G45" s="650" t="s">
        <v>294</v>
      </c>
      <c r="H45" s="655" t="s">
        <v>100</v>
      </c>
      <c r="I45" s="651"/>
      <c r="J45" s="655" t="s">
        <v>101</v>
      </c>
      <c r="K45" s="694"/>
      <c r="L45" s="694">
        <v>0.54</v>
      </c>
      <c r="M45" s="194" t="s">
        <v>124</v>
      </c>
      <c r="N45" s="655" t="s">
        <v>282</v>
      </c>
      <c r="O45" s="585"/>
      <c r="P45" s="585"/>
      <c r="Q45" s="585"/>
    </row>
    <row r="46" spans="1:17" ht="15" customHeight="1">
      <c r="A46" s="1628"/>
      <c r="B46" s="1709"/>
      <c r="C46" s="1657"/>
      <c r="D46" s="1652"/>
      <c r="E46" s="1652"/>
      <c r="F46" s="1654"/>
      <c r="G46" s="860" t="s">
        <v>292</v>
      </c>
      <c r="H46" s="728" t="s">
        <v>100</v>
      </c>
      <c r="I46" s="909"/>
      <c r="J46" s="693" t="s">
        <v>101</v>
      </c>
      <c r="K46" s="910"/>
      <c r="L46" s="910">
        <v>0.46</v>
      </c>
      <c r="M46" s="192" t="s">
        <v>124</v>
      </c>
      <c r="N46" s="728" t="s">
        <v>282</v>
      </c>
      <c r="O46" s="585"/>
      <c r="P46" s="585"/>
      <c r="Q46" s="585"/>
    </row>
    <row r="47" spans="1:17" ht="33.75" customHeight="1">
      <c r="A47" s="1627" t="s">
        <v>7</v>
      </c>
      <c r="B47" s="131" t="s">
        <v>228</v>
      </c>
      <c r="C47" s="1127">
        <f>IF(C13&gt;5000,10,(C15*0.5)/5/2)</f>
        <v>10</v>
      </c>
      <c r="D47" s="1128">
        <f>C47</f>
        <v>10</v>
      </c>
      <c r="E47" s="1128">
        <f>SUM(C47:D47)</f>
        <v>20</v>
      </c>
      <c r="F47" s="29">
        <f>SUM(F49:F68)</f>
        <v>40</v>
      </c>
      <c r="G47" s="894"/>
      <c r="H47" s="311"/>
      <c r="I47" s="1590"/>
      <c r="J47" s="1591"/>
      <c r="K47" s="1591"/>
      <c r="L47" s="1591"/>
      <c r="M47" s="1591"/>
      <c r="N47" s="1592"/>
      <c r="O47" s="12"/>
      <c r="P47" s="12"/>
      <c r="Q47" s="12"/>
    </row>
    <row r="48" spans="1:17" ht="15" customHeight="1">
      <c r="A48" s="1628"/>
      <c r="B48" s="368"/>
      <c r="C48" s="1129"/>
      <c r="D48" s="1130"/>
      <c r="E48" s="1130"/>
      <c r="F48" s="403"/>
      <c r="G48" s="895"/>
      <c r="H48" s="896"/>
      <c r="I48" s="897"/>
      <c r="J48" s="897"/>
      <c r="K48" s="898"/>
      <c r="L48" s="897"/>
      <c r="M48" s="897"/>
      <c r="N48" s="899"/>
      <c r="O48" s="12"/>
      <c r="P48" s="12"/>
      <c r="Q48" s="12"/>
    </row>
    <row r="49" spans="1:17" ht="15" customHeight="1">
      <c r="A49" s="1628"/>
      <c r="B49" s="404" t="s">
        <v>158</v>
      </c>
      <c r="C49" s="1129"/>
      <c r="D49" s="1130"/>
      <c r="E49" s="1130"/>
      <c r="F49" s="715">
        <v>20</v>
      </c>
      <c r="G49" s="784" t="s">
        <v>84</v>
      </c>
      <c r="H49" s="900" t="s">
        <v>106</v>
      </c>
      <c r="I49" s="654" t="s">
        <v>107</v>
      </c>
      <c r="J49" s="654" t="s">
        <v>101</v>
      </c>
      <c r="K49" s="654">
        <v>0.18</v>
      </c>
      <c r="L49" s="654" t="s">
        <v>233</v>
      </c>
      <c r="M49" s="654" t="s">
        <v>124</v>
      </c>
      <c r="N49" s="1049" t="s">
        <v>282</v>
      </c>
      <c r="O49" s="12"/>
      <c r="P49" s="12"/>
      <c r="Q49" s="12"/>
    </row>
    <row r="50" spans="1:17" ht="15" customHeight="1">
      <c r="A50" s="1628"/>
      <c r="B50" s="132" t="s">
        <v>60</v>
      </c>
      <c r="C50" s="1656"/>
      <c r="D50" s="1651"/>
      <c r="E50" s="1651"/>
      <c r="F50" s="1653">
        <v>10</v>
      </c>
      <c r="G50" s="759"/>
      <c r="H50" s="901"/>
      <c r="I50" s="902"/>
      <c r="J50" s="902"/>
      <c r="K50" s="902"/>
      <c r="L50" s="902"/>
      <c r="M50" s="902"/>
      <c r="N50" s="903"/>
      <c r="O50" s="12"/>
      <c r="P50" s="12"/>
      <c r="Q50" s="12"/>
    </row>
    <row r="51" spans="1:17" ht="15" customHeight="1">
      <c r="A51" s="1628"/>
      <c r="B51" s="308" t="s">
        <v>62</v>
      </c>
      <c r="C51" s="1657"/>
      <c r="D51" s="1652"/>
      <c r="E51" s="1652"/>
      <c r="F51" s="1654"/>
      <c r="G51" s="785" t="s">
        <v>109</v>
      </c>
      <c r="H51" s="892" t="s">
        <v>106</v>
      </c>
      <c r="I51" s="655" t="s">
        <v>107</v>
      </c>
      <c r="J51" s="655" t="s">
        <v>101</v>
      </c>
      <c r="K51" s="655">
        <v>0.7</v>
      </c>
      <c r="L51" s="665">
        <v>0.56</v>
      </c>
      <c r="M51" s="655" t="s">
        <v>124</v>
      </c>
      <c r="N51" s="653" t="s">
        <v>282</v>
      </c>
      <c r="O51" s="12"/>
      <c r="P51" s="12"/>
      <c r="Q51" s="12"/>
    </row>
    <row r="52" spans="1:17" ht="15" customHeight="1">
      <c r="A52" s="1628"/>
      <c r="B52" s="308" t="s">
        <v>61</v>
      </c>
      <c r="C52" s="1657"/>
      <c r="D52" s="1652"/>
      <c r="E52" s="1652"/>
      <c r="F52" s="1654"/>
      <c r="G52" s="785" t="s">
        <v>108</v>
      </c>
      <c r="H52" s="892" t="s">
        <v>106</v>
      </c>
      <c r="I52" s="655" t="s">
        <v>107</v>
      </c>
      <c r="J52" s="655" t="s">
        <v>101</v>
      </c>
      <c r="K52" s="792">
        <v>0.6</v>
      </c>
      <c r="L52" s="665">
        <v>0.46</v>
      </c>
      <c r="M52" s="655" t="s">
        <v>124</v>
      </c>
      <c r="N52" s="653" t="s">
        <v>282</v>
      </c>
      <c r="O52" s="12"/>
      <c r="P52" s="12"/>
      <c r="Q52" s="12"/>
    </row>
    <row r="53" spans="1:17" ht="15" customHeight="1">
      <c r="A53" s="1628"/>
      <c r="B53" s="308" t="s">
        <v>143</v>
      </c>
      <c r="C53" s="1657"/>
      <c r="D53" s="1652"/>
      <c r="E53" s="1652"/>
      <c r="F53" s="1654"/>
      <c r="G53" s="785" t="s">
        <v>136</v>
      </c>
      <c r="H53" s="892" t="s">
        <v>106</v>
      </c>
      <c r="I53" s="655" t="s">
        <v>107</v>
      </c>
      <c r="J53" s="655" t="s">
        <v>101</v>
      </c>
      <c r="K53" s="655">
        <v>0.6</v>
      </c>
      <c r="L53" s="694">
        <v>0.55</v>
      </c>
      <c r="M53" s="655" t="s">
        <v>124</v>
      </c>
      <c r="N53" s="653" t="s">
        <v>282</v>
      </c>
      <c r="O53" s="12"/>
      <c r="P53" s="12"/>
      <c r="Q53" s="12"/>
    </row>
    <row r="54" spans="1:17" ht="15" customHeight="1">
      <c r="A54" s="1628"/>
      <c r="B54" s="308" t="s">
        <v>225</v>
      </c>
      <c r="C54" s="1657"/>
      <c r="D54" s="1652"/>
      <c r="E54" s="1652"/>
      <c r="F54" s="1654"/>
      <c r="G54" s="785" t="s">
        <v>135</v>
      </c>
      <c r="H54" s="904" t="s">
        <v>106</v>
      </c>
      <c r="I54" s="792" t="s">
        <v>107</v>
      </c>
      <c r="J54" s="792" t="s">
        <v>101</v>
      </c>
      <c r="K54" s="792">
        <v>0.6</v>
      </c>
      <c r="L54" s="694">
        <v>0.67</v>
      </c>
      <c r="M54" s="792" t="s">
        <v>124</v>
      </c>
      <c r="N54" s="653" t="s">
        <v>282</v>
      </c>
      <c r="O54" s="12"/>
      <c r="P54" s="12"/>
      <c r="Q54" s="12"/>
    </row>
    <row r="55" spans="1:17" ht="15" customHeight="1">
      <c r="A55" s="1628"/>
      <c r="B55" s="308"/>
      <c r="C55" s="1658"/>
      <c r="D55" s="1660"/>
      <c r="E55" s="1660"/>
      <c r="F55" s="1655"/>
      <c r="G55" s="865"/>
      <c r="H55" s="893"/>
      <c r="I55" s="655"/>
      <c r="J55" s="655"/>
      <c r="K55" s="693"/>
      <c r="L55" s="693"/>
      <c r="M55" s="728"/>
      <c r="N55" s="728"/>
      <c r="O55" s="12"/>
      <c r="P55" s="12"/>
      <c r="Q55" s="12"/>
    </row>
    <row r="56" spans="1:17" ht="15" customHeight="1">
      <c r="A56" s="1628"/>
      <c r="B56" s="134"/>
      <c r="C56" s="1656"/>
      <c r="D56" s="1691"/>
      <c r="E56" s="1691"/>
      <c r="F56" s="1653">
        <v>10</v>
      </c>
      <c r="G56" s="759"/>
      <c r="H56" s="901"/>
      <c r="I56" s="769"/>
      <c r="J56" s="769"/>
      <c r="K56" s="769"/>
      <c r="L56" s="769"/>
      <c r="M56" s="769"/>
      <c r="N56" s="769"/>
      <c r="O56" s="12"/>
      <c r="P56" s="12"/>
      <c r="Q56" s="12"/>
    </row>
    <row r="57" spans="1:17" ht="15" customHeight="1">
      <c r="A57" s="1628"/>
      <c r="B57" s="135" t="s">
        <v>63</v>
      </c>
      <c r="C57" s="1657"/>
      <c r="D57" s="1692"/>
      <c r="E57" s="1692"/>
      <c r="F57" s="1654"/>
      <c r="G57" s="762" t="s">
        <v>64</v>
      </c>
      <c r="H57" s="749" t="s">
        <v>106</v>
      </c>
      <c r="I57" s="655"/>
      <c r="J57" s="655" t="s">
        <v>101</v>
      </c>
      <c r="K57" s="800"/>
      <c r="L57" s="800">
        <v>1</v>
      </c>
      <c r="M57" s="655" t="s">
        <v>124</v>
      </c>
      <c r="N57" s="655" t="s">
        <v>173</v>
      </c>
      <c r="O57" s="12"/>
      <c r="P57" s="12"/>
      <c r="Q57" s="12"/>
    </row>
    <row r="58" spans="1:17" ht="15" customHeight="1">
      <c r="A58" s="1628"/>
      <c r="B58" s="135"/>
      <c r="C58" s="1657"/>
      <c r="D58" s="1692"/>
      <c r="E58" s="1692"/>
      <c r="F58" s="1654"/>
      <c r="G58" s="762" t="s">
        <v>65</v>
      </c>
      <c r="H58" s="749" t="s">
        <v>106</v>
      </c>
      <c r="I58" s="655"/>
      <c r="J58" s="764" t="s">
        <v>101</v>
      </c>
      <c r="K58" s="800"/>
      <c r="L58" s="800">
        <v>1</v>
      </c>
      <c r="M58" s="655" t="s">
        <v>124</v>
      </c>
      <c r="N58" s="655" t="s">
        <v>173</v>
      </c>
      <c r="O58" s="12"/>
      <c r="P58" s="12"/>
      <c r="Q58" s="12"/>
    </row>
    <row r="59" spans="1:17" ht="15" customHeight="1">
      <c r="A59" s="1628"/>
      <c r="B59" s="135"/>
      <c r="C59" s="1657"/>
      <c r="D59" s="1692"/>
      <c r="E59" s="1692"/>
      <c r="F59" s="1654"/>
      <c r="G59" s="767" t="s">
        <v>66</v>
      </c>
      <c r="H59" s="749" t="s">
        <v>106</v>
      </c>
      <c r="I59" s="655"/>
      <c r="J59" s="655" t="s">
        <v>101</v>
      </c>
      <c r="K59" s="763"/>
      <c r="L59" s="800">
        <v>1</v>
      </c>
      <c r="M59" s="655" t="s">
        <v>124</v>
      </c>
      <c r="N59" s="655" t="s">
        <v>173</v>
      </c>
      <c r="O59" s="11"/>
      <c r="P59" s="12"/>
      <c r="Q59" s="12"/>
    </row>
    <row r="60" spans="1:17" ht="15" customHeight="1">
      <c r="A60" s="1628"/>
      <c r="B60" s="135"/>
      <c r="C60" s="1657"/>
      <c r="D60" s="1692"/>
      <c r="E60" s="1692"/>
      <c r="F60" s="1654"/>
      <c r="G60" s="785" t="s">
        <v>295</v>
      </c>
      <c r="H60" s="653" t="s">
        <v>106</v>
      </c>
      <c r="I60" s="655"/>
      <c r="J60" s="655" t="s">
        <v>101</v>
      </c>
      <c r="K60" s="655"/>
      <c r="L60" s="800">
        <v>1</v>
      </c>
      <c r="M60" s="655" t="s">
        <v>124</v>
      </c>
      <c r="N60" s="655" t="s">
        <v>173</v>
      </c>
      <c r="O60" s="381"/>
      <c r="P60" s="597"/>
      <c r="Q60" s="585"/>
    </row>
    <row r="61" spans="1:17" ht="15" customHeight="1">
      <c r="A61" s="1628"/>
      <c r="B61" s="135"/>
      <c r="C61" s="1657"/>
      <c r="D61" s="1692"/>
      <c r="E61" s="1692"/>
      <c r="F61" s="1654"/>
      <c r="G61" s="785" t="s">
        <v>328</v>
      </c>
      <c r="H61" s="653" t="s">
        <v>106</v>
      </c>
      <c r="I61" s="655"/>
      <c r="J61" s="655" t="s">
        <v>101</v>
      </c>
      <c r="K61" s="655"/>
      <c r="L61" s="800">
        <v>1</v>
      </c>
      <c r="M61" s="655" t="s">
        <v>124</v>
      </c>
      <c r="N61" s="655" t="s">
        <v>173</v>
      </c>
      <c r="O61" s="381"/>
      <c r="P61" s="597"/>
      <c r="Q61" s="585"/>
    </row>
    <row r="62" spans="1:17" ht="15" customHeight="1">
      <c r="A62" s="1628"/>
      <c r="B62" s="135"/>
      <c r="C62" s="1657"/>
      <c r="D62" s="1692"/>
      <c r="E62" s="1692"/>
      <c r="F62" s="1654"/>
      <c r="G62" s="785" t="s">
        <v>329</v>
      </c>
      <c r="H62" s="653" t="s">
        <v>106</v>
      </c>
      <c r="I62" s="655"/>
      <c r="J62" s="655" t="s">
        <v>101</v>
      </c>
      <c r="K62" s="655"/>
      <c r="L62" s="800">
        <v>1</v>
      </c>
      <c r="M62" s="655" t="s">
        <v>124</v>
      </c>
      <c r="N62" s="655" t="s">
        <v>173</v>
      </c>
      <c r="O62" s="381"/>
      <c r="P62" s="597"/>
      <c r="Q62" s="585"/>
    </row>
    <row r="63" spans="1:17" ht="15" customHeight="1">
      <c r="A63" s="1628"/>
      <c r="B63" s="135"/>
      <c r="C63" s="1657"/>
      <c r="D63" s="1692"/>
      <c r="E63" s="1692"/>
      <c r="F63" s="1654"/>
      <c r="G63" s="785" t="s">
        <v>296</v>
      </c>
      <c r="H63" s="653" t="s">
        <v>106</v>
      </c>
      <c r="I63" s="655"/>
      <c r="J63" s="655" t="s">
        <v>101</v>
      </c>
      <c r="K63" s="655"/>
      <c r="L63" s="800">
        <v>1</v>
      </c>
      <c r="M63" s="655" t="s">
        <v>124</v>
      </c>
      <c r="N63" s="655" t="s">
        <v>173</v>
      </c>
      <c r="O63" s="381"/>
      <c r="P63" s="597"/>
      <c r="Q63" s="585"/>
    </row>
    <row r="64" spans="1:17" ht="15" customHeight="1">
      <c r="A64" s="1628"/>
      <c r="B64" s="31"/>
      <c r="C64" s="1657"/>
      <c r="D64" s="1692"/>
      <c r="E64" s="1692"/>
      <c r="F64" s="1654"/>
      <c r="G64" s="785" t="s">
        <v>327</v>
      </c>
      <c r="H64" s="653" t="s">
        <v>106</v>
      </c>
      <c r="I64" s="655"/>
      <c r="J64" s="655" t="s">
        <v>101</v>
      </c>
      <c r="K64" s="655"/>
      <c r="L64" s="800">
        <v>1</v>
      </c>
      <c r="M64" s="655" t="s">
        <v>124</v>
      </c>
      <c r="N64" s="655" t="s">
        <v>173</v>
      </c>
      <c r="O64" s="381"/>
      <c r="P64" s="597"/>
      <c r="Q64" s="585"/>
    </row>
    <row r="65" spans="1:17" ht="15" customHeight="1">
      <c r="A65" s="1628"/>
      <c r="B65" s="703"/>
      <c r="C65" s="1657"/>
      <c r="D65" s="1692"/>
      <c r="E65" s="1692"/>
      <c r="F65" s="1654"/>
      <c r="G65" s="767"/>
      <c r="H65" s="653"/>
      <c r="I65" s="655"/>
      <c r="J65" s="655"/>
      <c r="K65" s="763"/>
      <c r="L65" s="800"/>
      <c r="M65" s="655"/>
      <c r="N65" s="655"/>
      <c r="O65" s="11"/>
      <c r="P65" s="12"/>
      <c r="Q65" s="12"/>
    </row>
    <row r="66" spans="1:17" ht="15" customHeight="1">
      <c r="A66" s="1628"/>
      <c r="B66" s="703"/>
      <c r="C66" s="1657"/>
      <c r="D66" s="1692"/>
      <c r="E66" s="1692"/>
      <c r="F66" s="1654"/>
      <c r="G66" s="767"/>
      <c r="H66" s="653"/>
      <c r="I66" s="655"/>
      <c r="J66" s="655"/>
      <c r="K66" s="763"/>
      <c r="L66" s="800"/>
      <c r="M66" s="655"/>
      <c r="N66" s="655"/>
      <c r="O66" s="11"/>
      <c r="P66" s="12"/>
      <c r="Q66" s="12"/>
    </row>
    <row r="67" spans="1:17" ht="15" customHeight="1">
      <c r="A67" s="1628"/>
      <c r="B67" s="703"/>
      <c r="C67" s="1657"/>
      <c r="D67" s="1692"/>
      <c r="E67" s="1692"/>
      <c r="F67" s="1654"/>
      <c r="G67" s="754" t="s">
        <v>216</v>
      </c>
      <c r="H67" s="749" t="s">
        <v>106</v>
      </c>
      <c r="I67" s="668" t="s">
        <v>101</v>
      </c>
      <c r="J67" s="668" t="s">
        <v>101</v>
      </c>
      <c r="K67" s="755">
        <v>2.5</v>
      </c>
      <c r="L67" s="755">
        <v>4.5</v>
      </c>
      <c r="M67" s="655" t="s">
        <v>124</v>
      </c>
      <c r="N67" s="655" t="s">
        <v>173</v>
      </c>
      <c r="O67" s="12"/>
      <c r="P67" s="12"/>
      <c r="Q67" s="12"/>
    </row>
    <row r="68" spans="1:17" ht="15" customHeight="1">
      <c r="A68" s="1629"/>
      <c r="B68" s="32"/>
      <c r="C68" s="1658"/>
      <c r="D68" s="1693"/>
      <c r="E68" s="1693"/>
      <c r="F68" s="1655"/>
      <c r="G68" s="906"/>
      <c r="H68" s="907"/>
      <c r="I68" s="908"/>
      <c r="J68" s="908"/>
      <c r="K68" s="908"/>
      <c r="L68" s="908"/>
      <c r="M68" s="908"/>
      <c r="N68" s="908"/>
      <c r="O68" s="381"/>
      <c r="P68" s="382"/>
      <c r="Q68" s="12"/>
    </row>
    <row r="69" spans="1:17" ht="30" customHeight="1">
      <c r="A69" s="1710" t="s">
        <v>34</v>
      </c>
      <c r="B69" s="1711"/>
      <c r="C69" s="1641" t="s">
        <v>41</v>
      </c>
      <c r="D69" s="1642"/>
      <c r="E69" s="1735"/>
      <c r="F69" s="1736"/>
      <c r="G69" s="1604" t="s">
        <v>38</v>
      </c>
      <c r="H69" s="1604" t="s">
        <v>67</v>
      </c>
      <c r="I69" s="1604" t="s">
        <v>46</v>
      </c>
      <c r="J69" s="1604" t="s">
        <v>39</v>
      </c>
      <c r="K69" s="1604" t="s">
        <v>93</v>
      </c>
      <c r="L69" s="1604" t="s">
        <v>96</v>
      </c>
      <c r="M69" s="1604" t="s">
        <v>55</v>
      </c>
      <c r="N69" s="1606" t="s">
        <v>40</v>
      </c>
      <c r="O69" s="1603"/>
      <c r="P69" s="382"/>
      <c r="Q69" s="12"/>
    </row>
    <row r="70" spans="1:17" ht="30" customHeight="1">
      <c r="A70" s="1712"/>
      <c r="B70" s="1713"/>
      <c r="C70" s="380" t="s">
        <v>31</v>
      </c>
      <c r="D70" s="380" t="s">
        <v>32</v>
      </c>
      <c r="E70" s="1737"/>
      <c r="F70" s="1738"/>
      <c r="G70" s="1605"/>
      <c r="H70" s="1605"/>
      <c r="I70" s="1605"/>
      <c r="J70" s="1605"/>
      <c r="K70" s="1605"/>
      <c r="L70" s="1605"/>
      <c r="M70" s="1605"/>
      <c r="N70" s="1607"/>
      <c r="O70" s="1603"/>
      <c r="P70" s="382"/>
      <c r="Q70" s="12"/>
    </row>
    <row r="71" spans="1:17" ht="15" customHeight="1">
      <c r="A71" s="1705" t="s">
        <v>8</v>
      </c>
      <c r="B71" s="1739" t="s">
        <v>68</v>
      </c>
      <c r="C71" s="1742">
        <f>IF(C13&gt;5000,100/3,(C15*0.5)*0.5)</f>
        <v>33.333333333333336</v>
      </c>
      <c r="D71" s="1716">
        <v>50</v>
      </c>
      <c r="E71" s="1714"/>
      <c r="F71" s="1715"/>
      <c r="G71" s="770"/>
      <c r="H71" s="656"/>
      <c r="I71" s="656"/>
      <c r="J71" s="656"/>
      <c r="K71" s="656"/>
      <c r="L71" s="656"/>
      <c r="M71" s="656"/>
      <c r="N71" s="654"/>
      <c r="O71" s="15"/>
      <c r="P71" s="597"/>
      <c r="Q71" s="585"/>
    </row>
    <row r="72" spans="1:17" ht="15" customHeight="1">
      <c r="A72" s="1706"/>
      <c r="B72" s="1740"/>
      <c r="C72" s="1743"/>
      <c r="D72" s="1717"/>
      <c r="E72" s="1377"/>
      <c r="F72" s="1378"/>
      <c r="G72" s="677" t="s">
        <v>308</v>
      </c>
      <c r="H72" s="653" t="s">
        <v>106</v>
      </c>
      <c r="I72" s="655" t="s">
        <v>107</v>
      </c>
      <c r="J72" s="653" t="s">
        <v>101</v>
      </c>
      <c r="K72" s="653">
        <v>40</v>
      </c>
      <c r="L72" s="653">
        <v>53.5</v>
      </c>
      <c r="M72" s="653">
        <v>50</v>
      </c>
      <c r="N72" s="655" t="s">
        <v>173</v>
      </c>
      <c r="O72" s="15"/>
      <c r="P72" s="597"/>
      <c r="Q72" s="585"/>
    </row>
    <row r="73" spans="1:17" ht="15" customHeight="1">
      <c r="A73" s="1706"/>
      <c r="B73" s="1740"/>
      <c r="C73" s="1743"/>
      <c r="D73" s="1717"/>
      <c r="E73" s="1377"/>
      <c r="F73" s="1336"/>
      <c r="G73" s="886" t="s">
        <v>278</v>
      </c>
      <c r="H73" s="892" t="s">
        <v>106</v>
      </c>
      <c r="I73" s="655" t="s">
        <v>107</v>
      </c>
      <c r="J73" s="655" t="s">
        <v>101</v>
      </c>
      <c r="K73" s="655">
        <v>5</v>
      </c>
      <c r="L73" s="655">
        <v>134.3</v>
      </c>
      <c r="M73" s="655">
        <v>100</v>
      </c>
      <c r="N73" s="655" t="s">
        <v>215</v>
      </c>
      <c r="O73" s="11"/>
      <c r="P73" s="585"/>
      <c r="Q73" s="585"/>
    </row>
    <row r="74" spans="1:17" ht="15" customHeight="1">
      <c r="A74" s="1706"/>
      <c r="B74" s="1740"/>
      <c r="C74" s="1743"/>
      <c r="D74" s="1717"/>
      <c r="E74" s="1377"/>
      <c r="F74" s="1336"/>
      <c r="G74" s="677"/>
      <c r="H74" s="653"/>
      <c r="I74" s="653"/>
      <c r="J74" s="653"/>
      <c r="K74" s="653"/>
      <c r="L74" s="653"/>
      <c r="M74" s="653"/>
      <c r="N74" s="655"/>
      <c r="O74" s="11"/>
      <c r="P74" s="585"/>
      <c r="Q74" s="585"/>
    </row>
    <row r="75" spans="1:17" ht="15" customHeight="1">
      <c r="A75" s="1706"/>
      <c r="B75" s="1740"/>
      <c r="C75" s="1743"/>
      <c r="D75" s="1717"/>
      <c r="E75" s="1601"/>
      <c r="F75" s="1602"/>
      <c r="G75" s="677"/>
      <c r="H75" s="653"/>
      <c r="I75" s="653"/>
      <c r="J75" s="653"/>
      <c r="K75" s="653"/>
      <c r="L75" s="653"/>
      <c r="M75" s="653"/>
      <c r="N75" s="655"/>
      <c r="O75" s="11"/>
      <c r="P75" s="585"/>
      <c r="Q75" s="585"/>
    </row>
    <row r="76" spans="1:17" ht="15" customHeight="1">
      <c r="A76" s="1706"/>
      <c r="B76" s="1740"/>
      <c r="C76" s="1743"/>
      <c r="D76" s="1717"/>
      <c r="E76" s="1601"/>
      <c r="F76" s="1602"/>
      <c r="G76" s="677" t="s">
        <v>112</v>
      </c>
      <c r="H76" s="653" t="s">
        <v>106</v>
      </c>
      <c r="I76" s="653" t="s">
        <v>101</v>
      </c>
      <c r="J76" s="668" t="s">
        <v>101</v>
      </c>
      <c r="K76" s="668">
        <v>50</v>
      </c>
      <c r="L76" s="668">
        <v>109.65</v>
      </c>
      <c r="M76" s="653">
        <v>100</v>
      </c>
      <c r="N76" s="655" t="s">
        <v>173</v>
      </c>
      <c r="O76" s="11"/>
      <c r="P76" s="585"/>
      <c r="Q76" s="585"/>
    </row>
    <row r="77" spans="1:17" ht="15" customHeight="1">
      <c r="A77" s="1706"/>
      <c r="B77" s="1740"/>
      <c r="C77" s="1743"/>
      <c r="D77" s="1717"/>
      <c r="E77" s="1601"/>
      <c r="F77" s="1602"/>
      <c r="G77" s="677" t="s">
        <v>113</v>
      </c>
      <c r="H77" s="653" t="s">
        <v>106</v>
      </c>
      <c r="I77" s="653" t="s">
        <v>101</v>
      </c>
      <c r="J77" s="668" t="s">
        <v>101</v>
      </c>
      <c r="K77" s="668">
        <v>50</v>
      </c>
      <c r="L77" s="668">
        <v>114.88</v>
      </c>
      <c r="M77" s="653">
        <v>100</v>
      </c>
      <c r="N77" s="655" t="s">
        <v>173</v>
      </c>
      <c r="O77" s="11"/>
      <c r="P77" s="585"/>
      <c r="Q77" s="585"/>
    </row>
    <row r="78" spans="1:17" ht="15" customHeight="1">
      <c r="A78" s="1706"/>
      <c r="B78" s="1740"/>
      <c r="C78" s="1743"/>
      <c r="D78" s="1717"/>
      <c r="E78" s="1601"/>
      <c r="F78" s="1602"/>
      <c r="G78" s="677" t="s">
        <v>176</v>
      </c>
      <c r="H78" s="653" t="s">
        <v>106</v>
      </c>
      <c r="I78" s="653" t="s">
        <v>101</v>
      </c>
      <c r="J78" s="668" t="s">
        <v>101</v>
      </c>
      <c r="K78" s="668">
        <v>50</v>
      </c>
      <c r="L78" s="668">
        <v>108.6</v>
      </c>
      <c r="M78" s="653">
        <v>100</v>
      </c>
      <c r="N78" s="655" t="s">
        <v>173</v>
      </c>
      <c r="O78" s="11"/>
      <c r="P78" s="585"/>
      <c r="Q78" s="585"/>
    </row>
    <row r="79" spans="1:17" ht="15" customHeight="1">
      <c r="A79" s="1706"/>
      <c r="B79" s="1740"/>
      <c r="C79" s="1743"/>
      <c r="D79" s="1717"/>
      <c r="E79" s="1601"/>
      <c r="F79" s="1602"/>
      <c r="G79" s="677" t="s">
        <v>186</v>
      </c>
      <c r="H79" s="653" t="s">
        <v>106</v>
      </c>
      <c r="I79" s="653" t="s">
        <v>101</v>
      </c>
      <c r="J79" s="668" t="s">
        <v>101</v>
      </c>
      <c r="K79" s="668">
        <v>50</v>
      </c>
      <c r="L79" s="668">
        <v>108.04</v>
      </c>
      <c r="M79" s="653">
        <v>100</v>
      </c>
      <c r="N79" s="655" t="s">
        <v>173</v>
      </c>
      <c r="O79" s="11"/>
      <c r="P79" s="585"/>
      <c r="Q79" s="585"/>
    </row>
    <row r="80" spans="1:17" ht="15" customHeight="1">
      <c r="A80" s="1706"/>
      <c r="B80" s="1740"/>
      <c r="C80" s="1743"/>
      <c r="D80" s="1717"/>
      <c r="E80" s="1377"/>
      <c r="F80" s="1664"/>
      <c r="G80" s="677" t="s">
        <v>265</v>
      </c>
      <c r="H80" s="749" t="s">
        <v>106</v>
      </c>
      <c r="I80" s="653" t="s">
        <v>101</v>
      </c>
      <c r="J80" s="653" t="s">
        <v>101</v>
      </c>
      <c r="K80" s="653">
        <v>150</v>
      </c>
      <c r="L80" s="653">
        <v>314.9</v>
      </c>
      <c r="M80" s="653">
        <v>300</v>
      </c>
      <c r="N80" s="655"/>
      <c r="O80" s="11"/>
      <c r="P80" s="585"/>
      <c r="Q80" s="585"/>
    </row>
    <row r="81" spans="1:17" ht="15" customHeight="1">
      <c r="A81" s="1706"/>
      <c r="B81" s="1740"/>
      <c r="C81" s="1743"/>
      <c r="D81" s="1717"/>
      <c r="E81" s="1377"/>
      <c r="F81" s="1336"/>
      <c r="G81" s="748" t="s">
        <v>268</v>
      </c>
      <c r="H81" s="749" t="s">
        <v>106</v>
      </c>
      <c r="I81" s="668" t="s">
        <v>101</v>
      </c>
      <c r="J81" s="668" t="s">
        <v>101</v>
      </c>
      <c r="K81" s="653">
        <v>250</v>
      </c>
      <c r="L81" s="653">
        <v>631.6</v>
      </c>
      <c r="M81" s="653" t="s">
        <v>124</v>
      </c>
      <c r="N81" s="655" t="s">
        <v>173</v>
      </c>
      <c r="O81" s="11"/>
      <c r="P81" s="585"/>
      <c r="Q81" s="585"/>
    </row>
    <row r="82" spans="1:17" ht="15" customHeight="1">
      <c r="A82" s="1706"/>
      <c r="B82" s="1740"/>
      <c r="C82" s="1743"/>
      <c r="D82" s="1717"/>
      <c r="E82" s="1601"/>
      <c r="F82" s="1602"/>
      <c r="G82" s="677"/>
      <c r="H82" s="653"/>
      <c r="I82" s="653"/>
      <c r="J82" s="668"/>
      <c r="K82" s="668"/>
      <c r="L82" s="668"/>
      <c r="M82" s="653"/>
      <c r="N82" s="655"/>
      <c r="O82" s="11"/>
      <c r="P82" s="585"/>
      <c r="Q82" s="585"/>
    </row>
    <row r="83" spans="1:17" ht="15" customHeight="1">
      <c r="A83" s="1706"/>
      <c r="B83" s="1740"/>
      <c r="C83" s="1743"/>
      <c r="D83" s="1717"/>
      <c r="E83" s="1377"/>
      <c r="F83" s="1378"/>
      <c r="G83" s="677" t="s">
        <v>111</v>
      </c>
      <c r="H83" s="653" t="s">
        <v>106</v>
      </c>
      <c r="I83" s="655" t="s">
        <v>107</v>
      </c>
      <c r="J83" s="668" t="s">
        <v>101</v>
      </c>
      <c r="K83" s="653">
        <v>15</v>
      </c>
      <c r="L83" s="653">
        <v>118.59</v>
      </c>
      <c r="M83" s="653">
        <v>100</v>
      </c>
      <c r="N83" s="655" t="s">
        <v>234</v>
      </c>
      <c r="O83" s="11"/>
      <c r="P83" s="585"/>
      <c r="Q83" s="585"/>
    </row>
    <row r="84" spans="1:17" ht="15" customHeight="1">
      <c r="A84" s="1706"/>
      <c r="B84" s="1740"/>
      <c r="C84" s="1743"/>
      <c r="D84" s="1717"/>
      <c r="E84" s="1377"/>
      <c r="F84" s="1378"/>
      <c r="G84" s="677" t="s">
        <v>226</v>
      </c>
      <c r="H84" s="653" t="s">
        <v>106</v>
      </c>
      <c r="I84" s="655" t="s">
        <v>107</v>
      </c>
      <c r="J84" s="668" t="s">
        <v>101</v>
      </c>
      <c r="K84" s="653">
        <v>15</v>
      </c>
      <c r="L84" s="653">
        <v>113.35</v>
      </c>
      <c r="M84" s="653" t="s">
        <v>124</v>
      </c>
      <c r="N84" s="655" t="s">
        <v>234</v>
      </c>
      <c r="O84" s="11"/>
      <c r="P84" s="585"/>
      <c r="Q84" s="585"/>
    </row>
    <row r="85" spans="1:17" s="59" customFormat="1" ht="15" customHeight="1">
      <c r="A85" s="1706"/>
      <c r="B85" s="1740"/>
      <c r="C85" s="1743"/>
      <c r="D85" s="1717"/>
      <c r="E85" s="1601"/>
      <c r="F85" s="1602"/>
      <c r="G85" s="794" t="s">
        <v>261</v>
      </c>
      <c r="H85" s="657" t="s">
        <v>106</v>
      </c>
      <c r="I85" s="657" t="s">
        <v>107</v>
      </c>
      <c r="J85" s="657" t="s">
        <v>101</v>
      </c>
      <c r="K85" s="657">
        <v>15</v>
      </c>
      <c r="L85" s="657">
        <v>114.3</v>
      </c>
      <c r="M85" s="657">
        <v>100</v>
      </c>
      <c r="N85" s="657" t="s">
        <v>234</v>
      </c>
      <c r="O85" s="13"/>
      <c r="P85" s="716"/>
      <c r="Q85" s="716"/>
    </row>
    <row r="86" spans="1:17" s="59" customFormat="1" ht="15" customHeight="1">
      <c r="A86" s="1706"/>
      <c r="B86" s="1740"/>
      <c r="C86" s="1743"/>
      <c r="D86" s="1717"/>
      <c r="E86" s="1601"/>
      <c r="F86" s="1704"/>
      <c r="G86" s="750" t="s">
        <v>266</v>
      </c>
      <c r="H86" s="749" t="s">
        <v>106</v>
      </c>
      <c r="I86" s="657" t="s">
        <v>107</v>
      </c>
      <c r="J86" s="657" t="s">
        <v>101</v>
      </c>
      <c r="K86" s="657">
        <v>15</v>
      </c>
      <c r="L86" s="657">
        <v>437.5</v>
      </c>
      <c r="M86" s="657">
        <v>400</v>
      </c>
      <c r="N86" s="657" t="s">
        <v>234</v>
      </c>
      <c r="O86" s="13"/>
      <c r="P86" s="716"/>
      <c r="Q86" s="716"/>
    </row>
    <row r="87" spans="1:17" s="59" customFormat="1" ht="15" customHeight="1">
      <c r="A87" s="1706"/>
      <c r="B87" s="1740"/>
      <c r="C87" s="1743"/>
      <c r="D87" s="1717"/>
      <c r="E87" s="1601"/>
      <c r="F87" s="1704"/>
      <c r="G87" s="718"/>
      <c r="H87" s="682"/>
      <c r="I87" s="345"/>
      <c r="J87" s="345"/>
      <c r="K87" s="657"/>
      <c r="L87" s="657"/>
      <c r="M87" s="657"/>
      <c r="N87" s="657"/>
      <c r="O87" s="13"/>
      <c r="P87" s="716"/>
      <c r="Q87" s="716"/>
    </row>
    <row r="88" spans="1:17" s="59" customFormat="1" ht="15" customHeight="1">
      <c r="A88" s="1706"/>
      <c r="B88" s="1740"/>
      <c r="C88" s="1743"/>
      <c r="D88" s="1717"/>
      <c r="E88" s="1601"/>
      <c r="F88" s="1704"/>
      <c r="G88" s="717"/>
      <c r="H88" s="345"/>
      <c r="I88" s="345"/>
      <c r="J88" s="345"/>
      <c r="K88" s="657"/>
      <c r="L88" s="657"/>
      <c r="M88" s="657"/>
      <c r="N88" s="657"/>
      <c r="O88" s="13"/>
      <c r="P88" s="716"/>
      <c r="Q88" s="716"/>
    </row>
    <row r="89" spans="1:17" ht="15" customHeight="1">
      <c r="A89" s="1706"/>
      <c r="B89" s="1740"/>
      <c r="C89" s="1743"/>
      <c r="D89" s="1717"/>
      <c r="E89" s="1601"/>
      <c r="F89" s="1602"/>
      <c r="G89" s="752"/>
      <c r="H89" s="653"/>
      <c r="I89" s="655" t="s">
        <v>107</v>
      </c>
      <c r="J89" s="668"/>
      <c r="K89" s="1007"/>
      <c r="L89" s="668"/>
      <c r="M89" s="653"/>
      <c r="N89" s="655"/>
      <c r="O89" s="11"/>
      <c r="P89" s="585"/>
      <c r="Q89" s="585"/>
    </row>
    <row r="90" spans="1:17" ht="15" customHeight="1">
      <c r="A90" s="1706"/>
      <c r="B90" s="1740"/>
      <c r="C90" s="1743"/>
      <c r="D90" s="1717"/>
      <c r="E90" s="1601"/>
      <c r="F90" s="1602"/>
      <c r="G90" s="753" t="s">
        <v>179</v>
      </c>
      <c r="H90" s="657" t="s">
        <v>106</v>
      </c>
      <c r="I90" s="655" t="s">
        <v>107</v>
      </c>
      <c r="J90" s="668" t="s">
        <v>101</v>
      </c>
      <c r="K90" s="694">
        <v>50</v>
      </c>
      <c r="L90" s="694">
        <v>131.82</v>
      </c>
      <c r="M90" s="651">
        <v>100</v>
      </c>
      <c r="N90" s="655" t="s">
        <v>173</v>
      </c>
      <c r="O90" s="11"/>
      <c r="P90" s="585"/>
      <c r="Q90" s="585"/>
    </row>
    <row r="91" spans="1:17" ht="15" customHeight="1">
      <c r="A91" s="1706"/>
      <c r="B91" s="1740"/>
      <c r="C91" s="1743"/>
      <c r="D91" s="1717"/>
      <c r="E91" s="1601"/>
      <c r="F91" s="1704"/>
      <c r="G91" s="753" t="s">
        <v>210</v>
      </c>
      <c r="H91" s="657" t="s">
        <v>106</v>
      </c>
      <c r="I91" s="655"/>
      <c r="J91" s="668" t="s">
        <v>101</v>
      </c>
      <c r="K91" s="694">
        <v>15</v>
      </c>
      <c r="L91" s="694">
        <v>238.17</v>
      </c>
      <c r="M91" s="651">
        <v>200</v>
      </c>
      <c r="N91" s="655" t="s">
        <v>173</v>
      </c>
      <c r="O91" s="11"/>
      <c r="P91" s="585"/>
      <c r="Q91" s="585"/>
    </row>
    <row r="92" spans="1:17" ht="15" customHeight="1">
      <c r="A92" s="1706"/>
      <c r="B92" s="1740"/>
      <c r="C92" s="1743"/>
      <c r="D92" s="1717"/>
      <c r="E92" s="1377"/>
      <c r="F92" s="1378"/>
      <c r="G92" s="598"/>
      <c r="H92" s="598"/>
      <c r="I92" s="598"/>
      <c r="J92" s="598"/>
      <c r="K92" s="751"/>
      <c r="L92" s="751"/>
      <c r="M92" s="751"/>
      <c r="N92" s="751"/>
      <c r="O92" s="11"/>
      <c r="P92" s="585"/>
      <c r="Q92" s="585"/>
    </row>
    <row r="93" spans="1:17" ht="15" customHeight="1">
      <c r="A93" s="1706"/>
      <c r="B93" s="1740"/>
      <c r="C93" s="1743"/>
      <c r="D93" s="1717"/>
      <c r="E93" s="1377"/>
      <c r="F93" s="1336"/>
      <c r="G93" s="753" t="s">
        <v>286</v>
      </c>
      <c r="H93" s="657" t="s">
        <v>106</v>
      </c>
      <c r="I93" s="655" t="s">
        <v>107</v>
      </c>
      <c r="J93" s="668" t="s">
        <v>101</v>
      </c>
      <c r="K93" s="694">
        <v>60</v>
      </c>
      <c r="L93" s="694">
        <v>546.7</v>
      </c>
      <c r="M93" s="651">
        <v>500</v>
      </c>
      <c r="N93" s="655" t="s">
        <v>215</v>
      </c>
      <c r="O93" s="11"/>
      <c r="P93" s="585"/>
      <c r="Q93" s="585"/>
    </row>
    <row r="94" spans="1:17" ht="15" customHeight="1">
      <c r="A94" s="1706"/>
      <c r="B94" s="1740"/>
      <c r="C94" s="1743"/>
      <c r="D94" s="1717"/>
      <c r="E94" s="1377"/>
      <c r="F94" s="1378"/>
      <c r="G94" s="677" t="s">
        <v>254</v>
      </c>
      <c r="H94" s="653" t="s">
        <v>106</v>
      </c>
      <c r="I94" s="655" t="s">
        <v>107</v>
      </c>
      <c r="J94" s="668" t="s">
        <v>101</v>
      </c>
      <c r="K94" s="653">
        <v>30</v>
      </c>
      <c r="L94" s="653">
        <v>59.3</v>
      </c>
      <c r="M94" s="655" t="s">
        <v>124</v>
      </c>
      <c r="N94" s="57" t="s">
        <v>173</v>
      </c>
      <c r="O94" s="11"/>
      <c r="P94" s="585"/>
      <c r="Q94" s="585"/>
    </row>
    <row r="95" spans="1:17" ht="15" customHeight="1">
      <c r="A95" s="1706"/>
      <c r="B95" s="1740"/>
      <c r="C95" s="1743"/>
      <c r="D95" s="1717"/>
      <c r="E95" s="1377"/>
      <c r="F95" s="1336"/>
      <c r="G95" s="677"/>
      <c r="H95" s="653"/>
      <c r="I95" s="655"/>
      <c r="J95" s="668"/>
      <c r="K95" s="653"/>
      <c r="L95" s="653"/>
      <c r="M95" s="655"/>
      <c r="N95" s="57"/>
      <c r="O95" s="11"/>
      <c r="P95" s="585"/>
      <c r="Q95" s="585"/>
    </row>
    <row r="96" spans="1:17" ht="15" customHeight="1">
      <c r="A96" s="1706"/>
      <c r="B96" s="1740"/>
      <c r="C96" s="1743"/>
      <c r="D96" s="1717"/>
      <c r="E96" s="1377"/>
      <c r="F96" s="1378"/>
      <c r="G96" s="677" t="s">
        <v>255</v>
      </c>
      <c r="H96" s="653" t="s">
        <v>106</v>
      </c>
      <c r="I96" s="655" t="s">
        <v>107</v>
      </c>
      <c r="J96" s="668" t="s">
        <v>101</v>
      </c>
      <c r="K96" s="653">
        <v>50</v>
      </c>
      <c r="L96" s="653">
        <v>160</v>
      </c>
      <c r="M96" s="653">
        <v>150</v>
      </c>
      <c r="N96" s="57" t="s">
        <v>173</v>
      </c>
      <c r="O96" s="11"/>
      <c r="P96" s="585"/>
      <c r="Q96" s="585"/>
    </row>
    <row r="97" spans="1:17" ht="15" customHeight="1">
      <c r="A97" s="1706"/>
      <c r="B97" s="1740"/>
      <c r="C97" s="1743"/>
      <c r="D97" s="1717"/>
      <c r="E97" s="1377"/>
      <c r="F97" s="1378"/>
      <c r="G97" s="677" t="s">
        <v>264</v>
      </c>
      <c r="H97" s="653" t="s">
        <v>106</v>
      </c>
      <c r="I97" s="655" t="s">
        <v>107</v>
      </c>
      <c r="J97" s="668" t="s">
        <v>101</v>
      </c>
      <c r="K97" s="653">
        <v>40</v>
      </c>
      <c r="L97" s="653">
        <v>127.3</v>
      </c>
      <c r="M97" s="653">
        <v>100</v>
      </c>
      <c r="N97" s="57" t="s">
        <v>173</v>
      </c>
      <c r="O97" s="11"/>
      <c r="P97" s="585"/>
      <c r="Q97" s="585"/>
    </row>
    <row r="98" spans="1:17" ht="15" customHeight="1">
      <c r="A98" s="1706"/>
      <c r="B98" s="1740"/>
      <c r="C98" s="1743"/>
      <c r="D98" s="1717"/>
      <c r="E98" s="1377"/>
      <c r="F98" s="1336"/>
      <c r="G98" s="677"/>
      <c r="H98" s="653"/>
      <c r="I98" s="655"/>
      <c r="J98" s="668"/>
      <c r="K98" s="653"/>
      <c r="L98" s="653"/>
      <c r="M98" s="653"/>
      <c r="N98" s="57"/>
      <c r="O98" s="11"/>
      <c r="P98" s="585"/>
      <c r="Q98" s="585"/>
    </row>
    <row r="99" spans="1:17" ht="15" customHeight="1">
      <c r="A99" s="1706"/>
      <c r="B99" s="1740"/>
      <c r="C99" s="1743"/>
      <c r="D99" s="1717"/>
      <c r="E99" s="1377"/>
      <c r="F99" s="1336"/>
      <c r="G99" s="677" t="s">
        <v>271</v>
      </c>
      <c r="H99" s="653" t="s">
        <v>106</v>
      </c>
      <c r="I99" s="655" t="s">
        <v>107</v>
      </c>
      <c r="J99" s="668" t="s">
        <v>101</v>
      </c>
      <c r="K99" s="653">
        <v>40</v>
      </c>
      <c r="L99" s="653">
        <v>358</v>
      </c>
      <c r="M99" s="653">
        <v>300</v>
      </c>
      <c r="N99" s="57" t="s">
        <v>173</v>
      </c>
      <c r="O99" s="11"/>
      <c r="P99" s="585"/>
      <c r="Q99" s="585"/>
    </row>
    <row r="100" spans="1:17" ht="15" customHeight="1">
      <c r="A100" s="1706"/>
      <c r="B100" s="1740"/>
      <c r="C100" s="1743"/>
      <c r="D100" s="1717"/>
      <c r="E100" s="1377"/>
      <c r="F100" s="1336"/>
      <c r="G100" s="1061"/>
      <c r="H100" s="653"/>
      <c r="I100" s="668"/>
      <c r="J100" s="668"/>
      <c r="K100" s="653"/>
      <c r="L100" s="653"/>
      <c r="M100" s="653"/>
      <c r="N100" s="655"/>
      <c r="O100" s="11"/>
      <c r="P100" s="585"/>
      <c r="Q100" s="585"/>
    </row>
    <row r="101" spans="1:17" ht="15" customHeight="1">
      <c r="A101" s="1706"/>
      <c r="B101" s="1740"/>
      <c r="C101" s="1743"/>
      <c r="D101" s="1717"/>
      <c r="E101" s="1377"/>
      <c r="F101" s="1378"/>
      <c r="G101" s="677" t="s">
        <v>114</v>
      </c>
      <c r="H101" s="653" t="s">
        <v>106</v>
      </c>
      <c r="I101" s="668" t="s">
        <v>101</v>
      </c>
      <c r="J101" s="668" t="s">
        <v>101</v>
      </c>
      <c r="K101" s="668">
        <v>50</v>
      </c>
      <c r="L101" s="668">
        <v>109.8</v>
      </c>
      <c r="M101" s="653">
        <v>100</v>
      </c>
      <c r="N101" s="655" t="s">
        <v>173</v>
      </c>
      <c r="O101" s="11"/>
      <c r="P101" s="585"/>
      <c r="Q101" s="585"/>
    </row>
    <row r="102" spans="1:17" ht="15" customHeight="1">
      <c r="A102" s="1706"/>
      <c r="B102" s="1740"/>
      <c r="C102" s="1743"/>
      <c r="D102" s="1717"/>
      <c r="E102" s="1377"/>
      <c r="F102" s="1378"/>
      <c r="G102" s="677" t="s">
        <v>297</v>
      </c>
      <c r="H102" s="653" t="s">
        <v>106</v>
      </c>
      <c r="I102" s="668" t="s">
        <v>101</v>
      </c>
      <c r="J102" s="668" t="s">
        <v>101</v>
      </c>
      <c r="K102" s="668">
        <v>50</v>
      </c>
      <c r="L102" s="668">
        <v>113.5</v>
      </c>
      <c r="M102" s="653">
        <v>100</v>
      </c>
      <c r="N102" s="655" t="s">
        <v>173</v>
      </c>
      <c r="O102" s="11"/>
      <c r="P102" s="585"/>
      <c r="Q102" s="585"/>
    </row>
    <row r="103" spans="1:17" ht="15" customHeight="1">
      <c r="A103" s="1706"/>
      <c r="B103" s="1740"/>
      <c r="C103" s="1743"/>
      <c r="D103" s="1717"/>
      <c r="E103" s="1377"/>
      <c r="F103" s="1378"/>
      <c r="G103" s="677" t="s">
        <v>298</v>
      </c>
      <c r="H103" s="653" t="s">
        <v>106</v>
      </c>
      <c r="I103" s="668" t="s">
        <v>101</v>
      </c>
      <c r="J103" s="668" t="s">
        <v>101</v>
      </c>
      <c r="K103" s="668">
        <v>50</v>
      </c>
      <c r="L103" s="668">
        <v>108.4</v>
      </c>
      <c r="M103" s="653">
        <v>100</v>
      </c>
      <c r="N103" s="655" t="s">
        <v>173</v>
      </c>
      <c r="O103" s="11"/>
      <c r="P103" s="585"/>
      <c r="Q103" s="585"/>
    </row>
    <row r="104" spans="1:17" ht="15" customHeight="1">
      <c r="A104" s="1706"/>
      <c r="B104" s="1740"/>
      <c r="C104" s="1743"/>
      <c r="D104" s="1717"/>
      <c r="E104" s="1377"/>
      <c r="F104" s="1378"/>
      <c r="G104" s="677" t="s">
        <v>299</v>
      </c>
      <c r="H104" s="653" t="s">
        <v>106</v>
      </c>
      <c r="I104" s="668" t="s">
        <v>101</v>
      </c>
      <c r="J104" s="668" t="s">
        <v>101</v>
      </c>
      <c r="K104" s="668">
        <v>50</v>
      </c>
      <c r="L104" s="668">
        <v>114.4</v>
      </c>
      <c r="M104" s="653">
        <v>100</v>
      </c>
      <c r="N104" s="655" t="s">
        <v>173</v>
      </c>
      <c r="O104" s="585"/>
      <c r="P104" s="585"/>
      <c r="Q104" s="585"/>
    </row>
    <row r="105" spans="1:17" ht="15" customHeight="1">
      <c r="A105" s="1706"/>
      <c r="B105" s="1740"/>
      <c r="C105" s="1743"/>
      <c r="D105" s="1717"/>
      <c r="E105" s="1377"/>
      <c r="F105" s="1378"/>
      <c r="G105" s="677" t="s">
        <v>300</v>
      </c>
      <c r="H105" s="653" t="s">
        <v>106</v>
      </c>
      <c r="I105" s="668" t="s">
        <v>101</v>
      </c>
      <c r="J105" s="668" t="s">
        <v>101</v>
      </c>
      <c r="K105" s="668">
        <v>50</v>
      </c>
      <c r="L105" s="668">
        <v>109.5</v>
      </c>
      <c r="M105" s="653">
        <v>100</v>
      </c>
      <c r="N105" s="655" t="s">
        <v>173</v>
      </c>
      <c r="O105" s="585"/>
      <c r="P105" s="585"/>
      <c r="Q105" s="585"/>
    </row>
    <row r="106" spans="1:17" ht="35.25" customHeight="1">
      <c r="A106" s="1706"/>
      <c r="B106" s="1740"/>
      <c r="C106" s="1743"/>
      <c r="D106" s="1717"/>
      <c r="E106" s="1377"/>
      <c r="F106" s="1378"/>
      <c r="G106" s="677" t="s">
        <v>301</v>
      </c>
      <c r="H106" s="667" t="s">
        <v>106</v>
      </c>
      <c r="I106" s="668" t="s">
        <v>101</v>
      </c>
      <c r="J106" s="668" t="s">
        <v>101</v>
      </c>
      <c r="K106" s="668">
        <v>50</v>
      </c>
      <c r="L106" s="664">
        <v>109.2</v>
      </c>
      <c r="M106" s="667">
        <v>100</v>
      </c>
      <c r="N106" s="655" t="s">
        <v>173</v>
      </c>
      <c r="O106" s="585"/>
      <c r="P106" s="585"/>
      <c r="Q106" s="585"/>
    </row>
    <row r="107" spans="1:17" ht="15" customHeight="1">
      <c r="A107" s="1706"/>
      <c r="B107" s="1740"/>
      <c r="C107" s="1743"/>
      <c r="D107" s="1717"/>
      <c r="E107" s="1377"/>
      <c r="F107" s="1378"/>
      <c r="G107" s="677" t="s">
        <v>302</v>
      </c>
      <c r="H107" s="653" t="s">
        <v>106</v>
      </c>
      <c r="I107" s="668" t="s">
        <v>101</v>
      </c>
      <c r="J107" s="668" t="s">
        <v>101</v>
      </c>
      <c r="K107" s="668">
        <v>50</v>
      </c>
      <c r="L107" s="668">
        <v>120.2</v>
      </c>
      <c r="M107" s="653">
        <v>100</v>
      </c>
      <c r="N107" s="655" t="s">
        <v>173</v>
      </c>
      <c r="O107" s="585"/>
      <c r="P107" s="585"/>
      <c r="Q107" s="585"/>
    </row>
    <row r="108" spans="1:17" ht="15" customHeight="1">
      <c r="A108" s="1706"/>
      <c r="B108" s="1740"/>
      <c r="C108" s="1743"/>
      <c r="D108" s="1717"/>
      <c r="E108" s="1377"/>
      <c r="F108" s="1378"/>
      <c r="G108" s="677" t="s">
        <v>115</v>
      </c>
      <c r="H108" s="653" t="s">
        <v>106</v>
      </c>
      <c r="I108" s="668" t="s">
        <v>101</v>
      </c>
      <c r="J108" s="668" t="s">
        <v>101</v>
      </c>
      <c r="K108" s="668">
        <v>50</v>
      </c>
      <c r="L108" s="668">
        <v>112.9</v>
      </c>
      <c r="M108" s="653">
        <v>100</v>
      </c>
      <c r="N108" s="655" t="s">
        <v>173</v>
      </c>
      <c r="O108" s="585"/>
      <c r="P108" s="585"/>
      <c r="Q108" s="585"/>
    </row>
    <row r="109" spans="1:17" ht="15" customHeight="1">
      <c r="A109" s="1706"/>
      <c r="B109" s="1740"/>
      <c r="C109" s="1743"/>
      <c r="D109" s="1717"/>
      <c r="E109" s="1333"/>
      <c r="F109" s="1334"/>
      <c r="G109" s="752" t="s">
        <v>116</v>
      </c>
      <c r="H109" s="653" t="s">
        <v>106</v>
      </c>
      <c r="I109" s="668" t="s">
        <v>101</v>
      </c>
      <c r="J109" s="668" t="s">
        <v>101</v>
      </c>
      <c r="K109" s="668">
        <v>50</v>
      </c>
      <c r="L109" s="668">
        <v>113.9</v>
      </c>
      <c r="M109" s="653">
        <v>100</v>
      </c>
      <c r="N109" s="655" t="s">
        <v>173</v>
      </c>
      <c r="O109" s="585"/>
      <c r="P109" s="585"/>
      <c r="Q109" s="585"/>
    </row>
    <row r="110" spans="1:17" ht="15" customHeight="1">
      <c r="A110" s="1706"/>
      <c r="B110" s="1740"/>
      <c r="C110" s="1743"/>
      <c r="D110" s="1717"/>
      <c r="E110" s="1333"/>
      <c r="F110" s="1371"/>
      <c r="G110" s="754" t="s">
        <v>303</v>
      </c>
      <c r="H110" s="653" t="s">
        <v>106</v>
      </c>
      <c r="I110" s="668" t="s">
        <v>101</v>
      </c>
      <c r="J110" s="668" t="s">
        <v>101</v>
      </c>
      <c r="K110" s="668">
        <v>25</v>
      </c>
      <c r="L110" s="755">
        <v>58.58</v>
      </c>
      <c r="M110" s="653">
        <v>50</v>
      </c>
      <c r="N110" s="655" t="s">
        <v>173</v>
      </c>
      <c r="O110" s="585"/>
      <c r="P110" s="585"/>
      <c r="Q110" s="585"/>
    </row>
    <row r="111" spans="1:17" ht="15" customHeight="1">
      <c r="A111" s="1706"/>
      <c r="B111" s="1740"/>
      <c r="C111" s="1743"/>
      <c r="D111" s="1717"/>
      <c r="E111" s="1765"/>
      <c r="F111" s="1766"/>
      <c r="G111" s="754"/>
      <c r="H111" s="653"/>
      <c r="I111" s="668"/>
      <c r="J111" s="668"/>
      <c r="K111" s="755"/>
      <c r="L111" s="755"/>
      <c r="M111" s="57"/>
      <c r="N111" s="800"/>
      <c r="O111" s="585"/>
      <c r="P111" s="585"/>
      <c r="Q111" s="585"/>
    </row>
    <row r="112" spans="1:17" ht="15" customHeight="1">
      <c r="A112" s="1706"/>
      <c r="B112" s="1740"/>
      <c r="C112" s="1743"/>
      <c r="D112" s="1717"/>
      <c r="E112" s="1593"/>
      <c r="F112" s="1336"/>
      <c r="G112" s="754" t="s">
        <v>336</v>
      </c>
      <c r="H112" s="653" t="s">
        <v>106</v>
      </c>
      <c r="I112" s="668" t="s">
        <v>101</v>
      </c>
      <c r="J112" s="668" t="s">
        <v>101</v>
      </c>
      <c r="K112" s="755">
        <v>500</v>
      </c>
      <c r="L112" s="755">
        <v>1201</v>
      </c>
      <c r="M112" s="771">
        <v>1000</v>
      </c>
      <c r="N112" s="655" t="s">
        <v>173</v>
      </c>
      <c r="O112" s="585"/>
      <c r="P112" s="585"/>
      <c r="Q112" s="585"/>
    </row>
    <row r="113" spans="1:17" ht="15" customHeight="1">
      <c r="A113" s="1706"/>
      <c r="B113" s="1740"/>
      <c r="C113" s="1743"/>
      <c r="D113" s="1717"/>
      <c r="E113" s="1593"/>
      <c r="F113" s="1336"/>
      <c r="G113" s="754"/>
      <c r="H113" s="771"/>
      <c r="I113" s="755"/>
      <c r="J113" s="755"/>
      <c r="K113" s="755"/>
      <c r="L113" s="755"/>
      <c r="M113" s="655"/>
      <c r="N113" s="800"/>
      <c r="O113" s="585"/>
      <c r="P113" s="585"/>
      <c r="Q113" s="585"/>
    </row>
    <row r="114" spans="1:17" ht="15" customHeight="1">
      <c r="A114" s="1706"/>
      <c r="B114" s="1740"/>
      <c r="C114" s="1743"/>
      <c r="D114" s="1717"/>
      <c r="E114" s="1593"/>
      <c r="F114" s="1336"/>
      <c r="G114" s="754"/>
      <c r="H114" s="771"/>
      <c r="I114" s="755"/>
      <c r="J114" s="755"/>
      <c r="K114" s="668"/>
      <c r="L114" s="668"/>
      <c r="M114" s="655"/>
      <c r="N114" s="800"/>
      <c r="O114" s="585"/>
      <c r="P114" s="585"/>
      <c r="Q114" s="585"/>
    </row>
    <row r="115" spans="1:17" ht="15" customHeight="1">
      <c r="A115" s="1706"/>
      <c r="B115" s="1740"/>
      <c r="C115" s="1743"/>
      <c r="D115" s="1717"/>
      <c r="E115" s="1333"/>
      <c r="F115" s="1371"/>
      <c r="G115" s="754" t="s">
        <v>335</v>
      </c>
      <c r="H115" s="653" t="s">
        <v>106</v>
      </c>
      <c r="I115" s="668" t="s">
        <v>101</v>
      </c>
      <c r="J115" s="668" t="s">
        <v>101</v>
      </c>
      <c r="K115" s="668">
        <v>50</v>
      </c>
      <c r="L115" s="668">
        <v>121.3</v>
      </c>
      <c r="M115" s="653">
        <v>100</v>
      </c>
      <c r="N115" s="655" t="s">
        <v>215</v>
      </c>
      <c r="O115" s="585"/>
      <c r="P115" s="585"/>
      <c r="Q115" s="585"/>
    </row>
    <row r="116" spans="1:17" ht="15" customHeight="1">
      <c r="A116" s="1706"/>
      <c r="B116" s="1741"/>
      <c r="C116" s="1744"/>
      <c r="D116" s="1718"/>
      <c r="E116" s="1333"/>
      <c r="F116" s="1334"/>
      <c r="G116" s="889"/>
      <c r="H116" s="728"/>
      <c r="I116" s="843"/>
      <c r="J116" s="695"/>
      <c r="K116" s="695"/>
      <c r="L116" s="852"/>
      <c r="M116" s="728"/>
      <c r="N116" s="466"/>
      <c r="O116" s="585"/>
      <c r="P116" s="585"/>
      <c r="Q116" s="585"/>
    </row>
    <row r="117" spans="1:17" ht="15" customHeight="1">
      <c r="A117" s="1725" t="s">
        <v>23</v>
      </c>
      <c r="B117" s="1726"/>
      <c r="C117" s="1128">
        <f>IF(C13&gt;5000,100/3,(C15*0.5)*0.4)</f>
        <v>33.333333333333336</v>
      </c>
      <c r="D117" s="30">
        <f>SUM(D118+D125+D135+D140+D145)</f>
        <v>70</v>
      </c>
      <c r="E117" s="1751"/>
      <c r="F117" s="1752"/>
      <c r="G117" s="168"/>
      <c r="H117" s="168"/>
      <c r="I117" s="168"/>
      <c r="J117" s="168"/>
      <c r="K117" s="168"/>
      <c r="L117" s="168"/>
      <c r="M117" s="320"/>
      <c r="N117" s="541"/>
      <c r="O117" s="12"/>
      <c r="P117" s="12"/>
      <c r="Q117" s="12"/>
    </row>
    <row r="118" spans="1:17" ht="15" customHeight="1">
      <c r="A118" s="1627" t="s">
        <v>10</v>
      </c>
      <c r="B118" s="1630" t="s">
        <v>69</v>
      </c>
      <c r="C118" s="1719"/>
      <c r="D118" s="1615">
        <v>20</v>
      </c>
      <c r="E118" s="1733"/>
      <c r="F118" s="1734"/>
      <c r="G118" s="182" t="s">
        <v>117</v>
      </c>
      <c r="H118" s="156" t="s">
        <v>106</v>
      </c>
      <c r="I118" s="159"/>
      <c r="J118" s="45" t="s">
        <v>101</v>
      </c>
      <c r="K118" s="45"/>
      <c r="L118" s="467">
        <v>15.94</v>
      </c>
      <c r="M118" s="156" t="s">
        <v>124</v>
      </c>
      <c r="N118" s="159" t="s">
        <v>215</v>
      </c>
      <c r="O118" s="12"/>
      <c r="P118" s="12"/>
      <c r="Q118" s="12"/>
    </row>
    <row r="119" spans="1:17" ht="15" customHeight="1">
      <c r="A119" s="1628"/>
      <c r="B119" s="1631"/>
      <c r="C119" s="1720"/>
      <c r="D119" s="1616"/>
      <c r="E119" s="1585"/>
      <c r="F119" s="1586"/>
      <c r="G119" s="441" t="s">
        <v>180</v>
      </c>
      <c r="H119" s="163" t="s">
        <v>106</v>
      </c>
      <c r="I119" s="57"/>
      <c r="J119" s="136" t="s">
        <v>101</v>
      </c>
      <c r="K119" s="474"/>
      <c r="L119" s="488">
        <v>8.45</v>
      </c>
      <c r="M119" s="163" t="s">
        <v>124</v>
      </c>
      <c r="N119" s="57" t="s">
        <v>215</v>
      </c>
      <c r="O119" s="12"/>
      <c r="P119" s="12"/>
      <c r="Q119" s="12"/>
    </row>
    <row r="120" spans="1:17" ht="15" customHeight="1">
      <c r="A120" s="1628"/>
      <c r="B120" s="1631"/>
      <c r="C120" s="1720"/>
      <c r="D120" s="1616"/>
      <c r="E120" s="1585"/>
      <c r="F120" s="1586"/>
      <c r="G120" s="178" t="s">
        <v>203</v>
      </c>
      <c r="H120" s="163" t="s">
        <v>106</v>
      </c>
      <c r="I120" s="57"/>
      <c r="J120" s="139" t="s">
        <v>101</v>
      </c>
      <c r="K120" s="203"/>
      <c r="L120" s="136">
        <v>11.28</v>
      </c>
      <c r="M120" s="163">
        <v>10</v>
      </c>
      <c r="N120" s="57" t="s">
        <v>174</v>
      </c>
      <c r="O120" s="12"/>
      <c r="P120" s="12"/>
      <c r="Q120" s="12"/>
    </row>
    <row r="121" spans="1:17" ht="15" customHeight="1">
      <c r="A121" s="1628"/>
      <c r="B121" s="1631"/>
      <c r="C121" s="1720"/>
      <c r="D121" s="1616"/>
      <c r="E121" s="1585"/>
      <c r="F121" s="1586"/>
      <c r="G121" s="178"/>
      <c r="H121" s="193"/>
      <c r="I121" s="193"/>
      <c r="J121" s="193"/>
      <c r="K121" s="193"/>
      <c r="L121" s="193"/>
      <c r="M121" s="193"/>
      <c r="N121" s="193"/>
      <c r="O121" s="12"/>
      <c r="P121" s="12"/>
      <c r="Q121" s="12"/>
    </row>
    <row r="122" spans="1:17" ht="15" customHeight="1">
      <c r="A122" s="1628"/>
      <c r="B122" s="1631"/>
      <c r="C122" s="1720"/>
      <c r="D122" s="1616"/>
      <c r="E122" s="1585"/>
      <c r="F122" s="1586"/>
      <c r="G122" s="193" t="s">
        <v>118</v>
      </c>
      <c r="H122" s="163" t="s">
        <v>100</v>
      </c>
      <c r="I122" s="57"/>
      <c r="J122" s="155" t="s">
        <v>101</v>
      </c>
      <c r="K122" s="155"/>
      <c r="L122" s="489">
        <v>114.71</v>
      </c>
      <c r="M122" s="163">
        <v>100</v>
      </c>
      <c r="N122" s="57" t="s">
        <v>174</v>
      </c>
      <c r="O122" s="12"/>
      <c r="P122" s="12"/>
      <c r="Q122" s="12"/>
    </row>
    <row r="123" spans="1:17" ht="15" customHeight="1">
      <c r="A123" s="1628"/>
      <c r="B123" s="1631"/>
      <c r="C123" s="1720"/>
      <c r="D123" s="1616"/>
      <c r="E123" s="1585"/>
      <c r="F123" s="1586"/>
      <c r="G123" s="650" t="s">
        <v>218</v>
      </c>
      <c r="H123" s="651" t="s">
        <v>100</v>
      </c>
      <c r="I123" s="655"/>
      <c r="J123" s="651" t="s">
        <v>101</v>
      </c>
      <c r="K123" s="762"/>
      <c r="L123" s="651">
        <v>24.19</v>
      </c>
      <c r="M123" s="651">
        <v>20</v>
      </c>
      <c r="N123" s="194" t="s">
        <v>173</v>
      </c>
      <c r="O123" s="12"/>
      <c r="P123" s="12"/>
      <c r="Q123" s="12"/>
    </row>
    <row r="124" spans="1:17" ht="15" customHeight="1">
      <c r="A124" s="1629"/>
      <c r="B124" s="1632"/>
      <c r="C124" s="1721"/>
      <c r="D124" s="1617"/>
      <c r="E124" s="1747"/>
      <c r="F124" s="1748"/>
      <c r="G124" s="869"/>
      <c r="H124" s="906"/>
      <c r="I124" s="906"/>
      <c r="J124" s="906"/>
      <c r="K124" s="906"/>
      <c r="L124" s="906"/>
      <c r="M124" s="906"/>
      <c r="N124" s="204"/>
      <c r="O124" s="12"/>
      <c r="P124" s="12"/>
      <c r="Q124" s="12"/>
    </row>
    <row r="125" spans="1:17" ht="15" customHeight="1">
      <c r="A125" s="1627" t="s">
        <v>11</v>
      </c>
      <c r="B125" s="1630" t="s">
        <v>70</v>
      </c>
      <c r="C125" s="1719"/>
      <c r="D125" s="1615">
        <v>20</v>
      </c>
      <c r="E125" s="1761"/>
      <c r="F125" s="1762"/>
      <c r="G125" s="1054" t="s">
        <v>119</v>
      </c>
      <c r="H125" s="653" t="s">
        <v>106</v>
      </c>
      <c r="I125" s="655"/>
      <c r="J125" s="803" t="s">
        <v>120</v>
      </c>
      <c r="K125" s="803"/>
      <c r="L125" s="803">
        <v>2.17</v>
      </c>
      <c r="M125" s="803">
        <v>2</v>
      </c>
      <c r="N125" s="159" t="s">
        <v>174</v>
      </c>
      <c r="O125" s="12"/>
      <c r="P125" s="12"/>
      <c r="Q125" s="12"/>
    </row>
    <row r="126" spans="1:17" ht="15" customHeight="1">
      <c r="A126" s="1628"/>
      <c r="B126" s="1631"/>
      <c r="C126" s="1720"/>
      <c r="D126" s="1616"/>
      <c r="E126" s="1763"/>
      <c r="F126" s="1764"/>
      <c r="G126" s="1055" t="s">
        <v>138</v>
      </c>
      <c r="H126" s="653" t="s">
        <v>106</v>
      </c>
      <c r="I126" s="655"/>
      <c r="J126" s="668" t="s">
        <v>120</v>
      </c>
      <c r="K126" s="668"/>
      <c r="L126" s="668">
        <v>5.24</v>
      </c>
      <c r="M126" s="668">
        <v>5</v>
      </c>
      <c r="N126" s="57" t="s">
        <v>174</v>
      </c>
      <c r="O126" s="12"/>
      <c r="P126" s="12"/>
      <c r="Q126" s="12"/>
    </row>
    <row r="127" spans="1:17" ht="15" customHeight="1">
      <c r="A127" s="1628"/>
      <c r="B127" s="1631"/>
      <c r="C127" s="1720"/>
      <c r="D127" s="1616"/>
      <c r="E127" s="1585"/>
      <c r="F127" s="1586"/>
      <c r="G127" s="1056" t="s">
        <v>181</v>
      </c>
      <c r="H127" s="653" t="s">
        <v>106</v>
      </c>
      <c r="I127" s="655"/>
      <c r="J127" s="668" t="s">
        <v>120</v>
      </c>
      <c r="K127" s="762"/>
      <c r="L127" s="651">
        <v>5.5</v>
      </c>
      <c r="M127" s="668">
        <v>5</v>
      </c>
      <c r="N127" s="57" t="s">
        <v>174</v>
      </c>
      <c r="O127" s="12"/>
      <c r="P127" s="12"/>
      <c r="Q127" s="12"/>
    </row>
    <row r="128" spans="1:17" ht="15" customHeight="1">
      <c r="A128" s="1628"/>
      <c r="B128" s="1631"/>
      <c r="C128" s="1720"/>
      <c r="D128" s="1616"/>
      <c r="E128" s="1585"/>
      <c r="F128" s="1586"/>
      <c r="G128" s="187" t="s">
        <v>184</v>
      </c>
      <c r="H128" s="155" t="s">
        <v>106</v>
      </c>
      <c r="I128" s="57"/>
      <c r="J128" s="136" t="s">
        <v>120</v>
      </c>
      <c r="K128" s="203"/>
      <c r="L128" s="163">
        <v>2.19</v>
      </c>
      <c r="M128" s="136">
        <v>2</v>
      </c>
      <c r="N128" s="57" t="s">
        <v>174</v>
      </c>
      <c r="O128" s="12"/>
      <c r="P128" s="12"/>
      <c r="Q128" s="12"/>
    </row>
    <row r="129" spans="1:17" ht="15" customHeight="1">
      <c r="A129" s="1628"/>
      <c r="B129" s="1631"/>
      <c r="C129" s="1720"/>
      <c r="D129" s="1616"/>
      <c r="E129" s="1585"/>
      <c r="F129" s="1586"/>
      <c r="G129" s="187" t="s">
        <v>185</v>
      </c>
      <c r="H129" s="155" t="s">
        <v>106</v>
      </c>
      <c r="I129" s="57"/>
      <c r="J129" s="136" t="s">
        <v>120</v>
      </c>
      <c r="K129" s="203"/>
      <c r="L129" s="163">
        <v>53.31</v>
      </c>
      <c r="M129" s="136">
        <v>50</v>
      </c>
      <c r="N129" s="655" t="s">
        <v>174</v>
      </c>
      <c r="O129" s="12"/>
      <c r="P129" s="12"/>
      <c r="Q129" s="12"/>
    </row>
    <row r="130" spans="1:17" ht="15" customHeight="1">
      <c r="A130" s="1628"/>
      <c r="B130" s="1631"/>
      <c r="C130" s="1720"/>
      <c r="D130" s="1616"/>
      <c r="E130" s="1585"/>
      <c r="F130" s="1336"/>
      <c r="G130" s="196" t="s">
        <v>304</v>
      </c>
      <c r="H130" s="155" t="s">
        <v>106</v>
      </c>
      <c r="I130" s="189"/>
      <c r="J130" s="136" t="s">
        <v>120</v>
      </c>
      <c r="K130" s="1058"/>
      <c r="L130" s="213">
        <v>2.11</v>
      </c>
      <c r="M130" s="213">
        <v>2</v>
      </c>
      <c r="N130" s="655" t="s">
        <v>174</v>
      </c>
      <c r="O130" s="12"/>
      <c r="P130" s="12"/>
      <c r="Q130" s="12"/>
    </row>
    <row r="131" spans="1:17" ht="15" customHeight="1">
      <c r="A131" s="1628"/>
      <c r="B131" s="1631"/>
      <c r="C131" s="1720"/>
      <c r="D131" s="1616"/>
      <c r="E131" s="1585"/>
      <c r="F131" s="1336"/>
      <c r="G131" s="196" t="s">
        <v>305</v>
      </c>
      <c r="H131" s="155" t="s">
        <v>106</v>
      </c>
      <c r="I131" s="189"/>
      <c r="J131" s="136" t="s">
        <v>120</v>
      </c>
      <c r="K131" s="1058"/>
      <c r="L131" s="213">
        <v>23.02</v>
      </c>
      <c r="M131" s="213">
        <v>20</v>
      </c>
      <c r="N131" s="655" t="s">
        <v>174</v>
      </c>
      <c r="O131" s="12"/>
      <c r="P131" s="12"/>
      <c r="Q131" s="12"/>
    </row>
    <row r="132" spans="1:17" ht="15" customHeight="1">
      <c r="A132" s="1628"/>
      <c r="B132" s="1631"/>
      <c r="C132" s="1720"/>
      <c r="D132" s="1616"/>
      <c r="E132" s="1585"/>
      <c r="F132" s="1336"/>
      <c r="G132" s="196" t="s">
        <v>306</v>
      </c>
      <c r="H132" s="155" t="s">
        <v>106</v>
      </c>
      <c r="I132" s="189"/>
      <c r="J132" s="136" t="s">
        <v>120</v>
      </c>
      <c r="K132" s="1058"/>
      <c r="L132" s="213">
        <v>5.18</v>
      </c>
      <c r="M132" s="213">
        <v>5</v>
      </c>
      <c r="N132" s="655" t="s">
        <v>174</v>
      </c>
      <c r="O132" s="12"/>
      <c r="P132" s="12"/>
      <c r="Q132" s="12"/>
    </row>
    <row r="133" spans="1:17" ht="15" customHeight="1">
      <c r="A133" s="1628"/>
      <c r="B133" s="1631"/>
      <c r="C133" s="1720"/>
      <c r="D133" s="1616"/>
      <c r="E133" s="1585"/>
      <c r="F133" s="1336"/>
      <c r="G133" s="650" t="s">
        <v>307</v>
      </c>
      <c r="H133" s="653" t="s">
        <v>106</v>
      </c>
      <c r="I133" s="693"/>
      <c r="J133" s="668" t="s">
        <v>120</v>
      </c>
      <c r="K133" s="917"/>
      <c r="L133" s="651">
        <v>109.37</v>
      </c>
      <c r="M133" s="651">
        <v>100</v>
      </c>
      <c r="N133" s="655" t="s">
        <v>174</v>
      </c>
      <c r="O133" s="12"/>
      <c r="P133" s="12"/>
      <c r="Q133" s="12"/>
    </row>
    <row r="134" spans="1:17" ht="15" customHeight="1">
      <c r="A134" s="1629"/>
      <c r="B134" s="1632"/>
      <c r="C134" s="1721"/>
      <c r="D134" s="1617"/>
      <c r="E134" s="1637"/>
      <c r="F134" s="1638"/>
      <c r="G134" s="1059"/>
      <c r="H134" s="1059"/>
      <c r="I134" s="906"/>
      <c r="J134" s="906"/>
      <c r="K134" s="906"/>
      <c r="L134" s="906"/>
      <c r="M134" s="906"/>
      <c r="N134" s="325"/>
      <c r="O134" s="12"/>
      <c r="P134" s="12"/>
      <c r="Q134" s="12"/>
    </row>
    <row r="135" spans="1:17" ht="18" customHeight="1">
      <c r="A135" s="1627" t="s">
        <v>12</v>
      </c>
      <c r="B135" s="1630" t="s">
        <v>71</v>
      </c>
      <c r="C135" s="1719"/>
      <c r="D135" s="1615">
        <v>10</v>
      </c>
      <c r="E135" s="1633"/>
      <c r="F135" s="1634"/>
      <c r="G135" s="739"/>
      <c r="H135" s="740"/>
      <c r="I135" s="740"/>
      <c r="J135" s="740"/>
      <c r="K135" s="742"/>
      <c r="L135" s="742"/>
      <c r="M135" s="670"/>
      <c r="N135" s="741"/>
      <c r="O135" s="12"/>
      <c r="P135" s="12"/>
      <c r="Q135" s="12"/>
    </row>
    <row r="136" spans="1:17" ht="15" customHeight="1">
      <c r="A136" s="1628"/>
      <c r="B136" s="1631"/>
      <c r="C136" s="1720"/>
      <c r="D136" s="1616"/>
      <c r="E136" s="1635"/>
      <c r="F136" s="1636"/>
      <c r="G136" s="193" t="s">
        <v>251</v>
      </c>
      <c r="H136" s="154" t="s">
        <v>106</v>
      </c>
      <c r="I136" s="727"/>
      <c r="J136" s="667" t="s">
        <v>99</v>
      </c>
      <c r="K136" s="704"/>
      <c r="L136" s="490">
        <v>10</v>
      </c>
      <c r="M136" s="154" t="s">
        <v>124</v>
      </c>
      <c r="N136" s="158" t="s">
        <v>215</v>
      </c>
      <c r="O136" s="12"/>
      <c r="P136" s="12"/>
      <c r="Q136" s="12"/>
    </row>
    <row r="137" spans="1:17" ht="15" customHeight="1">
      <c r="A137" s="1628"/>
      <c r="B137" s="1631"/>
      <c r="C137" s="1720"/>
      <c r="D137" s="1616"/>
      <c r="E137" s="1593"/>
      <c r="F137" s="1594"/>
      <c r="G137" s="387"/>
      <c r="H137" s="387"/>
      <c r="I137" s="203"/>
      <c r="J137" s="203"/>
      <c r="K137" s="203"/>
      <c r="L137" s="203"/>
      <c r="M137" s="203"/>
      <c r="N137" s="203"/>
      <c r="O137" s="12"/>
      <c r="P137" s="12"/>
      <c r="Q137" s="12"/>
    </row>
    <row r="138" spans="1:17" ht="15" customHeight="1">
      <c r="A138" s="1628"/>
      <c r="B138" s="1631"/>
      <c r="C138" s="1720"/>
      <c r="D138" s="1616"/>
      <c r="E138" s="1593"/>
      <c r="F138" s="1594"/>
      <c r="G138" s="387"/>
      <c r="H138" s="387"/>
      <c r="I138" s="203"/>
      <c r="J138" s="203"/>
      <c r="K138" s="203"/>
      <c r="L138" s="203"/>
      <c r="M138" s="203"/>
      <c r="N138" s="57"/>
      <c r="O138" s="12"/>
      <c r="P138" s="12"/>
      <c r="Q138" s="12"/>
    </row>
    <row r="139" spans="1:17" ht="15" customHeight="1">
      <c r="A139" s="1628"/>
      <c r="B139" s="1632"/>
      <c r="C139" s="1721"/>
      <c r="D139" s="1617"/>
      <c r="E139" s="1637"/>
      <c r="F139" s="1638"/>
      <c r="G139" s="390"/>
      <c r="H139" s="390"/>
      <c r="I139" s="325"/>
      <c r="J139" s="325"/>
      <c r="K139" s="325"/>
      <c r="L139" s="325"/>
      <c r="M139" s="325"/>
      <c r="N139" s="325"/>
      <c r="O139" s="12"/>
      <c r="P139" s="12"/>
      <c r="Q139" s="12"/>
    </row>
    <row r="140" spans="1:17" ht="15" customHeight="1">
      <c r="A140" s="1628"/>
      <c r="B140" s="1630" t="s">
        <v>72</v>
      </c>
      <c r="C140" s="1719"/>
      <c r="D140" s="1615">
        <v>10</v>
      </c>
      <c r="E140" s="1272"/>
      <c r="F140" s="1273"/>
      <c r="G140" s="1158" t="s">
        <v>121</v>
      </c>
      <c r="H140" s="155" t="s">
        <v>106</v>
      </c>
      <c r="I140" s="157" t="s">
        <v>178</v>
      </c>
      <c r="J140" s="68" t="s">
        <v>99</v>
      </c>
      <c r="K140" s="68">
        <v>10</v>
      </c>
      <c r="L140" s="68">
        <v>10</v>
      </c>
      <c r="M140" s="156" t="s">
        <v>124</v>
      </c>
      <c r="N140" s="57" t="s">
        <v>282</v>
      </c>
      <c r="O140" s="12"/>
      <c r="P140" s="12"/>
      <c r="Q140" s="12"/>
    </row>
    <row r="141" spans="1:17" ht="15" customHeight="1">
      <c r="A141" s="1628"/>
      <c r="B141" s="1631"/>
      <c r="C141" s="1720"/>
      <c r="D141" s="1616"/>
      <c r="E141" s="1585"/>
      <c r="F141" s="1586"/>
      <c r="G141" s="187" t="s">
        <v>182</v>
      </c>
      <c r="H141" s="155" t="s">
        <v>106</v>
      </c>
      <c r="I141" s="139" t="s">
        <v>178</v>
      </c>
      <c r="J141" s="139" t="s">
        <v>99</v>
      </c>
      <c r="K141" s="163">
        <v>10</v>
      </c>
      <c r="L141" s="163">
        <v>10</v>
      </c>
      <c r="M141" s="136" t="s">
        <v>124</v>
      </c>
      <c r="N141" s="57" t="s">
        <v>282</v>
      </c>
      <c r="O141" s="12"/>
      <c r="P141" s="12"/>
      <c r="Q141" s="12"/>
    </row>
    <row r="142" spans="1:17" ht="15" customHeight="1">
      <c r="A142" s="1628"/>
      <c r="B142" s="1631"/>
      <c r="C142" s="1720"/>
      <c r="D142" s="1616"/>
      <c r="E142" s="1593"/>
      <c r="F142" s="1594"/>
      <c r="G142" s="387"/>
      <c r="H142" s="387"/>
      <c r="I142" s="203"/>
      <c r="J142" s="203"/>
      <c r="K142" s="203"/>
      <c r="L142" s="203"/>
      <c r="M142" s="203"/>
      <c r="N142" s="203"/>
      <c r="O142" s="12"/>
      <c r="P142" s="12"/>
      <c r="Q142" s="12"/>
    </row>
    <row r="143" spans="1:17" ht="15" customHeight="1">
      <c r="A143" s="1628"/>
      <c r="B143" s="1631"/>
      <c r="C143" s="1720"/>
      <c r="D143" s="1616"/>
      <c r="E143" s="1593"/>
      <c r="F143" s="1594"/>
      <c r="G143" s="387"/>
      <c r="H143" s="387"/>
      <c r="I143" s="203"/>
      <c r="J143" s="203"/>
      <c r="K143" s="203"/>
      <c r="L143" s="203"/>
      <c r="M143" s="203"/>
      <c r="N143" s="155"/>
      <c r="O143" s="12"/>
      <c r="P143" s="12"/>
      <c r="Q143" s="12"/>
    </row>
    <row r="144" spans="1:17" ht="15" customHeight="1">
      <c r="A144" s="1629"/>
      <c r="B144" s="1632"/>
      <c r="C144" s="1721"/>
      <c r="D144" s="1617"/>
      <c r="E144" s="1637"/>
      <c r="F144" s="1638"/>
      <c r="G144" s="390"/>
      <c r="H144" s="390"/>
      <c r="I144" s="325"/>
      <c r="J144" s="325"/>
      <c r="K144" s="325"/>
      <c r="L144" s="325"/>
      <c r="M144" s="325"/>
      <c r="N144" s="325"/>
      <c r="O144" s="12"/>
      <c r="P144" s="12"/>
      <c r="Q144" s="12"/>
    </row>
    <row r="145" spans="1:17" ht="15" customHeight="1">
      <c r="A145" s="1727" t="s">
        <v>14</v>
      </c>
      <c r="B145" s="1730" t="s">
        <v>211</v>
      </c>
      <c r="C145" s="1719"/>
      <c r="D145" s="1615">
        <v>10</v>
      </c>
      <c r="E145" s="1761"/>
      <c r="F145" s="1762"/>
      <c r="G145" s="166" t="s">
        <v>122</v>
      </c>
      <c r="H145" s="155" t="s">
        <v>106</v>
      </c>
      <c r="I145" s="159"/>
      <c r="J145" s="45" t="s">
        <v>101</v>
      </c>
      <c r="K145" s="45"/>
      <c r="L145" s="45">
        <v>7.25</v>
      </c>
      <c r="M145" s="45" t="s">
        <v>124</v>
      </c>
      <c r="N145" s="176" t="s">
        <v>174</v>
      </c>
      <c r="O145" s="12"/>
      <c r="P145" s="12"/>
      <c r="Q145" s="12"/>
    </row>
    <row r="146" spans="1:17" ht="15" customHeight="1">
      <c r="A146" s="1728"/>
      <c r="B146" s="1731"/>
      <c r="C146" s="1720"/>
      <c r="D146" s="1616"/>
      <c r="E146" s="1647"/>
      <c r="F146" s="1648"/>
      <c r="G146" s="1056" t="s">
        <v>201</v>
      </c>
      <c r="H146" s="653" t="s">
        <v>106</v>
      </c>
      <c r="I146" s="655"/>
      <c r="J146" s="668" t="s">
        <v>101</v>
      </c>
      <c r="K146" s="668"/>
      <c r="L146" s="668">
        <v>23.38</v>
      </c>
      <c r="M146" s="668" t="s">
        <v>124</v>
      </c>
      <c r="N146" s="655" t="s">
        <v>174</v>
      </c>
      <c r="O146" s="12"/>
      <c r="P146" s="12"/>
      <c r="Q146" s="12"/>
    </row>
    <row r="147" spans="1:17" ht="15" customHeight="1">
      <c r="A147" s="1728"/>
      <c r="B147" s="1731"/>
      <c r="C147" s="1720"/>
      <c r="D147" s="1616"/>
      <c r="E147" s="1649"/>
      <c r="F147" s="1650"/>
      <c r="G147" s="668"/>
      <c r="H147" s="762"/>
      <c r="I147" s="668"/>
      <c r="J147" s="762"/>
      <c r="K147" s="1083"/>
      <c r="L147" s="668"/>
      <c r="M147" s="655"/>
      <c r="N147" s="800"/>
      <c r="O147" s="12"/>
      <c r="P147" s="12"/>
      <c r="Q147" s="12"/>
    </row>
    <row r="148" spans="1:17" ht="15" customHeight="1">
      <c r="A148" s="1728"/>
      <c r="B148" s="1731"/>
      <c r="C148" s="1720"/>
      <c r="D148" s="1616"/>
      <c r="E148" s="1649"/>
      <c r="F148" s="1650"/>
      <c r="G148" s="762"/>
      <c r="H148" s="762"/>
      <c r="I148" s="762"/>
      <c r="J148" s="762"/>
      <c r="K148" s="762"/>
      <c r="L148" s="762"/>
      <c r="M148" s="1083"/>
      <c r="N148" s="800"/>
      <c r="O148" s="12"/>
      <c r="P148" s="12"/>
      <c r="Q148" s="12"/>
    </row>
    <row r="149" spans="1:17" ht="15" customHeight="1">
      <c r="A149" s="1729"/>
      <c r="B149" s="1732"/>
      <c r="C149" s="1721"/>
      <c r="D149" s="1617"/>
      <c r="E149" s="1597"/>
      <c r="F149" s="1598"/>
      <c r="G149" s="906"/>
      <c r="H149" s="906"/>
      <c r="I149" s="906"/>
      <c r="J149" s="906"/>
      <c r="K149" s="906"/>
      <c r="L149" s="906"/>
      <c r="M149" s="1084"/>
      <c r="N149" s="908"/>
      <c r="O149" s="12"/>
      <c r="P149" s="12"/>
      <c r="Q149" s="12"/>
    </row>
    <row r="150" spans="1:17" ht="15" customHeight="1">
      <c r="A150" s="1727" t="s">
        <v>15</v>
      </c>
      <c r="B150" s="1722" t="s">
        <v>73</v>
      </c>
      <c r="C150" s="1719"/>
      <c r="D150" s="1615">
        <v>10</v>
      </c>
      <c r="E150" s="1583"/>
      <c r="F150" s="1584"/>
      <c r="G150" s="674" t="s">
        <v>337</v>
      </c>
      <c r="H150" s="653" t="s">
        <v>106</v>
      </c>
      <c r="I150" s="656"/>
      <c r="J150" s="653" t="s">
        <v>101</v>
      </c>
      <c r="K150" s="1085"/>
      <c r="L150" s="656">
        <v>1.57</v>
      </c>
      <c r="M150" s="668">
        <v>5</v>
      </c>
      <c r="N150" s="57" t="s">
        <v>282</v>
      </c>
      <c r="O150" s="12"/>
      <c r="P150" s="12"/>
      <c r="Q150" s="12"/>
    </row>
    <row r="151" spans="1:17" ht="15" customHeight="1">
      <c r="A151" s="1728"/>
      <c r="B151" s="1723"/>
      <c r="C151" s="1720"/>
      <c r="D151" s="1616"/>
      <c r="E151" s="1595"/>
      <c r="F151" s="1596"/>
      <c r="G151" s="1083"/>
      <c r="H151" s="1083"/>
      <c r="I151" s="1083"/>
      <c r="J151" s="1083"/>
      <c r="K151" s="1083"/>
      <c r="L151" s="1083"/>
      <c r="M151" s="1083"/>
      <c r="N151" s="800"/>
      <c r="O151" s="12"/>
      <c r="P151" s="12"/>
      <c r="Q151" s="12"/>
    </row>
    <row r="152" spans="1:17" ht="15" customHeight="1">
      <c r="A152" s="1728"/>
      <c r="B152" s="1723"/>
      <c r="C152" s="1720"/>
      <c r="D152" s="1616"/>
      <c r="E152" s="1595"/>
      <c r="F152" s="1596"/>
      <c r="G152" s="1083"/>
      <c r="H152" s="1083"/>
      <c r="I152" s="1083"/>
      <c r="J152" s="1083"/>
      <c r="K152" s="1083"/>
      <c r="L152" s="1083"/>
      <c r="M152" s="751"/>
      <c r="N152" s="1086"/>
      <c r="O152" s="392"/>
      <c r="P152" s="382"/>
      <c r="Q152" s="12"/>
    </row>
    <row r="153" spans="1:17" ht="15" customHeight="1">
      <c r="A153" s="1729"/>
      <c r="B153" s="1724"/>
      <c r="C153" s="1721"/>
      <c r="D153" s="1617"/>
      <c r="E153" s="1599"/>
      <c r="F153" s="1600"/>
      <c r="G153" s="323"/>
      <c r="H153" s="323"/>
      <c r="I153" s="323"/>
      <c r="J153" s="323"/>
      <c r="K153" s="323"/>
      <c r="L153" s="323"/>
      <c r="M153" s="324"/>
      <c r="N153" s="543"/>
      <c r="O153" s="392"/>
      <c r="P153" s="382"/>
      <c r="Q153" s="12"/>
    </row>
    <row r="154" spans="1:17" ht="15.75" customHeight="1">
      <c r="A154" s="1710" t="s">
        <v>34</v>
      </c>
      <c r="B154" s="1711"/>
      <c r="C154" s="1641" t="s">
        <v>41</v>
      </c>
      <c r="D154" s="1642"/>
      <c r="E154" s="1643"/>
      <c r="F154" s="1644"/>
      <c r="G154" s="1581" t="s">
        <v>38</v>
      </c>
      <c r="H154" s="1581" t="s">
        <v>67</v>
      </c>
      <c r="I154" s="1581" t="s">
        <v>46</v>
      </c>
      <c r="J154" s="1581" t="s">
        <v>39</v>
      </c>
      <c r="K154" s="1581" t="s">
        <v>93</v>
      </c>
      <c r="L154" s="1581" t="s">
        <v>96</v>
      </c>
      <c r="M154" s="1581" t="s">
        <v>55</v>
      </c>
      <c r="N154" s="1618" t="s">
        <v>40</v>
      </c>
      <c r="O154" s="393"/>
      <c r="P154" s="382"/>
      <c r="Q154" s="12"/>
    </row>
    <row r="155" spans="1:17" ht="51" customHeight="1">
      <c r="A155" s="1712"/>
      <c r="B155" s="1713"/>
      <c r="C155" s="167" t="s">
        <v>31</v>
      </c>
      <c r="D155" s="167" t="s">
        <v>52</v>
      </c>
      <c r="E155" s="1645"/>
      <c r="F155" s="1646"/>
      <c r="G155" s="1582"/>
      <c r="H155" s="1582"/>
      <c r="I155" s="1582"/>
      <c r="J155" s="1582"/>
      <c r="K155" s="1582"/>
      <c r="L155" s="1582"/>
      <c r="M155" s="1582"/>
      <c r="N155" s="1619"/>
      <c r="O155" s="393"/>
      <c r="P155" s="382"/>
      <c r="Q155" s="12"/>
    </row>
    <row r="156" spans="1:17" ht="16.5" customHeight="1">
      <c r="A156" s="1725" t="s">
        <v>22</v>
      </c>
      <c r="B156" s="1726"/>
      <c r="C156" s="1127">
        <f>IF(C13&gt;5000,100/3,(C15*0.5)*0.1)</f>
        <v>33.333333333333336</v>
      </c>
      <c r="D156" s="30">
        <f>SUM(D157+D164+D171)</f>
        <v>30</v>
      </c>
      <c r="E156" s="1751"/>
      <c r="F156" s="1752"/>
      <c r="G156" s="388"/>
      <c r="H156" s="388"/>
      <c r="I156" s="388"/>
      <c r="J156" s="388"/>
      <c r="K156" s="388"/>
      <c r="L156" s="388"/>
      <c r="M156" s="389"/>
      <c r="N156" s="544"/>
      <c r="O156" s="392"/>
      <c r="P156" s="382"/>
      <c r="Q156" s="12"/>
    </row>
    <row r="157" spans="1:17" s="175" customFormat="1" ht="15.75" customHeight="1">
      <c r="A157" s="1627" t="s">
        <v>17</v>
      </c>
      <c r="B157" s="1722" t="s">
        <v>74</v>
      </c>
      <c r="C157" s="1609"/>
      <c r="D157" s="1615">
        <v>10</v>
      </c>
      <c r="E157" s="1272"/>
      <c r="F157" s="1273"/>
      <c r="G157" s="1194" t="s">
        <v>344</v>
      </c>
      <c r="H157" s="1181" t="s">
        <v>106</v>
      </c>
      <c r="I157" s="1181" t="s">
        <v>178</v>
      </c>
      <c r="J157" s="1181" t="s">
        <v>123</v>
      </c>
      <c r="K157" s="1095">
        <v>1</v>
      </c>
      <c r="L157" s="1095">
        <v>1</v>
      </c>
      <c r="M157" s="1187">
        <v>10</v>
      </c>
      <c r="N157" s="1103" t="s">
        <v>282</v>
      </c>
      <c r="O157" s="623"/>
      <c r="P157" s="623"/>
      <c r="Q157" s="623"/>
    </row>
    <row r="158" spans="1:17" s="175" customFormat="1" ht="15" customHeight="1">
      <c r="A158" s="1628"/>
      <c r="B158" s="1723"/>
      <c r="C158" s="1610"/>
      <c r="D158" s="1616"/>
      <c r="E158" s="1639"/>
      <c r="F158" s="1640"/>
      <c r="G158" s="1195" t="s">
        <v>347</v>
      </c>
      <c r="H158" s="1092" t="s">
        <v>106</v>
      </c>
      <c r="I158" s="1092" t="s">
        <v>178</v>
      </c>
      <c r="J158" s="1092" t="s">
        <v>123</v>
      </c>
      <c r="K158" s="1094">
        <v>1</v>
      </c>
      <c r="L158" s="1094">
        <v>1</v>
      </c>
      <c r="M158" s="1096">
        <v>10</v>
      </c>
      <c r="N158" s="1097" t="s">
        <v>282</v>
      </c>
      <c r="O158" s="623"/>
      <c r="P158" s="623"/>
      <c r="Q158" s="623"/>
    </row>
    <row r="159" spans="1:17" s="175" customFormat="1" ht="17.25" customHeight="1">
      <c r="A159" s="1628"/>
      <c r="B159" s="1723"/>
      <c r="C159" s="1610"/>
      <c r="D159" s="1616"/>
      <c r="E159" s="1639"/>
      <c r="F159" s="1640"/>
      <c r="G159" s="1183" t="s">
        <v>343</v>
      </c>
      <c r="H159" s="1092" t="s">
        <v>106</v>
      </c>
      <c r="I159" s="1092" t="s">
        <v>178</v>
      </c>
      <c r="J159" s="1092" t="s">
        <v>123</v>
      </c>
      <c r="K159" s="1094">
        <v>1</v>
      </c>
      <c r="L159" s="1094">
        <v>1</v>
      </c>
      <c r="M159" s="1096">
        <v>10</v>
      </c>
      <c r="N159" s="1097" t="s">
        <v>282</v>
      </c>
      <c r="O159" s="623"/>
      <c r="P159" s="623"/>
      <c r="Q159" s="623"/>
    </row>
    <row r="160" spans="1:17" ht="31.5" customHeight="1">
      <c r="A160" s="1628"/>
      <c r="B160" s="1723"/>
      <c r="C160" s="1610"/>
      <c r="D160" s="1616"/>
      <c r="E160" s="1749"/>
      <c r="F160" s="1750"/>
      <c r="G160" s="1093" t="s">
        <v>323</v>
      </c>
      <c r="H160" s="1092" t="s">
        <v>106</v>
      </c>
      <c r="I160" s="1092" t="s">
        <v>178</v>
      </c>
      <c r="J160" s="1092" t="s">
        <v>123</v>
      </c>
      <c r="K160" s="1094">
        <v>1</v>
      </c>
      <c r="L160" s="1094">
        <v>1</v>
      </c>
      <c r="M160" s="1096">
        <v>1000</v>
      </c>
      <c r="N160" s="1097" t="s">
        <v>282</v>
      </c>
      <c r="O160" s="12"/>
      <c r="P160" s="12"/>
      <c r="Q160" s="12"/>
    </row>
    <row r="161" spans="1:17" ht="38.25" customHeight="1">
      <c r="A161" s="1628"/>
      <c r="B161" s="1723"/>
      <c r="C161" s="1610"/>
      <c r="D161" s="1616"/>
      <c r="E161" s="1749"/>
      <c r="F161" s="1750"/>
      <c r="G161" s="1098" t="s">
        <v>324</v>
      </c>
      <c r="H161" s="1092" t="s">
        <v>106</v>
      </c>
      <c r="I161" s="1092" t="s">
        <v>178</v>
      </c>
      <c r="J161" s="1092" t="s">
        <v>123</v>
      </c>
      <c r="K161" s="1094">
        <v>1</v>
      </c>
      <c r="L161" s="1094">
        <v>1</v>
      </c>
      <c r="M161" s="1169">
        <v>40</v>
      </c>
      <c r="N161" s="1097" t="s">
        <v>282</v>
      </c>
      <c r="O161" s="12"/>
      <c r="P161" s="12"/>
      <c r="Q161" s="12"/>
    </row>
    <row r="162" spans="1:17" ht="15" customHeight="1">
      <c r="A162" s="1628"/>
      <c r="B162" s="1723"/>
      <c r="C162" s="1610"/>
      <c r="D162" s="1616"/>
      <c r="E162" s="1749"/>
      <c r="F162" s="1750"/>
      <c r="G162" s="650"/>
      <c r="H162" s="155"/>
      <c r="I162" s="158"/>
      <c r="J162" s="162"/>
      <c r="K162" s="57"/>
      <c r="L162" s="57"/>
      <c r="M162" s="653"/>
      <c r="N162" s="57"/>
      <c r="O162" s="12"/>
      <c r="P162" s="12"/>
      <c r="Q162" s="12"/>
    </row>
    <row r="163" spans="1:17" ht="15" customHeight="1">
      <c r="A163" s="1629"/>
      <c r="B163" s="1724"/>
      <c r="C163" s="1611"/>
      <c r="D163" s="1617"/>
      <c r="E163" s="1637"/>
      <c r="F163" s="1638"/>
      <c r="G163" s="390"/>
      <c r="H163" s="466"/>
      <c r="I163" s="466"/>
      <c r="J163" s="466"/>
      <c r="K163" s="466"/>
      <c r="L163" s="466"/>
      <c r="M163" s="466"/>
      <c r="N163" s="482"/>
      <c r="O163" s="12"/>
      <c r="P163" s="12"/>
      <c r="Q163" s="12"/>
    </row>
    <row r="164" spans="1:17" ht="15" customHeight="1">
      <c r="A164" s="1627" t="s">
        <v>19</v>
      </c>
      <c r="B164" s="1630" t="s">
        <v>75</v>
      </c>
      <c r="C164" s="1609"/>
      <c r="D164" s="1615">
        <v>10</v>
      </c>
      <c r="E164" s="1284"/>
      <c r="F164" s="1285"/>
      <c r="G164" s="545" t="s">
        <v>127</v>
      </c>
      <c r="H164" s="156" t="s">
        <v>106</v>
      </c>
      <c r="I164" s="155"/>
      <c r="J164" s="156" t="s">
        <v>125</v>
      </c>
      <c r="K164" s="156"/>
      <c r="L164" s="156">
        <v>10</v>
      </c>
      <c r="M164" s="156">
        <v>100</v>
      </c>
      <c r="N164" s="57" t="s">
        <v>282</v>
      </c>
      <c r="O164" s="12"/>
      <c r="P164" s="12"/>
      <c r="Q164" s="12"/>
    </row>
    <row r="165" spans="1:17" ht="15" customHeight="1">
      <c r="A165" s="1628"/>
      <c r="B165" s="1631"/>
      <c r="C165" s="1610"/>
      <c r="D165" s="1616"/>
      <c r="E165" s="1286"/>
      <c r="F165" s="1287"/>
      <c r="G165" s="546" t="s">
        <v>128</v>
      </c>
      <c r="H165" s="155" t="s">
        <v>106</v>
      </c>
      <c r="I165" s="155"/>
      <c r="J165" s="155" t="s">
        <v>125</v>
      </c>
      <c r="K165" s="155"/>
      <c r="L165" s="155">
        <v>5</v>
      </c>
      <c r="M165" s="155">
        <v>50</v>
      </c>
      <c r="N165" s="57" t="s">
        <v>282</v>
      </c>
      <c r="O165" s="12"/>
      <c r="P165" s="12"/>
      <c r="Q165" s="12"/>
    </row>
    <row r="166" spans="1:17" ht="15" customHeight="1">
      <c r="A166" s="1628"/>
      <c r="B166" s="1631"/>
      <c r="C166" s="1610"/>
      <c r="D166" s="1616"/>
      <c r="E166" s="1745"/>
      <c r="F166" s="1746"/>
      <c r="G166" s="546"/>
      <c r="H166" s="155"/>
      <c r="I166" s="155"/>
      <c r="J166" s="155"/>
      <c r="K166" s="155"/>
      <c r="L166" s="155"/>
      <c r="M166" s="155"/>
      <c r="N166" s="57"/>
      <c r="O166" s="12"/>
      <c r="P166" s="12"/>
      <c r="Q166" s="12"/>
    </row>
    <row r="167" spans="1:17" ht="15" customHeight="1">
      <c r="A167" s="1628"/>
      <c r="B167" s="1631"/>
      <c r="C167" s="1610"/>
      <c r="D167" s="1616"/>
      <c r="E167" s="1286"/>
      <c r="F167" s="1287"/>
      <c r="G167" s="546" t="s">
        <v>129</v>
      </c>
      <c r="H167" s="155" t="s">
        <v>106</v>
      </c>
      <c r="I167" s="155"/>
      <c r="J167" s="155" t="s">
        <v>207</v>
      </c>
      <c r="K167" s="155"/>
      <c r="L167" s="155">
        <v>5</v>
      </c>
      <c r="M167" s="155">
        <v>10</v>
      </c>
      <c r="N167" s="57" t="s">
        <v>282</v>
      </c>
      <c r="O167" s="12"/>
      <c r="P167" s="12"/>
      <c r="Q167" s="12"/>
    </row>
    <row r="168" spans="1:17" ht="15" customHeight="1">
      <c r="A168" s="1628"/>
      <c r="B168" s="1631"/>
      <c r="C168" s="1610"/>
      <c r="D168" s="1616"/>
      <c r="E168" s="1593"/>
      <c r="F168" s="1594"/>
      <c r="G168" s="387"/>
      <c r="H168" s="163"/>
      <c r="I168" s="163"/>
      <c r="J168" s="163"/>
      <c r="K168" s="163"/>
      <c r="L168" s="163"/>
      <c r="M168" s="163"/>
      <c r="N168" s="163"/>
      <c r="O168" s="12"/>
      <c r="P168" s="12"/>
      <c r="Q168" s="12"/>
    </row>
    <row r="169" spans="1:17" ht="15" customHeight="1">
      <c r="A169" s="1628"/>
      <c r="B169" s="1631"/>
      <c r="C169" s="1610"/>
      <c r="D169" s="1616"/>
      <c r="E169" s="1593"/>
      <c r="F169" s="1594"/>
      <c r="G169" s="387"/>
      <c r="H169" s="163"/>
      <c r="I169" s="163"/>
      <c r="J169" s="163"/>
      <c r="K169" s="163"/>
      <c r="L169" s="163"/>
      <c r="M169" s="163"/>
      <c r="N169" s="193"/>
      <c r="O169" s="12"/>
      <c r="P169" s="12"/>
      <c r="Q169" s="12"/>
    </row>
    <row r="170" spans="1:17" ht="15" customHeight="1">
      <c r="A170" s="1629"/>
      <c r="B170" s="1632"/>
      <c r="C170" s="1611"/>
      <c r="D170" s="1617"/>
      <c r="E170" s="1637"/>
      <c r="F170" s="1638"/>
      <c r="G170" s="390"/>
      <c r="H170" s="466"/>
      <c r="I170" s="466"/>
      <c r="J170" s="466"/>
      <c r="K170" s="466"/>
      <c r="L170" s="466"/>
      <c r="M170" s="466"/>
      <c r="N170" s="482"/>
      <c r="O170" s="12"/>
      <c r="P170" s="12"/>
      <c r="Q170" s="12"/>
    </row>
    <row r="171" spans="1:17" ht="15" customHeight="1">
      <c r="A171" s="1627" t="s">
        <v>20</v>
      </c>
      <c r="B171" s="1630" t="s">
        <v>76</v>
      </c>
      <c r="C171" s="1609"/>
      <c r="D171" s="1615">
        <v>10</v>
      </c>
      <c r="E171" s="1284"/>
      <c r="F171" s="1285"/>
      <c r="G171" s="545" t="s">
        <v>130</v>
      </c>
      <c r="H171" s="156" t="s">
        <v>106</v>
      </c>
      <c r="I171" s="155"/>
      <c r="J171" s="176" t="s">
        <v>110</v>
      </c>
      <c r="K171" s="159"/>
      <c r="L171" s="159">
        <v>5.3</v>
      </c>
      <c r="M171" s="176">
        <v>5</v>
      </c>
      <c r="N171" s="57" t="s">
        <v>282</v>
      </c>
      <c r="O171" s="12"/>
      <c r="P171" s="12"/>
      <c r="Q171" s="12"/>
    </row>
    <row r="172" spans="1:17" ht="15" customHeight="1">
      <c r="A172" s="1628"/>
      <c r="B172" s="1631"/>
      <c r="C172" s="1610"/>
      <c r="D172" s="1616"/>
      <c r="E172" s="1749"/>
      <c r="F172" s="1750"/>
      <c r="G172" s="179"/>
      <c r="H172" s="179"/>
      <c r="I172" s="154"/>
      <c r="J172" s="154"/>
      <c r="K172" s="154"/>
      <c r="L172" s="154"/>
      <c r="M172" s="154"/>
      <c r="N172" s="154"/>
      <c r="O172" s="12"/>
      <c r="P172" s="12"/>
      <c r="Q172" s="12"/>
    </row>
    <row r="173" spans="1:17" ht="15" customHeight="1">
      <c r="A173" s="1628"/>
      <c r="B173" s="1631"/>
      <c r="C173" s="1610"/>
      <c r="D173" s="1616"/>
      <c r="E173" s="1749"/>
      <c r="F173" s="1750"/>
      <c r="G173" s="179"/>
      <c r="H173" s="179"/>
      <c r="I173" s="154"/>
      <c r="J173" s="154"/>
      <c r="K173" s="154"/>
      <c r="L173" s="154"/>
      <c r="M173" s="154"/>
      <c r="N173" s="193"/>
      <c r="O173" s="12"/>
      <c r="P173" s="12"/>
      <c r="Q173" s="12"/>
    </row>
    <row r="174" spans="1:17" ht="15" customHeight="1">
      <c r="A174" s="1629"/>
      <c r="B174" s="1632"/>
      <c r="C174" s="1611"/>
      <c r="D174" s="1617"/>
      <c r="E174" s="1755"/>
      <c r="F174" s="1756"/>
      <c r="G174" s="391"/>
      <c r="H174" s="391"/>
      <c r="I174" s="482"/>
      <c r="J174" s="482"/>
      <c r="K174" s="482"/>
      <c r="L174" s="482"/>
      <c r="M174" s="482"/>
      <c r="N174" s="324"/>
      <c r="O174" s="12"/>
      <c r="P174" s="12"/>
      <c r="Q174" s="12"/>
    </row>
    <row r="175" spans="1:17" ht="15" customHeight="1">
      <c r="A175" s="1463" t="s">
        <v>77</v>
      </c>
      <c r="B175" s="1623" t="s">
        <v>78</v>
      </c>
      <c r="C175" s="1625"/>
      <c r="D175" s="1753">
        <v>20</v>
      </c>
      <c r="E175" s="1759"/>
      <c r="F175" s="1760"/>
      <c r="G175" s="547" t="s">
        <v>133</v>
      </c>
      <c r="H175" s="156" t="s">
        <v>106</v>
      </c>
      <c r="I175" s="475"/>
      <c r="J175" s="475" t="s">
        <v>131</v>
      </c>
      <c r="K175" s="156"/>
      <c r="L175" s="156">
        <v>3</v>
      </c>
      <c r="M175" s="45">
        <v>100</v>
      </c>
      <c r="N175" s="57" t="s">
        <v>282</v>
      </c>
      <c r="O175" s="12"/>
      <c r="P175" s="12"/>
      <c r="Q175" s="12"/>
    </row>
    <row r="176" spans="1:17" ht="15" customHeight="1">
      <c r="A176" s="1622"/>
      <c r="B176" s="1624"/>
      <c r="C176" s="1626"/>
      <c r="D176" s="1754"/>
      <c r="E176" s="1757"/>
      <c r="F176" s="1758"/>
      <c r="G176" s="548" t="s">
        <v>134</v>
      </c>
      <c r="H176" s="327" t="s">
        <v>106</v>
      </c>
      <c r="I176" s="204"/>
      <c r="J176" s="204" t="s">
        <v>131</v>
      </c>
      <c r="K176" s="327"/>
      <c r="L176" s="327" t="s">
        <v>132</v>
      </c>
      <c r="M176" s="204">
        <v>20</v>
      </c>
      <c r="N176" s="191" t="s">
        <v>282</v>
      </c>
      <c r="O176" s="12"/>
      <c r="P176" s="12"/>
      <c r="Q176" s="12"/>
    </row>
    <row r="177" spans="1:17" ht="15">
      <c r="A177" s="11"/>
      <c r="B177" s="11"/>
      <c r="C177" s="33"/>
      <c r="D177" s="21"/>
      <c r="E177" s="11"/>
      <c r="F177" s="11"/>
      <c r="G177" s="11"/>
      <c r="H177" s="11"/>
      <c r="I177" s="11"/>
      <c r="J177" s="11"/>
      <c r="K177" s="11"/>
      <c r="L177" s="11"/>
      <c r="M177" s="11"/>
      <c r="N177" s="11"/>
      <c r="O177" s="12"/>
      <c r="P177" s="12"/>
      <c r="Q177" s="12"/>
    </row>
    <row r="178" spans="1:17" ht="15">
      <c r="A178" s="11"/>
      <c r="B178" s="11"/>
      <c r="C178" s="33"/>
      <c r="D178" s="21"/>
      <c r="E178" s="11"/>
      <c r="F178" s="11"/>
      <c r="G178" s="11"/>
      <c r="H178" s="11"/>
      <c r="I178" s="11"/>
      <c r="J178" s="11"/>
      <c r="K178" s="11"/>
      <c r="L178" s="11"/>
      <c r="M178" s="11"/>
      <c r="N178" s="11"/>
      <c r="O178" s="12"/>
      <c r="P178" s="12"/>
      <c r="Q178" s="12"/>
    </row>
    <row r="179" spans="1:17" ht="15.75">
      <c r="A179" s="11"/>
      <c r="B179" s="122"/>
      <c r="C179" s="122"/>
      <c r="D179" s="122"/>
      <c r="E179" s="11"/>
      <c r="F179" s="11"/>
      <c r="G179" s="11"/>
      <c r="H179" s="11"/>
      <c r="I179" s="11"/>
      <c r="J179" s="11"/>
      <c r="L179" s="11"/>
      <c r="M179" s="11"/>
      <c r="N179" s="11"/>
      <c r="O179" s="12"/>
      <c r="P179" s="12"/>
      <c r="Q179" s="12"/>
    </row>
    <row r="180" spans="1:17" ht="30.75" customHeight="1">
      <c r="A180" s="11"/>
      <c r="B180" s="1620" t="s">
        <v>79</v>
      </c>
      <c r="C180" s="1621"/>
      <c r="D180" s="577">
        <f>C15</f>
        <v>200</v>
      </c>
      <c r="E180" s="11"/>
      <c r="F180" s="11"/>
      <c r="G180" s="11"/>
      <c r="H180" s="11"/>
      <c r="I180" s="11"/>
      <c r="J180" s="11"/>
      <c r="L180" s="11"/>
      <c r="M180" s="11"/>
      <c r="N180" s="11"/>
      <c r="O180" s="12"/>
      <c r="P180" s="12"/>
      <c r="Q180" s="12"/>
    </row>
    <row r="181" spans="1:17" ht="15">
      <c r="A181" s="11"/>
      <c r="B181" s="575"/>
      <c r="C181" s="576"/>
      <c r="D181" s="574"/>
      <c r="E181" s="11"/>
      <c r="F181" s="11"/>
      <c r="G181" s="11"/>
      <c r="H181" s="11"/>
      <c r="I181" s="11"/>
      <c r="J181" s="11"/>
      <c r="L181" s="11"/>
      <c r="M181" s="11"/>
      <c r="N181" s="11"/>
      <c r="O181" s="12"/>
      <c r="P181" s="12"/>
      <c r="Q181" s="12"/>
    </row>
    <row r="182" spans="1:17" ht="15">
      <c r="A182" s="11"/>
      <c r="B182" s="1612" t="s">
        <v>192</v>
      </c>
      <c r="C182" s="1613"/>
      <c r="D182" s="556">
        <f>C16</f>
        <v>300</v>
      </c>
      <c r="E182" s="34"/>
      <c r="F182" s="34"/>
      <c r="G182" s="34"/>
      <c r="H182" s="34"/>
      <c r="I182" s="34"/>
      <c r="J182" s="34"/>
      <c r="L182" s="11"/>
      <c r="M182" s="11"/>
      <c r="N182" s="11"/>
      <c r="O182" s="12"/>
      <c r="P182" s="12"/>
      <c r="Q182" s="12"/>
    </row>
    <row r="183" spans="1:17" ht="15.75">
      <c r="A183" s="11"/>
      <c r="B183" s="34"/>
      <c r="C183" s="41"/>
      <c r="D183" s="34"/>
      <c r="E183" s="34"/>
      <c r="F183" s="34"/>
      <c r="G183" s="34"/>
      <c r="H183" s="34"/>
      <c r="I183" s="34"/>
      <c r="J183" s="34"/>
      <c r="L183" s="11"/>
      <c r="M183" s="11"/>
      <c r="N183" s="11"/>
      <c r="O183" s="12"/>
      <c r="P183" s="12"/>
      <c r="Q183" s="12"/>
    </row>
    <row r="184" spans="1:17" ht="15">
      <c r="A184" s="11"/>
      <c r="B184" s="43" t="s">
        <v>164</v>
      </c>
      <c r="C184" s="124"/>
      <c r="D184" s="126"/>
      <c r="E184" s="126"/>
      <c r="F184" s="126"/>
      <c r="G184" s="126"/>
      <c r="H184" s="126"/>
      <c r="I184" s="34"/>
      <c r="J184" s="34"/>
      <c r="L184" s="11"/>
      <c r="M184" s="11"/>
      <c r="N184" s="11"/>
      <c r="O184" s="12"/>
      <c r="P184" s="12"/>
      <c r="Q184" s="12"/>
    </row>
    <row r="185" spans="1:17" ht="15">
      <c r="A185" s="11"/>
      <c r="B185" s="43"/>
      <c r="C185" s="124" t="s">
        <v>166</v>
      </c>
      <c r="D185" s="40"/>
      <c r="E185" s="40"/>
      <c r="F185" s="40"/>
      <c r="G185" s="40"/>
      <c r="H185" s="40"/>
      <c r="I185" s="34"/>
      <c r="J185" s="34"/>
      <c r="L185" s="11"/>
      <c r="M185" s="11"/>
      <c r="N185" s="11"/>
      <c r="O185" s="12"/>
      <c r="P185" s="12"/>
      <c r="Q185" s="12"/>
    </row>
    <row r="186" spans="1:17" ht="15">
      <c r="A186" s="11"/>
      <c r="B186" s="72"/>
      <c r="C186" s="124" t="s">
        <v>280</v>
      </c>
      <c r="D186" s="40"/>
      <c r="E186" s="40"/>
      <c r="F186" s="40"/>
      <c r="G186" s="40"/>
      <c r="H186" s="40"/>
      <c r="I186" s="34"/>
      <c r="J186" s="34"/>
      <c r="L186" s="11"/>
      <c r="M186" s="11"/>
      <c r="N186" s="11"/>
      <c r="O186" s="12"/>
      <c r="P186" s="12"/>
      <c r="Q186" s="12"/>
    </row>
    <row r="187" spans="1:17" ht="15">
      <c r="A187" s="11"/>
      <c r="B187" s="72"/>
      <c r="C187" s="124" t="s">
        <v>229</v>
      </c>
      <c r="D187" s="126"/>
      <c r="E187" s="126"/>
      <c r="F187" s="126"/>
      <c r="G187" s="126"/>
      <c r="H187" s="126"/>
      <c r="I187" s="34"/>
      <c r="J187" s="34"/>
      <c r="L187" s="11"/>
      <c r="M187" s="11"/>
      <c r="N187" s="11"/>
      <c r="O187" s="12"/>
      <c r="P187" s="12"/>
      <c r="Q187" s="12"/>
    </row>
    <row r="188" spans="1:17" ht="15">
      <c r="A188" s="11"/>
      <c r="B188" s="34"/>
      <c r="C188" s="1614"/>
      <c r="D188" s="1614"/>
      <c r="E188" s="1614"/>
      <c r="F188" s="1614"/>
      <c r="G188" s="1614"/>
      <c r="H188" s="1614"/>
      <c r="I188" s="1614"/>
      <c r="J188" s="1614"/>
      <c r="K188" s="1614"/>
      <c r="L188" s="1614"/>
      <c r="M188" s="1614"/>
      <c r="N188" s="1614"/>
      <c r="O188" s="1614"/>
      <c r="P188" s="11"/>
      <c r="Q188" s="11"/>
    </row>
    <row r="189" spans="1:17" ht="24.75" customHeight="1">
      <c r="A189" s="11"/>
      <c r="B189" s="1325"/>
      <c r="C189" s="1325"/>
      <c r="D189" s="1325"/>
      <c r="E189" s="1325"/>
      <c r="F189" s="1325"/>
      <c r="G189" s="1325"/>
      <c r="H189" s="1325"/>
      <c r="I189" s="1325"/>
      <c r="J189" s="1325"/>
      <c r="K189" s="1325"/>
      <c r="L189" s="1325"/>
      <c r="M189" s="1325"/>
      <c r="N189" s="1325"/>
      <c r="O189" s="175"/>
      <c r="P189" s="11"/>
      <c r="Q189" s="11"/>
    </row>
    <row r="190" spans="1:17" ht="15.75" customHeight="1">
      <c r="A190" s="366"/>
      <c r="B190" s="366"/>
      <c r="C190" s="1316"/>
      <c r="D190" s="1316"/>
      <c r="E190" s="1316"/>
      <c r="F190" s="1316"/>
      <c r="G190" s="1316"/>
      <c r="H190" s="1316"/>
      <c r="I190" s="1316"/>
      <c r="J190" s="1316"/>
      <c r="K190" s="1316"/>
      <c r="L190" s="1316"/>
      <c r="M190" s="175"/>
      <c r="N190" s="175"/>
      <c r="O190" s="175"/>
      <c r="P190" s="11"/>
      <c r="Q190" s="11"/>
    </row>
    <row r="191" spans="1:17" ht="15.75" customHeight="1">
      <c r="A191" s="366"/>
      <c r="B191" s="366"/>
      <c r="C191" s="1316"/>
      <c r="D191" s="1316"/>
      <c r="E191" s="1316"/>
      <c r="F191" s="1316"/>
      <c r="G191" s="1316"/>
      <c r="H191" s="1316"/>
      <c r="I191" s="1316"/>
      <c r="J191" s="1316"/>
      <c r="K191" s="1316"/>
      <c r="L191" s="1316"/>
      <c r="M191" s="175"/>
      <c r="N191" s="175"/>
      <c r="O191" s="175"/>
      <c r="P191" s="11"/>
      <c r="Q191" s="11"/>
    </row>
    <row r="192" spans="1:17" ht="15.75" customHeight="1">
      <c r="A192" s="366"/>
      <c r="B192" s="366"/>
      <c r="C192" s="1316"/>
      <c r="D192" s="1316"/>
      <c r="E192" s="1316"/>
      <c r="F192" s="1316"/>
      <c r="G192" s="1316"/>
      <c r="H192" s="1316"/>
      <c r="I192" s="1316"/>
      <c r="J192" s="1316"/>
      <c r="K192" s="1316"/>
      <c r="L192" s="1316"/>
      <c r="M192" s="1316"/>
      <c r="N192" s="1316"/>
      <c r="O192" s="175"/>
      <c r="P192" s="11"/>
      <c r="Q192" s="11"/>
    </row>
    <row r="193" spans="1:17" ht="18">
      <c r="A193" s="12"/>
      <c r="B193" s="34"/>
      <c r="C193" s="1316"/>
      <c r="D193" s="1316"/>
      <c r="E193" s="1316"/>
      <c r="F193" s="1316"/>
      <c r="G193" s="1316"/>
      <c r="H193" s="1316"/>
      <c r="I193" s="1316"/>
      <c r="J193" s="1316"/>
      <c r="K193" s="462"/>
      <c r="L193" s="463"/>
      <c r="M193" s="463"/>
      <c r="N193" s="464"/>
      <c r="O193" s="175"/>
      <c r="P193" s="11"/>
      <c r="Q193" s="11"/>
    </row>
    <row r="194" spans="1:17" ht="29.25" customHeight="1">
      <c r="A194" s="12"/>
      <c r="B194" s="1608"/>
      <c r="C194" s="1608"/>
      <c r="D194" s="1608"/>
      <c r="E194" s="269"/>
      <c r="F194" s="269"/>
      <c r="G194" s="269"/>
      <c r="H194" s="269"/>
      <c r="I194" s="138"/>
      <c r="J194" s="137"/>
      <c r="L194" s="11"/>
      <c r="M194" s="11"/>
      <c r="N194" s="11"/>
      <c r="O194" s="11"/>
      <c r="P194" s="11"/>
      <c r="Q194" s="11"/>
    </row>
    <row r="195" spans="1:17" ht="15">
      <c r="A195" s="12"/>
      <c r="B195" s="12"/>
      <c r="C195" s="11"/>
      <c r="D195" s="11"/>
      <c r="E195" s="11"/>
      <c r="F195" s="11"/>
      <c r="G195" s="11"/>
      <c r="H195" s="11"/>
      <c r="I195" s="11"/>
      <c r="J195" s="15"/>
      <c r="K195" s="51"/>
      <c r="L195" s="15"/>
      <c r="M195" s="15"/>
      <c r="N195" s="15"/>
      <c r="O195" s="15"/>
      <c r="P195" s="11"/>
      <c r="Q195" s="11"/>
    </row>
    <row r="196" spans="1:17" ht="15">
      <c r="A196" s="12"/>
      <c r="B196" s="12"/>
      <c r="C196" s="11"/>
      <c r="D196" s="11"/>
      <c r="E196" s="11"/>
      <c r="F196" s="11"/>
      <c r="G196" s="11"/>
      <c r="H196" s="11"/>
      <c r="I196" s="11"/>
      <c r="J196" s="15"/>
      <c r="K196" s="51"/>
      <c r="L196" s="15"/>
      <c r="M196" s="15"/>
      <c r="N196" s="15"/>
      <c r="O196" s="15"/>
      <c r="P196" s="11"/>
      <c r="Q196" s="11"/>
    </row>
    <row r="197" spans="1:17" ht="15">
      <c r="A197" s="12"/>
      <c r="B197" s="12"/>
      <c r="C197" s="11"/>
      <c r="D197" s="11"/>
      <c r="E197" s="11"/>
      <c r="F197" s="11"/>
      <c r="G197" s="11"/>
      <c r="H197" s="11"/>
      <c r="I197" s="11"/>
      <c r="J197" s="15"/>
      <c r="K197" s="51"/>
      <c r="L197" s="15"/>
      <c r="M197" s="15"/>
      <c r="N197" s="15"/>
      <c r="O197" s="15"/>
      <c r="P197" s="11"/>
      <c r="Q197" s="11"/>
    </row>
    <row r="198" spans="1:17" ht="15">
      <c r="A198" s="12"/>
      <c r="B198" s="12"/>
      <c r="C198" s="11"/>
      <c r="D198" s="11"/>
      <c r="E198" s="11"/>
      <c r="F198" s="11"/>
      <c r="G198" s="11"/>
      <c r="H198" s="11"/>
      <c r="I198" s="11"/>
      <c r="J198" s="15"/>
      <c r="K198" s="51"/>
      <c r="L198" s="15"/>
      <c r="M198" s="15"/>
      <c r="N198" s="15"/>
      <c r="O198" s="15"/>
      <c r="P198" s="15"/>
      <c r="Q198" s="15"/>
    </row>
    <row r="199" spans="1:17" ht="15">
      <c r="A199" s="12"/>
      <c r="B199" s="12"/>
      <c r="C199" s="11"/>
      <c r="D199" s="11"/>
      <c r="E199" s="11"/>
      <c r="F199" s="11"/>
      <c r="G199" s="11"/>
      <c r="H199" s="11"/>
      <c r="I199" s="11"/>
      <c r="J199" s="15"/>
      <c r="K199" s="49"/>
      <c r="L199" s="15"/>
      <c r="M199" s="15"/>
      <c r="N199" s="15"/>
      <c r="O199" s="15"/>
      <c r="P199" s="11"/>
      <c r="Q199" s="11"/>
    </row>
    <row r="200" spans="1:17" ht="15">
      <c r="A200" s="12"/>
      <c r="B200" s="12"/>
      <c r="C200" s="11"/>
      <c r="D200" s="11"/>
      <c r="E200" s="11"/>
      <c r="F200" s="11"/>
      <c r="G200" s="11"/>
      <c r="H200" s="11"/>
      <c r="I200" s="11"/>
      <c r="J200" s="15"/>
      <c r="K200" s="49"/>
      <c r="L200" s="15"/>
      <c r="M200" s="15"/>
      <c r="N200" s="15"/>
      <c r="O200" s="15"/>
      <c r="P200" s="11"/>
      <c r="Q200" s="11"/>
    </row>
    <row r="201" spans="1:17" ht="15">
      <c r="A201" s="12"/>
      <c r="B201" s="12"/>
      <c r="C201" s="11"/>
      <c r="D201" s="11"/>
      <c r="E201" s="11"/>
      <c r="F201" s="11"/>
      <c r="G201" s="11"/>
      <c r="H201" s="11"/>
      <c r="I201" s="11"/>
      <c r="J201" s="15"/>
      <c r="K201" s="15"/>
      <c r="L201" s="15"/>
      <c r="M201" s="15"/>
      <c r="N201" s="15"/>
      <c r="O201" s="15"/>
      <c r="P201" s="11"/>
      <c r="Q201" s="11"/>
    </row>
    <row r="202" spans="1:17" ht="15">
      <c r="A202" s="12"/>
      <c r="B202" s="12"/>
      <c r="C202" s="11"/>
      <c r="D202" s="11"/>
      <c r="E202" s="11"/>
      <c r="F202" s="11"/>
      <c r="G202" s="11"/>
      <c r="H202" s="11"/>
      <c r="I202" s="11"/>
      <c r="J202" s="15"/>
      <c r="K202" s="15"/>
      <c r="L202" s="15"/>
      <c r="M202" s="15"/>
      <c r="N202" s="15"/>
      <c r="O202" s="15"/>
      <c r="P202" s="11"/>
      <c r="Q202" s="11"/>
    </row>
    <row r="203" spans="1:17" ht="15">
      <c r="A203" s="12"/>
      <c r="B203" s="12"/>
      <c r="C203" s="11"/>
      <c r="D203" s="11"/>
      <c r="E203" s="11"/>
      <c r="F203" s="11"/>
      <c r="G203" s="11"/>
      <c r="H203" s="11"/>
      <c r="I203" s="11"/>
      <c r="J203" s="15"/>
      <c r="K203" s="15"/>
      <c r="L203" s="15"/>
      <c r="M203" s="382"/>
      <c r="N203" s="382"/>
      <c r="O203" s="382"/>
      <c r="P203" s="12"/>
      <c r="Q203" s="12"/>
    </row>
    <row r="204" spans="1:17" ht="15">
      <c r="A204" s="12"/>
      <c r="B204" s="12"/>
      <c r="C204" s="11"/>
      <c r="D204" s="11"/>
      <c r="E204" s="11"/>
      <c r="F204" s="11"/>
      <c r="G204" s="11"/>
      <c r="H204" s="11"/>
      <c r="I204" s="11"/>
      <c r="J204" s="15"/>
      <c r="K204" s="15"/>
      <c r="L204" s="15"/>
      <c r="M204" s="382"/>
      <c r="N204" s="382"/>
      <c r="O204" s="382"/>
      <c r="P204" s="12"/>
      <c r="Q204" s="12"/>
    </row>
    <row r="205" spans="1:17" ht="15">
      <c r="A205" s="12"/>
      <c r="B205" s="12"/>
      <c r="C205" s="12"/>
      <c r="D205" s="12"/>
      <c r="E205" s="12"/>
      <c r="F205" s="12"/>
      <c r="G205" s="12"/>
      <c r="H205" s="12"/>
      <c r="I205" s="12"/>
      <c r="J205" s="382"/>
      <c r="K205" s="382"/>
      <c r="L205" s="382"/>
      <c r="M205" s="382"/>
      <c r="N205" s="382"/>
      <c r="O205" s="382"/>
      <c r="P205" s="12"/>
      <c r="Q205" s="12"/>
    </row>
    <row r="206" spans="1:17" ht="15">
      <c r="A206" s="12"/>
      <c r="B206" s="12"/>
      <c r="C206" s="12"/>
      <c r="D206" s="12"/>
      <c r="E206" s="12"/>
      <c r="F206" s="12"/>
      <c r="G206" s="12"/>
      <c r="H206" s="12"/>
      <c r="I206" s="12"/>
      <c r="J206" s="12"/>
      <c r="K206" s="12"/>
      <c r="L206" s="12"/>
      <c r="M206" s="12"/>
      <c r="N206" s="12"/>
      <c r="O206" s="12"/>
      <c r="P206" s="12"/>
      <c r="Q206" s="12"/>
    </row>
    <row r="207" spans="1:17" ht="15">
      <c r="A207" s="12"/>
      <c r="B207" s="12"/>
      <c r="C207" s="12"/>
      <c r="D207" s="12"/>
      <c r="E207" s="12"/>
      <c r="F207" s="12"/>
      <c r="G207" s="12"/>
      <c r="H207" s="12"/>
      <c r="I207" s="12"/>
      <c r="J207" s="12"/>
      <c r="K207" s="12"/>
      <c r="L207" s="12"/>
      <c r="M207" s="12"/>
      <c r="N207" s="12"/>
      <c r="O207" s="12"/>
      <c r="P207" s="12"/>
      <c r="Q207" s="12"/>
    </row>
    <row r="208" spans="1:17" ht="15">
      <c r="A208" s="12"/>
      <c r="B208" s="12"/>
      <c r="C208" s="12"/>
      <c r="D208" s="12"/>
      <c r="E208" s="12"/>
      <c r="F208" s="12"/>
      <c r="G208" s="12"/>
      <c r="H208" s="12"/>
      <c r="I208" s="12"/>
      <c r="J208" s="12"/>
      <c r="K208" s="12"/>
      <c r="L208" s="12"/>
      <c r="M208" s="12"/>
      <c r="N208" s="12"/>
      <c r="O208" s="12"/>
      <c r="P208" s="12"/>
      <c r="Q208" s="12"/>
    </row>
    <row r="209" spans="1:17" ht="15">
      <c r="A209" s="12"/>
      <c r="B209" s="12"/>
      <c r="C209" s="12"/>
      <c r="D209" s="12"/>
      <c r="E209" s="12"/>
      <c r="F209" s="12"/>
      <c r="G209" s="12"/>
      <c r="H209" s="12"/>
      <c r="I209" s="12"/>
      <c r="J209" s="12"/>
      <c r="K209" s="12"/>
      <c r="L209" s="12"/>
      <c r="M209" s="12"/>
      <c r="N209" s="12"/>
      <c r="O209" s="12"/>
      <c r="P209" s="12"/>
      <c r="Q209" s="12"/>
    </row>
    <row r="210" spans="1:17" ht="15">
      <c r="A210" s="12"/>
      <c r="B210" s="12"/>
      <c r="C210" s="12"/>
      <c r="D210" s="12"/>
      <c r="E210" s="12"/>
      <c r="F210" s="12"/>
      <c r="G210" s="12"/>
      <c r="H210" s="12"/>
      <c r="I210" s="12"/>
      <c r="J210" s="12"/>
      <c r="K210" s="12"/>
      <c r="L210" s="12"/>
      <c r="M210" s="12"/>
      <c r="N210" s="12"/>
      <c r="O210" s="12"/>
      <c r="P210" s="12"/>
      <c r="Q210" s="12"/>
    </row>
    <row r="211" spans="1:17" ht="15">
      <c r="A211" s="12"/>
      <c r="B211" s="12"/>
      <c r="C211" s="12"/>
      <c r="D211" s="12"/>
      <c r="E211" s="12"/>
      <c r="F211" s="12"/>
      <c r="G211" s="12"/>
      <c r="H211" s="12"/>
      <c r="I211" s="12"/>
      <c r="J211" s="12"/>
      <c r="K211" s="12"/>
      <c r="L211" s="12"/>
      <c r="M211" s="12"/>
      <c r="N211" s="12"/>
      <c r="O211" s="12"/>
      <c r="P211" s="12"/>
      <c r="Q211" s="12"/>
    </row>
    <row r="212" spans="1:17" ht="15">
      <c r="A212" s="12"/>
      <c r="B212" s="12"/>
      <c r="C212" s="12"/>
      <c r="D212" s="12"/>
      <c r="E212" s="12"/>
      <c r="F212" s="12"/>
      <c r="G212" s="12"/>
      <c r="H212" s="12"/>
      <c r="I212" s="12"/>
      <c r="J212" s="12"/>
      <c r="K212" s="12"/>
      <c r="L212" s="12"/>
      <c r="M212" s="12"/>
      <c r="N212" s="12"/>
      <c r="O212" s="12"/>
      <c r="P212" s="12"/>
      <c r="Q212" s="12"/>
    </row>
    <row r="213" spans="1:17" ht="15">
      <c r="A213" s="12"/>
      <c r="B213" s="12"/>
      <c r="C213" s="12"/>
      <c r="D213" s="12"/>
      <c r="E213" s="12"/>
      <c r="F213" s="12"/>
      <c r="G213" s="12"/>
      <c r="H213" s="12"/>
      <c r="I213" s="12"/>
      <c r="J213" s="12"/>
      <c r="K213" s="12"/>
      <c r="L213" s="12"/>
      <c r="M213" s="12"/>
      <c r="N213" s="12"/>
      <c r="O213" s="12"/>
      <c r="P213" s="12"/>
      <c r="Q213" s="12"/>
    </row>
    <row r="214" spans="1:17" ht="15">
      <c r="A214" s="12"/>
      <c r="B214" s="12"/>
      <c r="C214" s="12"/>
      <c r="D214" s="12"/>
      <c r="E214" s="12"/>
      <c r="F214" s="12"/>
      <c r="G214" s="12"/>
      <c r="H214" s="12"/>
      <c r="I214" s="12"/>
      <c r="J214" s="12"/>
      <c r="K214" s="12"/>
      <c r="L214" s="12"/>
      <c r="M214" s="12"/>
      <c r="N214" s="12"/>
      <c r="O214" s="12"/>
      <c r="P214" s="12"/>
      <c r="Q214" s="12"/>
    </row>
    <row r="215" spans="1:17" ht="15">
      <c r="A215" s="12"/>
      <c r="B215" s="12"/>
      <c r="C215" s="12"/>
      <c r="D215" s="12"/>
      <c r="E215" s="12"/>
      <c r="F215" s="12"/>
      <c r="G215" s="12"/>
      <c r="H215" s="12"/>
      <c r="I215" s="12"/>
      <c r="J215" s="12"/>
      <c r="K215" s="12"/>
      <c r="L215" s="12"/>
      <c r="M215" s="12"/>
      <c r="N215" s="12"/>
      <c r="O215" s="12"/>
      <c r="P215" s="12"/>
      <c r="Q215" s="12"/>
    </row>
    <row r="216" spans="1:17" ht="15">
      <c r="A216" s="12"/>
      <c r="B216" s="12"/>
      <c r="C216" s="12"/>
      <c r="D216" s="12"/>
      <c r="E216" s="12"/>
      <c r="F216" s="12"/>
      <c r="G216" s="12"/>
      <c r="H216" s="12"/>
      <c r="I216" s="12"/>
      <c r="J216" s="12"/>
      <c r="K216" s="12"/>
      <c r="L216" s="12"/>
      <c r="M216" s="12"/>
      <c r="N216" s="12"/>
      <c r="O216" s="12"/>
      <c r="P216" s="12"/>
      <c r="Q216" s="12"/>
    </row>
    <row r="217" spans="1:17" ht="15">
      <c r="A217" s="12"/>
      <c r="B217" s="12"/>
      <c r="C217" s="12"/>
      <c r="D217" s="12"/>
      <c r="E217" s="12"/>
      <c r="F217" s="12"/>
      <c r="G217" s="12"/>
      <c r="H217" s="12"/>
      <c r="I217" s="12"/>
      <c r="J217" s="12"/>
      <c r="K217" s="12"/>
      <c r="L217" s="12"/>
      <c r="M217" s="12"/>
      <c r="N217" s="12"/>
      <c r="O217" s="12"/>
      <c r="P217" s="12"/>
      <c r="Q217" s="12"/>
    </row>
    <row r="218" spans="1:17" ht="15">
      <c r="A218" s="12"/>
      <c r="B218" s="12"/>
      <c r="C218" s="12"/>
      <c r="D218" s="12"/>
      <c r="E218" s="12"/>
      <c r="F218" s="12"/>
      <c r="G218" s="12"/>
      <c r="H218" s="12"/>
      <c r="I218" s="12"/>
      <c r="J218" s="12"/>
      <c r="K218" s="12"/>
      <c r="L218" s="12"/>
      <c r="M218" s="12"/>
      <c r="N218" s="12"/>
      <c r="O218" s="12"/>
      <c r="P218" s="12"/>
      <c r="Q218" s="12"/>
    </row>
    <row r="219" spans="1:17" ht="15">
      <c r="A219" s="12"/>
      <c r="B219" s="12"/>
      <c r="C219" s="12"/>
      <c r="D219" s="12"/>
      <c r="E219" s="12"/>
      <c r="F219" s="12"/>
      <c r="G219" s="12"/>
      <c r="H219" s="12"/>
      <c r="I219" s="12"/>
      <c r="J219" s="12"/>
      <c r="K219" s="12"/>
      <c r="L219" s="12"/>
      <c r="M219" s="12"/>
      <c r="N219" s="12"/>
      <c r="O219" s="12"/>
      <c r="P219" s="12"/>
      <c r="Q219" s="12"/>
    </row>
    <row r="220" spans="1:17" ht="15">
      <c r="A220" s="12"/>
      <c r="B220" s="12"/>
      <c r="C220" s="12"/>
      <c r="D220" s="12"/>
      <c r="E220" s="12"/>
      <c r="F220" s="12"/>
      <c r="G220" s="12"/>
      <c r="H220" s="12"/>
      <c r="I220" s="12"/>
      <c r="J220" s="12"/>
      <c r="K220" s="12"/>
      <c r="L220" s="12"/>
      <c r="M220" s="12"/>
      <c r="N220" s="12"/>
      <c r="O220" s="12"/>
      <c r="P220" s="12"/>
      <c r="Q220" s="12"/>
    </row>
    <row r="221" spans="1:17" ht="15">
      <c r="A221" s="12"/>
      <c r="B221" s="12"/>
      <c r="C221" s="12"/>
      <c r="D221" s="12"/>
      <c r="E221" s="12"/>
      <c r="F221" s="12"/>
      <c r="G221" s="12"/>
      <c r="H221" s="12"/>
      <c r="I221" s="12"/>
      <c r="J221" s="12"/>
      <c r="K221" s="12"/>
      <c r="L221" s="12"/>
      <c r="M221" s="12"/>
      <c r="N221" s="12"/>
      <c r="O221" s="12"/>
      <c r="P221" s="12"/>
      <c r="Q221" s="12"/>
    </row>
    <row r="222" spans="1:17" ht="15">
      <c r="A222" s="12"/>
      <c r="B222" s="12"/>
      <c r="C222" s="12"/>
      <c r="D222" s="12"/>
      <c r="E222" s="12"/>
      <c r="F222" s="12"/>
      <c r="G222" s="12"/>
      <c r="H222" s="12"/>
      <c r="I222" s="12"/>
      <c r="J222" s="12"/>
      <c r="K222" s="12"/>
      <c r="L222" s="12"/>
      <c r="M222" s="12"/>
      <c r="N222" s="12"/>
      <c r="O222" s="12"/>
      <c r="P222" s="12"/>
      <c r="Q222" s="12"/>
    </row>
    <row r="223" spans="1:17" ht="15">
      <c r="A223" s="12"/>
      <c r="B223" s="12"/>
      <c r="C223" s="12"/>
      <c r="D223" s="12"/>
      <c r="E223" s="12"/>
      <c r="F223" s="12"/>
      <c r="G223" s="12"/>
      <c r="H223" s="12"/>
      <c r="I223" s="12"/>
      <c r="J223" s="12"/>
      <c r="K223" s="12"/>
      <c r="L223" s="12"/>
      <c r="M223" s="12"/>
      <c r="N223" s="12"/>
      <c r="O223" s="12"/>
      <c r="P223" s="12"/>
      <c r="Q223" s="12"/>
    </row>
    <row r="224" spans="1:17" ht="15">
      <c r="A224" s="12"/>
      <c r="B224" s="12"/>
      <c r="C224" s="12"/>
      <c r="D224" s="12"/>
      <c r="E224" s="12"/>
      <c r="F224" s="12"/>
      <c r="G224" s="12"/>
      <c r="H224" s="12"/>
      <c r="I224" s="12"/>
      <c r="J224" s="12"/>
      <c r="K224" s="12"/>
      <c r="L224" s="12"/>
      <c r="M224" s="12"/>
      <c r="N224" s="12"/>
      <c r="O224" s="12"/>
      <c r="P224" s="12"/>
      <c r="Q224" s="12"/>
    </row>
    <row r="225" spans="1:17" ht="15">
      <c r="A225" s="12"/>
      <c r="B225" s="12"/>
      <c r="C225" s="12"/>
      <c r="D225" s="12"/>
      <c r="E225" s="12"/>
      <c r="F225" s="12"/>
      <c r="G225" s="12"/>
      <c r="H225" s="12"/>
      <c r="I225" s="12"/>
      <c r="J225" s="12"/>
      <c r="K225" s="12"/>
      <c r="L225" s="12"/>
      <c r="M225" s="12"/>
      <c r="N225" s="12"/>
      <c r="O225" s="12"/>
      <c r="P225" s="12"/>
      <c r="Q225" s="12"/>
    </row>
    <row r="226" spans="1:17" ht="15">
      <c r="A226" s="12"/>
      <c r="B226" s="12"/>
      <c r="C226" s="12"/>
      <c r="D226" s="12"/>
      <c r="E226" s="12"/>
      <c r="F226" s="12"/>
      <c r="G226" s="12"/>
      <c r="H226" s="12"/>
      <c r="I226" s="12"/>
      <c r="J226" s="12"/>
      <c r="K226" s="12"/>
      <c r="L226" s="12"/>
      <c r="M226" s="12"/>
      <c r="N226" s="12"/>
      <c r="O226" s="12"/>
      <c r="P226" s="12"/>
      <c r="Q226" s="12"/>
    </row>
    <row r="227" spans="1:17" ht="15">
      <c r="A227" s="12"/>
      <c r="B227" s="12"/>
      <c r="C227" s="12"/>
      <c r="D227" s="12"/>
      <c r="E227" s="12"/>
      <c r="F227" s="12"/>
      <c r="G227" s="12"/>
      <c r="H227" s="12"/>
      <c r="I227" s="12"/>
      <c r="J227" s="12"/>
      <c r="K227" s="12"/>
      <c r="L227" s="12"/>
      <c r="M227" s="12"/>
      <c r="N227" s="12"/>
      <c r="O227" s="12"/>
      <c r="P227" s="12"/>
      <c r="Q227" s="12"/>
    </row>
    <row r="228" spans="1:17" ht="15">
      <c r="A228" s="12"/>
      <c r="B228" s="12"/>
      <c r="C228" s="12"/>
      <c r="D228" s="12"/>
      <c r="E228" s="12"/>
      <c r="F228" s="12"/>
      <c r="G228" s="12"/>
      <c r="H228" s="12"/>
      <c r="I228" s="12"/>
      <c r="J228" s="12"/>
      <c r="K228" s="12"/>
      <c r="L228" s="12"/>
      <c r="M228" s="12"/>
      <c r="N228" s="12"/>
      <c r="O228" s="12"/>
      <c r="P228" s="12"/>
      <c r="Q228" s="12"/>
    </row>
    <row r="229" spans="1:17" ht="15">
      <c r="A229" s="12"/>
      <c r="B229" s="12"/>
      <c r="C229" s="12"/>
      <c r="D229" s="12"/>
      <c r="E229" s="12"/>
      <c r="F229" s="12"/>
      <c r="G229" s="12"/>
      <c r="H229" s="12"/>
      <c r="I229" s="12"/>
      <c r="J229" s="12"/>
      <c r="K229" s="12"/>
      <c r="L229" s="12"/>
      <c r="M229" s="12"/>
      <c r="N229" s="12"/>
      <c r="O229" s="12"/>
      <c r="P229" s="12"/>
      <c r="Q229" s="12"/>
    </row>
    <row r="230" spans="1:17" ht="15">
      <c r="A230" s="12"/>
      <c r="B230" s="12"/>
      <c r="C230" s="12"/>
      <c r="D230" s="12"/>
      <c r="E230" s="12"/>
      <c r="F230" s="12"/>
      <c r="G230" s="12"/>
      <c r="H230" s="12"/>
      <c r="I230" s="12"/>
      <c r="J230" s="12"/>
      <c r="K230" s="12"/>
      <c r="L230" s="12"/>
      <c r="M230" s="12"/>
      <c r="N230" s="12"/>
      <c r="O230" s="12"/>
      <c r="P230" s="12"/>
      <c r="Q230" s="12"/>
    </row>
    <row r="231" spans="1:17" ht="15">
      <c r="A231" s="12"/>
      <c r="B231" s="12"/>
      <c r="C231" s="12"/>
      <c r="D231" s="12"/>
      <c r="E231" s="12"/>
      <c r="F231" s="12"/>
      <c r="G231" s="12"/>
      <c r="H231" s="12"/>
      <c r="I231" s="12"/>
      <c r="J231" s="12"/>
      <c r="K231" s="12"/>
      <c r="L231" s="12"/>
      <c r="M231" s="12"/>
      <c r="N231" s="12"/>
      <c r="O231" s="12"/>
      <c r="P231" s="12"/>
      <c r="Q231" s="12"/>
    </row>
    <row r="232" spans="1:12" ht="15">
      <c r="A232" s="12"/>
      <c r="B232" s="12"/>
      <c r="C232" s="11"/>
      <c r="D232" s="12"/>
      <c r="E232" s="12"/>
      <c r="F232" s="12"/>
      <c r="G232" s="12"/>
      <c r="H232" s="12"/>
      <c r="I232" s="12"/>
      <c r="J232" s="12"/>
      <c r="K232" s="12"/>
      <c r="L232" s="12"/>
    </row>
    <row r="233" spans="1:12" ht="15">
      <c r="A233" s="12"/>
      <c r="B233" s="12"/>
      <c r="C233" s="11"/>
      <c r="D233" s="12"/>
      <c r="E233" s="12"/>
      <c r="F233" s="12"/>
      <c r="G233" s="12"/>
      <c r="H233" s="12"/>
      <c r="I233" s="12"/>
      <c r="J233" s="12"/>
      <c r="K233" s="12"/>
      <c r="L233" s="12"/>
    </row>
  </sheetData>
  <sheetProtection/>
  <protectedRanges>
    <protectedRange password="CDC0" sqref="H31" name="Range1_8_1_1"/>
    <protectedRange password="CDC0" sqref="G31 I31 K31:M31" name="Range1_9"/>
    <protectedRange password="CDC0" sqref="G35 J35 M35 J31" name="Range1_10_1"/>
    <protectedRange password="CDC0" sqref="M73 M49" name="Range1_15"/>
    <protectedRange password="CDC0" sqref="H73:J73 H49:J49" name="Range1_11_2"/>
    <protectedRange password="CDC0" sqref="G55" name="Range1_6_1"/>
    <protectedRange password="CDC0" sqref="H27 H55" name="Range1_7_1"/>
    <protectedRange password="CDC0" sqref="M55" name="Range1_11_2_2"/>
    <protectedRange password="CDC0" sqref="J122:K122" name="Range1_12_1"/>
    <protectedRange sqref="M118 H118 E118:F118" name="Range1_11"/>
    <protectedRange password="CDC0" sqref="G147 N124 G150 J125:L126 E125:G125 J127:J133" name="Range1_3_1"/>
    <protectedRange password="CDC0" sqref="L147 M125:M129 M141 M136 M146 L150:M150" name="Range1_5_2"/>
    <protectedRange sqref="I147 N143 J145:L146 M145 I150:J150" name="Range1_14"/>
    <protectedRange sqref="H175:H176 E164:M167" name="Range1_16"/>
    <protectedRange sqref="K195:K198 N170 E173:M174 E172:N172 N163" name="Range1"/>
    <protectedRange sqref="E171:H171" name="Range1_17"/>
    <protectedRange password="CDC0" sqref="F175" name="Range1_1_1_1_1"/>
    <protectedRange password="CDC0" sqref="N118:N119 N125:N133" name="Range1_12_1_4"/>
    <protectedRange password="CDC0" sqref="M57:M59 M65:M67" name="Range1_15_1_1"/>
    <protectedRange password="CDC0" sqref="H57:H59 H65:H66" name="Range1_12_13_1_1_2"/>
    <protectedRange password="CDC0" sqref="H24" name="Range1_6"/>
    <protectedRange password="CDC0" sqref="J120 J141" name="Range1_5_1_1"/>
    <protectedRange password="CDC0" sqref="N120 N122 M147 N146" name="Range1_6_5"/>
    <protectedRange password="CDC0" sqref="J57" name="Range1_1_4"/>
    <protectedRange password="CDC0" sqref="I55:J55" name="Range1_1_5"/>
    <protectedRange password="CDC0" sqref="G36:G37 K36:K37" name="Range1_8"/>
    <protectedRange password="CDC0" sqref="H36:H37" name="Range1_8_2_1_1"/>
    <protectedRange password="CDC0" sqref="J36:J37 M36:M37" name="Range1_10"/>
    <protectedRange password="CDC0" sqref="G25" name="Range1_4"/>
    <protectedRange password="CDC0" sqref="G24" name="Range1_12"/>
    <protectedRange password="CDC0" sqref="J21:J24" name="Range1_7_1_2_1"/>
    <protectedRange password="CDC0" sqref="I26:I27 I35:I37 I145:I146 I57:I59 I21:I24 I118:I120 I122:I123 I65:I66 I125:I133" name="Range1_6_2_1"/>
    <protectedRange password="CDC0" sqref="N26:N27 K24:L24 N57:N59 M21:N24 N65:N67" name="Range1_6_5_1"/>
    <protectedRange password="CDC0" sqref="K35" name="Range1_10_2"/>
    <protectedRange password="CDC0" sqref="K73 K49" name="Range1_10_2_1"/>
    <protectedRange password="CDC0" sqref="L55" name="Range1_7_2"/>
    <protectedRange password="CDC0" sqref="K55" name="Range1_7_2_1"/>
    <protectedRange password="CDC0" sqref="G22:H23" name="Range1_6_8"/>
    <protectedRange password="CDC0" sqref="K21:L23" name="Range1_6_4"/>
    <protectedRange password="CDC0" sqref="H123 J123" name="Range1_2_1"/>
    <protectedRange password="CDC0" sqref="M123:N123" name="Range1_2_2"/>
    <protectedRange password="CDC0" sqref="N55 N166 N73" name="Range1_6_10"/>
    <protectedRange password="CDC0" sqref="I171 H135:H136 H140:H141 H145:H146 H125:H133 H150" name="Range1_12_1_5_1"/>
    <protectedRange password="CDC0" sqref="G123 G120:G121" name="Range1_3"/>
    <protectedRange password="CDC0" sqref="L123" name="Range1_2"/>
    <protectedRange password="CDC0" sqref="L122" name="Range1_2_3"/>
    <protectedRange password="CDC0" sqref="L35" name="Range1_10_1_1"/>
    <protectedRange password="CDC0" sqref="I135" name="Range1_5"/>
    <protectedRange password="CDC0" sqref="G135" name="Range1_16_1"/>
    <protectedRange password="CDC0" sqref="L36:L37" name="Range1_8_2"/>
    <protectedRange password="CDC0" sqref="G162" name="Range1_20_3"/>
    <protectedRange password="CDC0" sqref="K38:M39 I38:I39" name="Range1_13"/>
    <protectedRange password="CDC0" sqref="J38:J39" name="Range1_10_4"/>
    <protectedRange password="CDC0" sqref="G38:G39" name="Range1_21"/>
    <protectedRange password="CDC0" sqref="H38:H39" name="Range1_8_2_2_1"/>
    <protectedRange password="CDC0" sqref="G67:J67" name="Range1_12_1_17_1"/>
    <protectedRange password="CDC0" sqref="K67" name="Range1_12_1_2_2_1"/>
    <protectedRange password="CDC0" sqref="L53:L54" name="Range1_7"/>
    <protectedRange password="CDC0" sqref="L51:L52" name="Range1_1_1"/>
    <protectedRange password="CDC0" sqref="L67" name="Range1_12_1_2"/>
    <protectedRange password="CDC0" sqref="G73" name="Range1_11_2_1"/>
    <protectedRange password="CDC0" sqref="H116" name="Range1_12_1_3"/>
    <protectedRange password="CDC0" sqref="E71:F109 E115:F116" name="Range1_12_1_1_1"/>
    <protectedRange password="CDC0" sqref="I91" name="Range1_6_2_1_1"/>
    <protectedRange password="CDC0" sqref="K116:L116" name="Range1_3_7_1"/>
    <protectedRange password="CDC0" sqref="M116" name="Range1_7_2_4_1"/>
    <protectedRange password="CDC0" sqref="I116" name="Range1_12_1_5_3_1"/>
    <protectedRange password="CDC0" sqref="J116" name="Range1_3_1_3_1"/>
    <protectedRange password="CDC0" sqref="G90:G91 L90:M91" name="Range1_14_2_1"/>
    <protectedRange password="CDC0" sqref="N76:N79 N81:N84 N112 N94:N110" name="Range1_6_10_2_1"/>
    <protectedRange password="CDC0" sqref="N80 N71:N72 N74:N75 N89:N91" name="Range1_7_3_1_1"/>
    <protectedRange password="CDC0" sqref="I89:I90" name="Range1_1_2_1_1"/>
    <protectedRange password="CDC0" sqref="M76:M78 M101:M105 J83:M84 L89:M89 G82:H84 J76:J79 G89:H89 J71:M72 I71 G94:H96 I82:J82 L96:M96 J95:L95 I74:M75 G71:H72 G74:H79 J89:J91 G115 M108:M110 L94 H101:J109" name="Range1_12_1_5_1_1"/>
    <protectedRange password="CDC0" sqref="K82:L82 K76:L79" name="Range1_12_1_1_3_1_1"/>
    <protectedRange password="CDC0" sqref="K90:K91" name="Range1_3_2_1_1"/>
    <protectedRange password="CDC0" sqref="K89" name="Range1_12_2_1_1"/>
    <protectedRange password="CDC0" sqref="G97:H98 J98:M98 L97:M97" name="Range1_12_1_13_1"/>
    <protectedRange password="CDC0" sqref="G80:H80 I76:I79 L80:M80" name="Range1_12_1_1_2_1"/>
    <protectedRange password="CDC0" sqref="H86:H87" name="Range1_12_1_6_1"/>
    <protectedRange password="CDC0" sqref="G81:H81 L81:M81 G100:M100 G99:H99 L99:M99" name="Range1_12_1_14_1_1"/>
    <protectedRange password="CDC0" sqref="L101:L109" name="Range1_12_1_2_2"/>
    <protectedRange password="CDC0" sqref="I136" name="Range1_1"/>
    <protectedRange password="CDC0" sqref="N31 N35:N46" name="Range1_6_7_1"/>
    <protectedRange password="CDC0" sqref="N140:N141 N150" name="Range1_6_7_1_3"/>
    <protectedRange password="CDC0" sqref="N162" name="Range1_6_7_1_4"/>
    <protectedRange password="CDC0" sqref="N164:N165" name="Range1_6_7_1_5"/>
    <protectedRange password="CDC0" sqref="N167" name="Range1_6_7_1_6"/>
    <protectedRange password="CDC0" sqref="N171" name="Range1_6_7_1_7"/>
    <protectedRange password="CDC0" sqref="N175:N176" name="Range1_6_7_1_8"/>
    <protectedRange password="CDC0" sqref="L93:M93 G93" name="Range1_1_2"/>
    <protectedRange password="CDC0" sqref="N93" name="Range1_7_5"/>
    <protectedRange password="CDC0" sqref="M46 I40:I45 K40:M45" name="Range1_13_1"/>
    <protectedRange password="CDC0" sqref="J40:J46" name="Range1_10_4_1"/>
    <protectedRange password="CDC0" sqref="G40:G46" name="Range1_21_1"/>
    <protectedRange password="CDC0" sqref="H40:H46" name="Range1_8_2_2_1_1"/>
    <protectedRange password="CDC0" sqref="N60:N64" name="Range1_6_5_1_2"/>
    <protectedRange password="CDC0" sqref="K60:K64 I60:I64" name="Range1_1_5_1_1"/>
    <protectedRange password="CDC0" sqref="H60:H64" name="Range1_12_13_1_1_4"/>
    <protectedRange password="CDC0" sqref="J60:J64" name="Range1_12_8_1_1_3"/>
    <protectedRange password="CDC0" sqref="E110:F110" name="Range1_12_1_1_2"/>
    <protectedRange password="CDC0" sqref="M111 M113:M114" name="Range1_7_1_1"/>
    <protectedRange password="CDC0" sqref="G111:J111 H115:J115 G113:J114 H110:J110 H112:J112" name="Range1_12_1_17_1_1"/>
    <protectedRange password="CDC0" sqref="K111 K113:K114" name="Range1_12_1_2_2_1_1"/>
    <protectedRange password="CDC0" sqref="L113:L114 L110:L111" name="Range1_12_1_2_1"/>
    <protectedRange password="CDC0" sqref="G101:G109" name="Range1_12_1_15_1"/>
    <protectedRange password="CDC0" sqref="G110" name="Range1_12_1_3_3_1"/>
    <protectedRange password="CDC0" sqref="K110" name="Range1_12_1_2_2_1_3"/>
    <protectedRange password="CDC0" sqref="G130:G133" name="Range1_24_3_1"/>
    <protectedRange password="CDC0" sqref="M130:M133" name="Range1_28_1"/>
    <protectedRange password="CDC0" sqref="L130:L133" name="Range1_25"/>
    <protectedRange password="CDC0" sqref="G112" name="Range1_12_1_2_3"/>
    <protectedRange password="CDC0" sqref="L112:M112" name="Range1_12_1_19_1"/>
    <protectedRange password="CDC0" sqref="K112" name="Range1_12_1_2_4_1"/>
    <protectedRange password="CDC0" sqref="M115" name="Range1_12_1_5_2"/>
    <protectedRange password="CDC0" sqref="K115" name="Range1_12_1_2_1_4"/>
    <protectedRange password="CDC0" sqref="L115" name="Range1_12_1_22_1"/>
    <protectedRange password="CDC0" sqref="N115" name="Range1_6_9_1"/>
    <protectedRange password="CDC0" sqref="K101:K109" name="Range1_12_1_2_1_1_1"/>
    <protectedRange password="CDC0" sqref="M161" name="Range1_16_3_1_1"/>
    <protectedRange password="CDC0" sqref="G160:G161" name="Range1_23_2_1"/>
    <protectedRange password="CDC0" sqref="H160:L161 M157:M160 I157:L159" name="Range1_16_4_1_1"/>
    <protectedRange password="CDC0" sqref="N157:N161" name="Range1_6_7_6_1_1"/>
    <protectedRange password="CDC0" sqref="I80:K80" name="Range1_12_1_1_2_1_2"/>
    <protectedRange password="CDC0" sqref="I81:K81" name="Range1_12_1_14_1_1_2"/>
    <protectedRange password="CDC0" sqref="J94:K94" name="Range1_12_1_5_1_1_2"/>
    <protectedRange password="CDC0" sqref="I93" name="Range1_1_5_1_3"/>
    <protectedRange password="CDC0" sqref="J93" name="Range1_12_1_1_4"/>
    <protectedRange password="CDC0" sqref="K93" name="Range1_3_2_2"/>
    <protectedRange password="CDC0" sqref="J96:K96" name="Range1_12_1_5_1_1_4"/>
    <protectedRange password="CDC0" sqref="J97:K97" name="Range1_12_1_13_1_2"/>
    <protectedRange password="CDC0" sqref="J99:K99" name="Range1_12_1_14_1_1_5"/>
    <protectedRange password="CDC0" sqref="G157:G159" name="Range1_23"/>
    <protectedRange password="CDC0" sqref="H157:H159" name="Range1_16_4"/>
    <protectedRange password="CDC0" sqref="N49" name="Range1_12_13_1_1_2_1"/>
    <protectedRange password="CDC0" sqref="N51:N54" name="Range1_12_13_1_1_2_2"/>
  </protectedRanges>
  <mergeCells count="247">
    <mergeCell ref="E114:F114"/>
    <mergeCell ref="E115:F115"/>
    <mergeCell ref="E130:F130"/>
    <mergeCell ref="E131:F131"/>
    <mergeCell ref="E132:F132"/>
    <mergeCell ref="E133:F133"/>
    <mergeCell ref="E125:F125"/>
    <mergeCell ref="E119:F119"/>
    <mergeCell ref="E117:F117"/>
    <mergeCell ref="E129:F129"/>
    <mergeCell ref="E112:F112"/>
    <mergeCell ref="E113:F113"/>
    <mergeCell ref="E93:F93"/>
    <mergeCell ref="E95:F95"/>
    <mergeCell ref="E98:F98"/>
    <mergeCell ref="E99:F99"/>
    <mergeCell ref="E100:F100"/>
    <mergeCell ref="E111:F111"/>
    <mergeCell ref="E105:F105"/>
    <mergeCell ref="E106:F106"/>
    <mergeCell ref="E101:F101"/>
    <mergeCell ref="E102:F102"/>
    <mergeCell ref="E103:F103"/>
    <mergeCell ref="E104:F104"/>
    <mergeCell ref="E110:F110"/>
    <mergeCell ref="E107:F107"/>
    <mergeCell ref="E108:F108"/>
    <mergeCell ref="M4:N4"/>
    <mergeCell ref="E161:F161"/>
    <mergeCell ref="E123:F123"/>
    <mergeCell ref="E145:F145"/>
    <mergeCell ref="E126:F126"/>
    <mergeCell ref="E134:F134"/>
    <mergeCell ref="E139:F139"/>
    <mergeCell ref="E141:F141"/>
    <mergeCell ref="E88:F88"/>
    <mergeCell ref="E91:F91"/>
    <mergeCell ref="D175:D176"/>
    <mergeCell ref="E174:F174"/>
    <mergeCell ref="E163:F163"/>
    <mergeCell ref="E171:F171"/>
    <mergeCell ref="E176:F176"/>
    <mergeCell ref="E175:F175"/>
    <mergeCell ref="E173:F173"/>
    <mergeCell ref="E172:F172"/>
    <mergeCell ref="E169:F169"/>
    <mergeCell ref="E165:F165"/>
    <mergeCell ref="E166:F166"/>
    <mergeCell ref="E124:F124"/>
    <mergeCell ref="D135:D139"/>
    <mergeCell ref="D145:D149"/>
    <mergeCell ref="E142:F142"/>
    <mergeCell ref="C154:D154"/>
    <mergeCell ref="E162:F162"/>
    <mergeCell ref="E160:F160"/>
    <mergeCell ref="E156:F156"/>
    <mergeCell ref="E147:F147"/>
    <mergeCell ref="E118:F118"/>
    <mergeCell ref="A117:B117"/>
    <mergeCell ref="D125:D134"/>
    <mergeCell ref="E69:F70"/>
    <mergeCell ref="D118:D124"/>
    <mergeCell ref="E83:F83"/>
    <mergeCell ref="A71:A116"/>
    <mergeCell ref="B71:B116"/>
    <mergeCell ref="C71:C116"/>
    <mergeCell ref="E97:F97"/>
    <mergeCell ref="B135:B139"/>
    <mergeCell ref="B150:B153"/>
    <mergeCell ref="B145:B149"/>
    <mergeCell ref="M1:N1"/>
    <mergeCell ref="D150:D153"/>
    <mergeCell ref="C125:C134"/>
    <mergeCell ref="C135:C139"/>
    <mergeCell ref="E127:F127"/>
    <mergeCell ref="E121:F121"/>
    <mergeCell ref="E120:F120"/>
    <mergeCell ref="C140:C144"/>
    <mergeCell ref="C118:C124"/>
    <mergeCell ref="A157:A163"/>
    <mergeCell ref="B157:B163"/>
    <mergeCell ref="B125:B134"/>
    <mergeCell ref="A156:B156"/>
    <mergeCell ref="A135:A144"/>
    <mergeCell ref="A150:A153"/>
    <mergeCell ref="A125:A134"/>
    <mergeCell ref="A145:A149"/>
    <mergeCell ref="A47:A68"/>
    <mergeCell ref="E86:F86"/>
    <mergeCell ref="E84:F84"/>
    <mergeCell ref="E82:F82"/>
    <mergeCell ref="E85:F85"/>
    <mergeCell ref="A154:B155"/>
    <mergeCell ref="C150:C153"/>
    <mergeCell ref="A118:A124"/>
    <mergeCell ref="C145:C149"/>
    <mergeCell ref="B118:B124"/>
    <mergeCell ref="A69:B70"/>
    <mergeCell ref="E76:F76"/>
    <mergeCell ref="E77:F77"/>
    <mergeCell ref="E74:F74"/>
    <mergeCell ref="E75:F75"/>
    <mergeCell ref="E71:F71"/>
    <mergeCell ref="D71:D116"/>
    <mergeCell ref="E92:F92"/>
    <mergeCell ref="E109:F109"/>
    <mergeCell ref="E116:F116"/>
    <mergeCell ref="D50:D55"/>
    <mergeCell ref="E87:F87"/>
    <mergeCell ref="A26:A30"/>
    <mergeCell ref="B26:B30"/>
    <mergeCell ref="A31:A34"/>
    <mergeCell ref="B35:B46"/>
    <mergeCell ref="E72:F72"/>
    <mergeCell ref="A35:A46"/>
    <mergeCell ref="B31:B34"/>
    <mergeCell ref="E56:E68"/>
    <mergeCell ref="A5:N5"/>
    <mergeCell ref="A9:B9"/>
    <mergeCell ref="A6:N6"/>
    <mergeCell ref="C9:D9"/>
    <mergeCell ref="L18:L20"/>
    <mergeCell ref="M18:M20"/>
    <mergeCell ref="I18:I20"/>
    <mergeCell ref="H18:H20"/>
    <mergeCell ref="J18:J20"/>
    <mergeCell ref="K18:K20"/>
    <mergeCell ref="C56:C68"/>
    <mergeCell ref="D56:D68"/>
    <mergeCell ref="C35:C46"/>
    <mergeCell ref="C50:C55"/>
    <mergeCell ref="A11:B11"/>
    <mergeCell ref="A12:B12"/>
    <mergeCell ref="C16:F16"/>
    <mergeCell ref="A14:B14"/>
    <mergeCell ref="B21:B25"/>
    <mergeCell ref="A15:B15"/>
    <mergeCell ref="A16:B16"/>
    <mergeCell ref="C14:F14"/>
    <mergeCell ref="C15:F15"/>
    <mergeCell ref="C21:C25"/>
    <mergeCell ref="A10:B10"/>
    <mergeCell ref="C10:D10"/>
    <mergeCell ref="C11:D11"/>
    <mergeCell ref="C12:D12"/>
    <mergeCell ref="A13:B13"/>
    <mergeCell ref="C13:D13"/>
    <mergeCell ref="E26:E30"/>
    <mergeCell ref="F35:F46"/>
    <mergeCell ref="E21:E25"/>
    <mergeCell ref="A18:B20"/>
    <mergeCell ref="C18:F18"/>
    <mergeCell ref="A21:A25"/>
    <mergeCell ref="D21:D25"/>
    <mergeCell ref="F26:F30"/>
    <mergeCell ref="D26:D30"/>
    <mergeCell ref="C31:C34"/>
    <mergeCell ref="C26:C30"/>
    <mergeCell ref="G18:G20"/>
    <mergeCell ref="E31:E34"/>
    <mergeCell ref="F21:F25"/>
    <mergeCell ref="E79:F79"/>
    <mergeCell ref="E80:F80"/>
    <mergeCell ref="E50:E55"/>
    <mergeCell ref="F31:F34"/>
    <mergeCell ref="D35:D46"/>
    <mergeCell ref="D31:D34"/>
    <mergeCell ref="N18:N20"/>
    <mergeCell ref="E35:E46"/>
    <mergeCell ref="E78:F78"/>
    <mergeCell ref="F56:F68"/>
    <mergeCell ref="D140:D144"/>
    <mergeCell ref="E143:F143"/>
    <mergeCell ref="E144:F144"/>
    <mergeCell ref="F50:F55"/>
    <mergeCell ref="E73:F73"/>
    <mergeCell ref="E81:F81"/>
    <mergeCell ref="E94:F94"/>
    <mergeCell ref="E96:F96"/>
    <mergeCell ref="C69:D69"/>
    <mergeCell ref="E157:F157"/>
    <mergeCell ref="E154:F155"/>
    <mergeCell ref="E158:F158"/>
    <mergeCell ref="E146:F146"/>
    <mergeCell ref="E148:F148"/>
    <mergeCell ref="E128:F128"/>
    <mergeCell ref="E140:F140"/>
    <mergeCell ref="B164:B170"/>
    <mergeCell ref="E135:F135"/>
    <mergeCell ref="E136:F136"/>
    <mergeCell ref="E138:F138"/>
    <mergeCell ref="E170:F170"/>
    <mergeCell ref="C157:C163"/>
    <mergeCell ref="E159:F159"/>
    <mergeCell ref="E167:F167"/>
    <mergeCell ref="D157:D163"/>
    <mergeCell ref="B140:B144"/>
    <mergeCell ref="D171:D174"/>
    <mergeCell ref="L154:L155"/>
    <mergeCell ref="B180:C180"/>
    <mergeCell ref="A175:A176"/>
    <mergeCell ref="B175:B176"/>
    <mergeCell ref="C175:C176"/>
    <mergeCell ref="A171:A174"/>
    <mergeCell ref="B171:B174"/>
    <mergeCell ref="C171:C174"/>
    <mergeCell ref="A164:A170"/>
    <mergeCell ref="C188:O188"/>
    <mergeCell ref="C190:L190"/>
    <mergeCell ref="D164:D170"/>
    <mergeCell ref="C191:L191"/>
    <mergeCell ref="N154:N155"/>
    <mergeCell ref="G154:G155"/>
    <mergeCell ref="H154:H155"/>
    <mergeCell ref="I154:I155"/>
    <mergeCell ref="J154:J155"/>
    <mergeCell ref="B189:N189"/>
    <mergeCell ref="L69:L70"/>
    <mergeCell ref="J69:J70"/>
    <mergeCell ref="K69:K70"/>
    <mergeCell ref="B194:D194"/>
    <mergeCell ref="C164:C170"/>
    <mergeCell ref="B182:C182"/>
    <mergeCell ref="E164:F164"/>
    <mergeCell ref="E168:F168"/>
    <mergeCell ref="C193:J193"/>
    <mergeCell ref="C192:N192"/>
    <mergeCell ref="E153:F153"/>
    <mergeCell ref="E151:F151"/>
    <mergeCell ref="E89:F89"/>
    <mergeCell ref="E90:F90"/>
    <mergeCell ref="O69:O70"/>
    <mergeCell ref="G69:G70"/>
    <mergeCell ref="M69:M70"/>
    <mergeCell ref="H69:H70"/>
    <mergeCell ref="I69:I70"/>
    <mergeCell ref="N69:N70"/>
    <mergeCell ref="M3:N3"/>
    <mergeCell ref="M154:M155"/>
    <mergeCell ref="K154:K155"/>
    <mergeCell ref="E150:F150"/>
    <mergeCell ref="E122:F122"/>
    <mergeCell ref="G13:K13"/>
    <mergeCell ref="I47:N47"/>
    <mergeCell ref="E137:F137"/>
    <mergeCell ref="E152:F152"/>
    <mergeCell ref="E149:F149"/>
  </mergeCells>
  <printOptions/>
  <pageMargins left="0.6" right="0.19" top="0.38" bottom="0.51" header="0.17" footer="0.27"/>
  <pageSetup fitToHeight="3" horizontalDpi="600" verticalDpi="600" orientation="landscape" paperSize="9" scale="40" r:id="rId1"/>
  <rowBreaks count="2" manualBreakCount="2">
    <brk id="68" max="13" man="1"/>
    <brk id="153" max="13" man="1"/>
  </rowBreaks>
</worksheet>
</file>

<file path=xl/worksheets/sheet4.xml><?xml version="1.0" encoding="utf-8"?>
<worksheet xmlns="http://schemas.openxmlformats.org/spreadsheetml/2006/main" xmlns:r="http://schemas.openxmlformats.org/officeDocument/2006/relationships">
  <dimension ref="A1:Q233"/>
  <sheetViews>
    <sheetView view="pageBreakPreview" zoomScale="60" zoomScaleNormal="75" workbookViewId="0" topLeftCell="A1">
      <selection activeCell="N53" sqref="N53:N56"/>
    </sheetView>
  </sheetViews>
  <sheetFormatPr defaultColWidth="9.00390625" defaultRowHeight="12.75"/>
  <cols>
    <col min="1" max="1" width="5.75390625" style="9" customWidth="1"/>
    <col min="2" max="2" width="40.75390625" style="9" customWidth="1"/>
    <col min="3" max="3" width="11.375" style="9" customWidth="1"/>
    <col min="4" max="4" width="11.25390625" style="9" customWidth="1"/>
    <col min="5" max="5" width="12.125" style="9" customWidth="1"/>
    <col min="6" max="6" width="16.75390625" style="9" customWidth="1"/>
    <col min="7" max="7" width="33.375" style="9" customWidth="1"/>
    <col min="8" max="8" width="23.625" style="9" customWidth="1"/>
    <col min="9" max="9" width="25.75390625" style="9" customWidth="1"/>
    <col min="10" max="12" width="30.75390625" style="9" customWidth="1"/>
    <col min="13" max="13" width="30.625" style="9" customWidth="1"/>
    <col min="14" max="14" width="41.625" style="9" customWidth="1"/>
    <col min="15" max="16384" width="9.125" style="9" customWidth="1"/>
  </cols>
  <sheetData>
    <row r="1" spans="12:14" ht="18">
      <c r="L1" s="214"/>
      <c r="M1" s="1357" t="s">
        <v>220</v>
      </c>
      <c r="N1" s="1357"/>
    </row>
    <row r="2" spans="11:14" ht="18">
      <c r="K2" s="214"/>
      <c r="L2" s="214"/>
      <c r="M2" s="361" t="s">
        <v>262</v>
      </c>
      <c r="N2" s="362"/>
    </row>
    <row r="3" spans="11:14" ht="18">
      <c r="K3" s="214"/>
      <c r="L3" s="214"/>
      <c r="M3" s="1358" t="s">
        <v>263</v>
      </c>
      <c r="N3" s="1358"/>
    </row>
    <row r="4" spans="11:14" ht="18">
      <c r="K4" s="10"/>
      <c r="L4" s="10"/>
      <c r="M4" s="1362" t="s">
        <v>332</v>
      </c>
      <c r="N4" s="1318"/>
    </row>
    <row r="5" spans="1:14" ht="15.75">
      <c r="A5" s="1457" t="s">
        <v>52</v>
      </c>
      <c r="B5" s="1457"/>
      <c r="C5" s="1457"/>
      <c r="D5" s="1457"/>
      <c r="E5" s="1457"/>
      <c r="F5" s="1457"/>
      <c r="G5" s="1457"/>
      <c r="H5" s="1457"/>
      <c r="I5" s="1457"/>
      <c r="J5" s="1457"/>
      <c r="K5" s="1457"/>
      <c r="L5" s="1457"/>
      <c r="M5" s="1457"/>
      <c r="N5" s="1457"/>
    </row>
    <row r="6" spans="1:14" ht="15.75">
      <c r="A6" s="1457" t="s">
        <v>316</v>
      </c>
      <c r="B6" s="1457"/>
      <c r="C6" s="1457"/>
      <c r="D6" s="1457"/>
      <c r="E6" s="1457"/>
      <c r="F6" s="1457"/>
      <c r="G6" s="1457"/>
      <c r="H6" s="1457"/>
      <c r="I6" s="1457"/>
      <c r="J6" s="1457"/>
      <c r="K6" s="1457"/>
      <c r="L6" s="1457"/>
      <c r="M6" s="1457"/>
      <c r="N6" s="1457"/>
    </row>
    <row r="8" spans="1:17" ht="15">
      <c r="A8" s="11"/>
      <c r="B8" s="11"/>
      <c r="C8" s="13"/>
      <c r="D8" s="11"/>
      <c r="E8" s="11"/>
      <c r="F8" s="11"/>
      <c r="G8" s="11"/>
      <c r="H8" s="13"/>
      <c r="I8" s="13"/>
      <c r="J8" s="11"/>
      <c r="K8" s="11"/>
      <c r="L8" s="11"/>
      <c r="M8" s="11"/>
      <c r="N8" s="11"/>
      <c r="O8" s="12"/>
      <c r="P8" s="12"/>
      <c r="Q8" s="12"/>
    </row>
    <row r="9" spans="1:17" ht="15.75">
      <c r="A9" s="1408" t="s">
        <v>27</v>
      </c>
      <c r="B9" s="1703"/>
      <c r="C9" s="1684" t="s">
        <v>44</v>
      </c>
      <c r="D9" s="1685"/>
      <c r="E9" s="14"/>
      <c r="F9" s="15"/>
      <c r="G9" s="11"/>
      <c r="H9" s="44" t="s">
        <v>33</v>
      </c>
      <c r="I9" s="218">
        <v>43439</v>
      </c>
      <c r="J9" s="11"/>
      <c r="K9" s="11"/>
      <c r="L9" s="11"/>
      <c r="M9" s="11"/>
      <c r="N9" s="11"/>
      <c r="O9" s="12"/>
      <c r="P9" s="12"/>
      <c r="Q9" s="12"/>
    </row>
    <row r="10" spans="1:17" ht="15.75">
      <c r="A10" s="1409" t="s">
        <v>29</v>
      </c>
      <c r="B10" s="1683"/>
      <c r="C10" s="1684">
        <v>2019</v>
      </c>
      <c r="D10" s="1685"/>
      <c r="E10" s="14"/>
      <c r="F10" s="15"/>
      <c r="G10" s="15"/>
      <c r="H10" s="11"/>
      <c r="I10" s="11"/>
      <c r="J10" s="11"/>
      <c r="K10" s="11"/>
      <c r="L10" s="11"/>
      <c r="M10" s="11"/>
      <c r="N10" s="11"/>
      <c r="O10" s="12"/>
      <c r="P10" s="12"/>
      <c r="Q10" s="12"/>
    </row>
    <row r="11" spans="1:17" ht="51.75" customHeight="1" thickBot="1">
      <c r="A11" s="1408" t="s">
        <v>28</v>
      </c>
      <c r="B11" s="1694"/>
      <c r="C11" s="1838" t="s">
        <v>227</v>
      </c>
      <c r="D11" s="1839"/>
      <c r="E11" s="16"/>
      <c r="F11" s="15"/>
      <c r="G11" s="15"/>
      <c r="H11" s="11"/>
      <c r="I11" s="11"/>
      <c r="J11" s="11"/>
      <c r="K11" s="11"/>
      <c r="L11" s="11"/>
      <c r="M11" s="11"/>
      <c r="N11" s="11"/>
      <c r="O11" s="12"/>
      <c r="P11" s="12"/>
      <c r="Q11" s="12"/>
    </row>
    <row r="12" spans="1:17" ht="64.5" customHeight="1" thickBot="1">
      <c r="A12" s="1390" t="s">
        <v>53</v>
      </c>
      <c r="B12" s="1695"/>
      <c r="C12" s="1688">
        <v>1872</v>
      </c>
      <c r="D12" s="1689"/>
      <c r="E12" s="17"/>
      <c r="F12" s="15"/>
      <c r="G12" s="18" t="s">
        <v>42</v>
      </c>
      <c r="H12" s="719"/>
      <c r="I12" s="20"/>
      <c r="J12" s="11"/>
      <c r="K12" s="11"/>
      <c r="L12" s="11"/>
      <c r="M12" s="11"/>
      <c r="N12" s="11"/>
      <c r="O12" s="12"/>
      <c r="P12" s="12"/>
      <c r="Q12" s="12"/>
    </row>
    <row r="13" spans="1:17" ht="66" customHeight="1" thickBot="1">
      <c r="A13" s="1390" t="s">
        <v>90</v>
      </c>
      <c r="B13" s="1690"/>
      <c r="C13" s="1688">
        <v>1872</v>
      </c>
      <c r="D13" s="1689"/>
      <c r="E13" s="21"/>
      <c r="F13" s="21"/>
      <c r="G13" s="1587" t="s">
        <v>171</v>
      </c>
      <c r="H13" s="1588"/>
      <c r="I13" s="1588"/>
      <c r="J13" s="1588"/>
      <c r="K13" s="1589"/>
      <c r="L13" s="11"/>
      <c r="M13" s="11"/>
      <c r="N13" s="11"/>
      <c r="O13" s="12"/>
      <c r="P13" s="12"/>
      <c r="Q13" s="12"/>
    </row>
    <row r="14" spans="1:17" ht="21.75" customHeight="1" thickBot="1">
      <c r="A14" s="1390" t="s">
        <v>30</v>
      </c>
      <c r="B14" s="1694"/>
      <c r="C14" s="1676" t="s">
        <v>35</v>
      </c>
      <c r="D14" s="1677"/>
      <c r="E14" s="1678"/>
      <c r="F14" s="1679"/>
      <c r="G14" s="3" t="s">
        <v>36</v>
      </c>
      <c r="H14" s="4" t="s">
        <v>37</v>
      </c>
      <c r="I14" s="11"/>
      <c r="J14" s="11"/>
      <c r="K14" s="11"/>
      <c r="L14" s="11"/>
      <c r="M14" s="11"/>
      <c r="N14" s="11"/>
      <c r="O14" s="12"/>
      <c r="P14" s="12"/>
      <c r="Q14" s="12"/>
    </row>
    <row r="15" spans="1:17" ht="33" customHeight="1" thickBot="1">
      <c r="A15" s="1700" t="s">
        <v>54</v>
      </c>
      <c r="B15" s="1701"/>
      <c r="C15" s="1680">
        <f>IF(C13&gt;5000,(200),(C13*0.5%))</f>
        <v>9.36</v>
      </c>
      <c r="D15" s="1681"/>
      <c r="E15" s="1681"/>
      <c r="F15" s="1682"/>
      <c r="G15" s="22"/>
      <c r="H15" s="23"/>
      <c r="I15" s="11"/>
      <c r="J15" s="11"/>
      <c r="K15" s="11"/>
      <c r="L15" s="11"/>
      <c r="M15" s="11"/>
      <c r="N15" s="11"/>
      <c r="O15" s="12"/>
      <c r="P15" s="12"/>
      <c r="Q15" s="12"/>
    </row>
    <row r="16" spans="1:17" ht="18.75" customHeight="1" thickBot="1">
      <c r="A16" s="1390" t="s">
        <v>32</v>
      </c>
      <c r="B16" s="1836"/>
      <c r="C16" s="1696">
        <f>SUM(F26+F21+F31+F35+F48+D74+D116+D155+D176+D149)</f>
        <v>100</v>
      </c>
      <c r="D16" s="1697"/>
      <c r="E16" s="1697"/>
      <c r="F16" s="1698"/>
      <c r="G16" s="24"/>
      <c r="H16" s="25"/>
      <c r="I16" s="11"/>
      <c r="J16" s="11"/>
      <c r="K16" s="11"/>
      <c r="L16" s="11"/>
      <c r="M16" s="11"/>
      <c r="N16" s="11"/>
      <c r="O16" s="12"/>
      <c r="P16" s="12"/>
      <c r="Q16" s="12"/>
    </row>
    <row r="17" spans="1:17" ht="15">
      <c r="A17" s="11"/>
      <c r="B17" s="26"/>
      <c r="C17" s="27"/>
      <c r="D17" s="21"/>
      <c r="E17" s="21"/>
      <c r="F17" s="21"/>
      <c r="G17" s="28"/>
      <c r="H17" s="28"/>
      <c r="I17" s="11"/>
      <c r="J17" s="11"/>
      <c r="K17" s="11"/>
      <c r="L17" s="11"/>
      <c r="M17" s="11"/>
      <c r="N17" s="11"/>
      <c r="O17" s="12"/>
      <c r="P17" s="12"/>
      <c r="Q17" s="12"/>
    </row>
    <row r="18" spans="1:17" ht="15" customHeight="1">
      <c r="A18" s="1665" t="s">
        <v>34</v>
      </c>
      <c r="B18" s="1666"/>
      <c r="C18" s="1671" t="s">
        <v>41</v>
      </c>
      <c r="D18" s="1672"/>
      <c r="E18" s="1672"/>
      <c r="F18" s="1673"/>
      <c r="G18" s="1659" t="s">
        <v>38</v>
      </c>
      <c r="H18" s="1452" t="s">
        <v>49</v>
      </c>
      <c r="I18" s="1363" t="s">
        <v>46</v>
      </c>
      <c r="J18" s="1363" t="s">
        <v>39</v>
      </c>
      <c r="K18" s="1363" t="s">
        <v>93</v>
      </c>
      <c r="L18" s="1363" t="s">
        <v>96</v>
      </c>
      <c r="M18" s="1363" t="s">
        <v>95</v>
      </c>
      <c r="N18" s="1463" t="s">
        <v>40</v>
      </c>
      <c r="O18" s="12"/>
      <c r="P18" s="12"/>
      <c r="Q18" s="12"/>
    </row>
    <row r="19" spans="1:17" ht="34.5" customHeight="1">
      <c r="A19" s="1667"/>
      <c r="B19" s="1668"/>
      <c r="C19" s="383" t="s">
        <v>45</v>
      </c>
      <c r="D19" s="383" t="s">
        <v>43</v>
      </c>
      <c r="E19" s="383" t="s">
        <v>139</v>
      </c>
      <c r="F19" s="383" t="s">
        <v>139</v>
      </c>
      <c r="G19" s="1364"/>
      <c r="H19" s="1364"/>
      <c r="I19" s="1364"/>
      <c r="J19" s="1364"/>
      <c r="K19" s="1447"/>
      <c r="L19" s="1447"/>
      <c r="M19" s="1364"/>
      <c r="N19" s="1464"/>
      <c r="O19" s="12"/>
      <c r="P19" s="12"/>
      <c r="Q19" s="12"/>
    </row>
    <row r="20" spans="1:17" ht="30" customHeight="1">
      <c r="A20" s="1669"/>
      <c r="B20" s="1670"/>
      <c r="C20" s="384" t="s">
        <v>31</v>
      </c>
      <c r="D20" s="385" t="s">
        <v>31</v>
      </c>
      <c r="E20" s="385" t="s">
        <v>31</v>
      </c>
      <c r="F20" s="386" t="s">
        <v>32</v>
      </c>
      <c r="G20" s="1364"/>
      <c r="H20" s="1364"/>
      <c r="I20" s="1364"/>
      <c r="J20" s="1364"/>
      <c r="K20" s="1447"/>
      <c r="L20" s="1447"/>
      <c r="M20" s="1364"/>
      <c r="N20" s="1464"/>
      <c r="O20" s="12"/>
      <c r="P20" s="12"/>
      <c r="Q20" s="12"/>
    </row>
    <row r="21" spans="1:17" ht="15" customHeight="1">
      <c r="A21" s="1627" t="s">
        <v>2</v>
      </c>
      <c r="B21" s="1665" t="s">
        <v>50</v>
      </c>
      <c r="C21" s="1656">
        <f>IF(C13&gt;5000,10,(C15*0.5)/5/2)</f>
        <v>0.46799999999999997</v>
      </c>
      <c r="D21" s="1651">
        <f>C21</f>
        <v>0.46799999999999997</v>
      </c>
      <c r="E21" s="1651">
        <f>SUM(C21:D25)</f>
        <v>0.9359999999999999</v>
      </c>
      <c r="F21" s="1833">
        <v>10</v>
      </c>
      <c r="G21" s="164" t="s">
        <v>175</v>
      </c>
      <c r="H21" s="159" t="s">
        <v>100</v>
      </c>
      <c r="I21" s="159"/>
      <c r="J21" s="159" t="s">
        <v>101</v>
      </c>
      <c r="K21" s="176"/>
      <c r="L21" s="176">
        <v>1</v>
      </c>
      <c r="M21" s="159" t="s">
        <v>124</v>
      </c>
      <c r="N21" s="159" t="s">
        <v>173</v>
      </c>
      <c r="O21" s="12"/>
      <c r="P21" s="12"/>
      <c r="Q21" s="12"/>
    </row>
    <row r="22" spans="1:17" s="583" customFormat="1" ht="15" customHeight="1">
      <c r="A22" s="1628"/>
      <c r="B22" s="1667"/>
      <c r="C22" s="1657"/>
      <c r="D22" s="1652"/>
      <c r="E22" s="1652"/>
      <c r="F22" s="1828"/>
      <c r="G22" s="785" t="s">
        <v>253</v>
      </c>
      <c r="H22" s="655" t="s">
        <v>100</v>
      </c>
      <c r="I22" s="655"/>
      <c r="J22" s="655" t="s">
        <v>101</v>
      </c>
      <c r="K22" s="665"/>
      <c r="L22" s="665">
        <v>1</v>
      </c>
      <c r="M22" s="655" t="s">
        <v>124</v>
      </c>
      <c r="N22" s="655" t="s">
        <v>173</v>
      </c>
      <c r="O22" s="710"/>
      <c r="P22" s="710"/>
      <c r="Q22" s="710"/>
    </row>
    <row r="23" spans="1:17" s="583" customFormat="1" ht="15" customHeight="1">
      <c r="A23" s="1628"/>
      <c r="B23" s="1667"/>
      <c r="C23" s="1657"/>
      <c r="D23" s="1652"/>
      <c r="E23" s="1652"/>
      <c r="F23" s="1828"/>
      <c r="G23" s="785" t="s">
        <v>252</v>
      </c>
      <c r="H23" s="655" t="s">
        <v>100</v>
      </c>
      <c r="I23" s="655"/>
      <c r="J23" s="655" t="s">
        <v>101</v>
      </c>
      <c r="K23" s="665"/>
      <c r="L23" s="665">
        <v>1</v>
      </c>
      <c r="M23" s="655" t="s">
        <v>124</v>
      </c>
      <c r="N23" s="655" t="s">
        <v>173</v>
      </c>
      <c r="O23" s="710"/>
      <c r="P23" s="710"/>
      <c r="Q23" s="710"/>
    </row>
    <row r="24" spans="1:17" ht="15" customHeight="1">
      <c r="A24" s="1628"/>
      <c r="B24" s="1667"/>
      <c r="C24" s="1657"/>
      <c r="D24" s="1652"/>
      <c r="E24" s="1652"/>
      <c r="F24" s="1828"/>
      <c r="G24" s="650"/>
      <c r="H24" s="655"/>
      <c r="I24" s="655"/>
      <c r="J24" s="655"/>
      <c r="K24" s="665"/>
      <c r="L24" s="665"/>
      <c r="M24" s="655"/>
      <c r="N24" s="655"/>
      <c r="O24" s="12"/>
      <c r="P24" s="12"/>
      <c r="Q24" s="12"/>
    </row>
    <row r="25" spans="1:17" ht="15" customHeight="1">
      <c r="A25" s="1629"/>
      <c r="B25" s="1699"/>
      <c r="C25" s="1658"/>
      <c r="D25" s="1660"/>
      <c r="E25" s="1660"/>
      <c r="F25" s="1834"/>
      <c r="G25" s="860"/>
      <c r="H25" s="908"/>
      <c r="I25" s="909"/>
      <c r="J25" s="909"/>
      <c r="K25" s="910"/>
      <c r="L25" s="910"/>
      <c r="M25" s="909"/>
      <c r="N25" s="911"/>
      <c r="O25" s="12"/>
      <c r="P25" s="12"/>
      <c r="Q25" s="12"/>
    </row>
    <row r="26" spans="1:17" ht="15" customHeight="1">
      <c r="A26" s="1627" t="s">
        <v>4</v>
      </c>
      <c r="B26" s="1665" t="s">
        <v>57</v>
      </c>
      <c r="C26" s="1656">
        <f>IF(C13&gt;5000,10,(C15*0.5)/5/2)</f>
        <v>0.46799999999999997</v>
      </c>
      <c r="D26" s="1651">
        <f>C26</f>
        <v>0.46799999999999997</v>
      </c>
      <c r="E26" s="1651">
        <f>SUM(C26:D30)</f>
        <v>0.9359999999999999</v>
      </c>
      <c r="F26" s="1833">
        <v>10</v>
      </c>
      <c r="G26" s="702" t="s">
        <v>102</v>
      </c>
      <c r="H26" s="654" t="s">
        <v>100</v>
      </c>
      <c r="I26" s="654"/>
      <c r="J26" s="654" t="s">
        <v>101</v>
      </c>
      <c r="K26" s="663"/>
      <c r="L26" s="663">
        <v>1</v>
      </c>
      <c r="M26" s="654" t="s">
        <v>124</v>
      </c>
      <c r="N26" s="654" t="s">
        <v>173</v>
      </c>
      <c r="O26" s="12"/>
      <c r="P26" s="12"/>
      <c r="Q26" s="12"/>
    </row>
    <row r="27" spans="1:17" ht="15" customHeight="1">
      <c r="A27" s="1628"/>
      <c r="B27" s="1667"/>
      <c r="C27" s="1657"/>
      <c r="D27" s="1652"/>
      <c r="E27" s="1652"/>
      <c r="F27" s="1828"/>
      <c r="G27" s="785" t="s">
        <v>103</v>
      </c>
      <c r="H27" s="655" t="s">
        <v>106</v>
      </c>
      <c r="I27" s="655"/>
      <c r="J27" s="655" t="s">
        <v>101</v>
      </c>
      <c r="K27" s="665"/>
      <c r="L27" s="665">
        <v>0.6</v>
      </c>
      <c r="M27" s="655" t="s">
        <v>124</v>
      </c>
      <c r="N27" s="655" t="s">
        <v>173</v>
      </c>
      <c r="O27" s="12"/>
      <c r="P27" s="12"/>
      <c r="Q27" s="12"/>
    </row>
    <row r="28" spans="1:17" ht="15" customHeight="1">
      <c r="A28" s="1628"/>
      <c r="B28" s="1667"/>
      <c r="C28" s="1657"/>
      <c r="D28" s="1652"/>
      <c r="E28" s="1652"/>
      <c r="F28" s="1828"/>
      <c r="G28" s="762"/>
      <c r="H28" s="800"/>
      <c r="I28" s="778"/>
      <c r="J28" s="778"/>
      <c r="K28" s="779"/>
      <c r="L28" s="779"/>
      <c r="M28" s="778"/>
      <c r="N28" s="923"/>
      <c r="O28" s="12"/>
      <c r="P28" s="12"/>
      <c r="Q28" s="12"/>
    </row>
    <row r="29" spans="1:17" ht="15" customHeight="1">
      <c r="A29" s="1628"/>
      <c r="B29" s="1667"/>
      <c r="C29" s="1657"/>
      <c r="D29" s="1652"/>
      <c r="E29" s="1652"/>
      <c r="F29" s="1828"/>
      <c r="G29" s="762"/>
      <c r="H29" s="800"/>
      <c r="I29" s="778"/>
      <c r="J29" s="778"/>
      <c r="K29" s="779"/>
      <c r="L29" s="779"/>
      <c r="M29" s="778"/>
      <c r="N29" s="923"/>
      <c r="O29" s="12"/>
      <c r="P29" s="12"/>
      <c r="Q29" s="12"/>
    </row>
    <row r="30" spans="1:17" ht="15" customHeight="1">
      <c r="A30" s="1629"/>
      <c r="B30" s="1699"/>
      <c r="C30" s="1658"/>
      <c r="D30" s="1660"/>
      <c r="E30" s="1660"/>
      <c r="F30" s="1834"/>
      <c r="G30" s="906"/>
      <c r="H30" s="908"/>
      <c r="I30" s="909"/>
      <c r="J30" s="909"/>
      <c r="K30" s="910"/>
      <c r="L30" s="910"/>
      <c r="M30" s="909"/>
      <c r="N30" s="911"/>
      <c r="O30" s="12"/>
      <c r="P30" s="12"/>
      <c r="Q30" s="12"/>
    </row>
    <row r="31" spans="1:17" ht="15" customHeight="1">
      <c r="A31" s="1627" t="s">
        <v>5</v>
      </c>
      <c r="B31" s="1665" t="s">
        <v>58</v>
      </c>
      <c r="C31" s="1656">
        <f>IF(C13&gt;5000,10,(C15*0.5)/5/2)</f>
        <v>0.46799999999999997</v>
      </c>
      <c r="D31" s="1651">
        <f>C31</f>
        <v>0.46799999999999997</v>
      </c>
      <c r="E31" s="1651">
        <f>SUM(C31:D34)</f>
        <v>0.9359999999999999</v>
      </c>
      <c r="F31" s="1833">
        <v>10</v>
      </c>
      <c r="G31" s="702" t="s">
        <v>104</v>
      </c>
      <c r="H31" s="654" t="s">
        <v>100</v>
      </c>
      <c r="I31" s="654" t="s">
        <v>98</v>
      </c>
      <c r="J31" s="654" t="s">
        <v>101</v>
      </c>
      <c r="K31" s="663">
        <v>1.5</v>
      </c>
      <c r="L31" s="663">
        <v>0.67</v>
      </c>
      <c r="M31" s="654" t="s">
        <v>124</v>
      </c>
      <c r="N31" s="655" t="s">
        <v>282</v>
      </c>
      <c r="O31" s="12"/>
      <c r="P31" s="12"/>
      <c r="Q31" s="12"/>
    </row>
    <row r="32" spans="1:17" ht="15" customHeight="1">
      <c r="A32" s="1628"/>
      <c r="B32" s="1667"/>
      <c r="C32" s="1657"/>
      <c r="D32" s="1652"/>
      <c r="E32" s="1652"/>
      <c r="F32" s="1828"/>
      <c r="G32" s="762"/>
      <c r="H32" s="800"/>
      <c r="I32" s="778"/>
      <c r="J32" s="778"/>
      <c r="K32" s="779"/>
      <c r="L32" s="779"/>
      <c r="M32" s="778"/>
      <c r="N32" s="923"/>
      <c r="O32" s="12"/>
      <c r="P32" s="12"/>
      <c r="Q32" s="12"/>
    </row>
    <row r="33" spans="1:17" ht="15" customHeight="1">
      <c r="A33" s="1628"/>
      <c r="B33" s="1667"/>
      <c r="C33" s="1657"/>
      <c r="D33" s="1652"/>
      <c r="E33" s="1652"/>
      <c r="F33" s="1828"/>
      <c r="G33" s="762"/>
      <c r="H33" s="800"/>
      <c r="I33" s="778"/>
      <c r="J33" s="778"/>
      <c r="K33" s="779"/>
      <c r="L33" s="779"/>
      <c r="M33" s="778"/>
      <c r="N33" s="923"/>
      <c r="O33" s="12"/>
      <c r="P33" s="12"/>
      <c r="Q33" s="12"/>
    </row>
    <row r="34" spans="1:17" ht="15" customHeight="1">
      <c r="A34" s="1628"/>
      <c r="B34" s="1667"/>
      <c r="C34" s="1658"/>
      <c r="D34" s="1660"/>
      <c r="E34" s="1660"/>
      <c r="F34" s="1834"/>
      <c r="G34" s="906"/>
      <c r="H34" s="908"/>
      <c r="I34" s="909"/>
      <c r="J34" s="909"/>
      <c r="K34" s="910"/>
      <c r="L34" s="910"/>
      <c r="M34" s="909"/>
      <c r="N34" s="911"/>
      <c r="O34" s="12"/>
      <c r="P34" s="12"/>
      <c r="Q34" s="12"/>
    </row>
    <row r="35" spans="1:17" ht="15" customHeight="1">
      <c r="A35" s="1627" t="s">
        <v>6</v>
      </c>
      <c r="B35" s="1708" t="s">
        <v>59</v>
      </c>
      <c r="C35" s="1656">
        <f>IF(C13&gt;5000,10,(C15*0.5)/5/2)</f>
        <v>0.46799999999999997</v>
      </c>
      <c r="D35" s="1651">
        <f>C35</f>
        <v>0.46799999999999997</v>
      </c>
      <c r="E35" s="1651">
        <f>SUM(C35:D47)</f>
        <v>0.9359999999999999</v>
      </c>
      <c r="F35" s="1833">
        <v>15</v>
      </c>
      <c r="G35" s="848" t="s">
        <v>105</v>
      </c>
      <c r="H35" s="792" t="s">
        <v>100</v>
      </c>
      <c r="I35" s="654"/>
      <c r="J35" s="792" t="s">
        <v>101</v>
      </c>
      <c r="K35" s="663"/>
      <c r="L35" s="654">
        <v>0.11</v>
      </c>
      <c r="M35" s="792" t="s">
        <v>124</v>
      </c>
      <c r="N35" s="655" t="s">
        <v>282</v>
      </c>
      <c r="O35" s="12"/>
      <c r="P35" s="12"/>
      <c r="Q35" s="12"/>
    </row>
    <row r="36" spans="1:17" ht="15" customHeight="1">
      <c r="A36" s="1628"/>
      <c r="B36" s="1706"/>
      <c r="C36" s="1657"/>
      <c r="D36" s="1652"/>
      <c r="E36" s="1652"/>
      <c r="F36" s="1828"/>
      <c r="G36" s="853" t="s">
        <v>200</v>
      </c>
      <c r="H36" s="693" t="s">
        <v>100</v>
      </c>
      <c r="I36" s="655"/>
      <c r="J36" s="693" t="s">
        <v>101</v>
      </c>
      <c r="K36" s="694"/>
      <c r="L36" s="694">
        <v>0.52</v>
      </c>
      <c r="M36" s="655" t="s">
        <v>124</v>
      </c>
      <c r="N36" s="655" t="s">
        <v>282</v>
      </c>
      <c r="O36" s="12"/>
      <c r="P36" s="12"/>
      <c r="Q36" s="12"/>
    </row>
    <row r="37" spans="1:17" ht="15" customHeight="1">
      <c r="A37" s="1628"/>
      <c r="B37" s="1706"/>
      <c r="C37" s="1657"/>
      <c r="D37" s="1652"/>
      <c r="E37" s="1652"/>
      <c r="F37" s="1828"/>
      <c r="G37" s="650" t="s">
        <v>199</v>
      </c>
      <c r="H37" s="655" t="s">
        <v>100</v>
      </c>
      <c r="I37" s="655"/>
      <c r="J37" s="655" t="s">
        <v>101</v>
      </c>
      <c r="K37" s="694"/>
      <c r="L37" s="694">
        <v>0.44</v>
      </c>
      <c r="M37" s="655" t="s">
        <v>124</v>
      </c>
      <c r="N37" s="655" t="s">
        <v>282</v>
      </c>
      <c r="O37" s="12"/>
      <c r="P37" s="12"/>
      <c r="Q37" s="12"/>
    </row>
    <row r="38" spans="1:17" ht="15" customHeight="1">
      <c r="A38" s="1628"/>
      <c r="B38" s="1706"/>
      <c r="C38" s="1657"/>
      <c r="D38" s="1652"/>
      <c r="E38" s="1652"/>
      <c r="F38" s="1828"/>
      <c r="G38" s="650" t="s">
        <v>257</v>
      </c>
      <c r="H38" s="655" t="s">
        <v>100</v>
      </c>
      <c r="I38" s="651"/>
      <c r="J38" s="655" t="s">
        <v>101</v>
      </c>
      <c r="K38" s="694"/>
      <c r="L38" s="694">
        <v>0.53</v>
      </c>
      <c r="M38" s="651" t="s">
        <v>124</v>
      </c>
      <c r="N38" s="655" t="s">
        <v>282</v>
      </c>
      <c r="O38" s="12"/>
      <c r="P38" s="12"/>
      <c r="Q38" s="12"/>
    </row>
    <row r="39" spans="1:17" ht="15" customHeight="1">
      <c r="A39" s="1628"/>
      <c r="B39" s="1706"/>
      <c r="C39" s="1657"/>
      <c r="D39" s="1652"/>
      <c r="E39" s="1652"/>
      <c r="F39" s="1828"/>
      <c r="G39" s="650" t="s">
        <v>270</v>
      </c>
      <c r="H39" s="655" t="s">
        <v>100</v>
      </c>
      <c r="I39" s="651"/>
      <c r="J39" s="655" t="s">
        <v>101</v>
      </c>
      <c r="K39" s="694"/>
      <c r="L39" s="694">
        <v>0.53</v>
      </c>
      <c r="M39" s="651">
        <v>5</v>
      </c>
      <c r="N39" s="655" t="s">
        <v>282</v>
      </c>
      <c r="O39" s="12"/>
      <c r="P39" s="12"/>
      <c r="Q39" s="12"/>
    </row>
    <row r="40" spans="1:17" ht="15" customHeight="1">
      <c r="A40" s="1628"/>
      <c r="B40" s="1706"/>
      <c r="C40" s="1657"/>
      <c r="D40" s="1652"/>
      <c r="E40" s="1652"/>
      <c r="F40" s="1828"/>
      <c r="G40" s="775" t="s">
        <v>287</v>
      </c>
      <c r="H40" s="655" t="s">
        <v>100</v>
      </c>
      <c r="I40" s="651"/>
      <c r="J40" s="655" t="s">
        <v>101</v>
      </c>
      <c r="K40" s="694"/>
      <c r="L40" s="694">
        <v>0.11</v>
      </c>
      <c r="M40" s="651" t="s">
        <v>124</v>
      </c>
      <c r="N40" s="655" t="s">
        <v>282</v>
      </c>
      <c r="O40" s="585"/>
      <c r="P40" s="585"/>
      <c r="Q40" s="585"/>
    </row>
    <row r="41" spans="1:17" ht="15" customHeight="1">
      <c r="A41" s="1628"/>
      <c r="B41" s="1706"/>
      <c r="C41" s="1657"/>
      <c r="D41" s="1652"/>
      <c r="E41" s="1652"/>
      <c r="F41" s="1828"/>
      <c r="G41" s="775" t="s">
        <v>288</v>
      </c>
      <c r="H41" s="655" t="s">
        <v>100</v>
      </c>
      <c r="I41" s="651"/>
      <c r="J41" s="655" t="s">
        <v>101</v>
      </c>
      <c r="K41" s="694"/>
      <c r="L41" s="694">
        <v>0.43</v>
      </c>
      <c r="M41" s="651" t="s">
        <v>124</v>
      </c>
      <c r="N41" s="655" t="s">
        <v>282</v>
      </c>
      <c r="O41" s="585"/>
      <c r="P41" s="585"/>
      <c r="Q41" s="585"/>
    </row>
    <row r="42" spans="1:17" ht="15" customHeight="1">
      <c r="A42" s="1628"/>
      <c r="B42" s="1706"/>
      <c r="C42" s="1657"/>
      <c r="D42" s="1652"/>
      <c r="E42" s="1652"/>
      <c r="F42" s="1828"/>
      <c r="G42" s="775" t="s">
        <v>289</v>
      </c>
      <c r="H42" s="655" t="s">
        <v>100</v>
      </c>
      <c r="I42" s="651"/>
      <c r="J42" s="655" t="s">
        <v>101</v>
      </c>
      <c r="K42" s="694"/>
      <c r="L42" s="694">
        <v>0.42</v>
      </c>
      <c r="M42" s="651" t="s">
        <v>124</v>
      </c>
      <c r="N42" s="655" t="s">
        <v>282</v>
      </c>
      <c r="O42" s="585"/>
      <c r="P42" s="585"/>
      <c r="Q42" s="585"/>
    </row>
    <row r="43" spans="1:17" ht="15" customHeight="1">
      <c r="A43" s="1628"/>
      <c r="B43" s="1706"/>
      <c r="C43" s="1657"/>
      <c r="D43" s="1652"/>
      <c r="E43" s="1652"/>
      <c r="F43" s="1828"/>
      <c r="G43" s="775" t="s">
        <v>290</v>
      </c>
      <c r="H43" s="655" t="s">
        <v>100</v>
      </c>
      <c r="I43" s="651"/>
      <c r="J43" s="655" t="s">
        <v>101</v>
      </c>
      <c r="K43" s="694"/>
      <c r="L43" s="694">
        <v>0.11</v>
      </c>
      <c r="M43" s="651" t="s">
        <v>124</v>
      </c>
      <c r="N43" s="655" t="s">
        <v>282</v>
      </c>
      <c r="O43" s="585"/>
      <c r="P43" s="585"/>
      <c r="Q43" s="585"/>
    </row>
    <row r="44" spans="1:17" ht="15" customHeight="1">
      <c r="A44" s="1628"/>
      <c r="B44" s="1706"/>
      <c r="C44" s="1657"/>
      <c r="D44" s="1652"/>
      <c r="E44" s="1652"/>
      <c r="F44" s="1828"/>
      <c r="G44" s="775" t="s">
        <v>291</v>
      </c>
      <c r="H44" s="655" t="s">
        <v>100</v>
      </c>
      <c r="I44" s="651"/>
      <c r="J44" s="655" t="s">
        <v>101</v>
      </c>
      <c r="K44" s="694"/>
      <c r="L44" s="694">
        <v>0.11</v>
      </c>
      <c r="M44" s="651" t="s">
        <v>124</v>
      </c>
      <c r="N44" s="655" t="s">
        <v>282</v>
      </c>
      <c r="O44" s="585"/>
      <c r="P44" s="585"/>
      <c r="Q44" s="585"/>
    </row>
    <row r="45" spans="1:17" ht="15" customHeight="1">
      <c r="A45" s="1628"/>
      <c r="B45" s="1706"/>
      <c r="C45" s="1657"/>
      <c r="D45" s="1652"/>
      <c r="E45" s="1652"/>
      <c r="F45" s="1828"/>
      <c r="G45" s="650" t="s">
        <v>294</v>
      </c>
      <c r="H45" s="655" t="s">
        <v>100</v>
      </c>
      <c r="I45" s="651"/>
      <c r="J45" s="655" t="s">
        <v>101</v>
      </c>
      <c r="K45" s="694"/>
      <c r="L45" s="694">
        <v>0.54</v>
      </c>
      <c r="M45" s="651" t="s">
        <v>124</v>
      </c>
      <c r="N45" s="655" t="s">
        <v>282</v>
      </c>
      <c r="O45" s="585"/>
      <c r="P45" s="585"/>
      <c r="Q45" s="585"/>
    </row>
    <row r="46" spans="1:17" ht="15" customHeight="1">
      <c r="A46" s="1628"/>
      <c r="B46" s="1706"/>
      <c r="C46" s="1657"/>
      <c r="D46" s="1652"/>
      <c r="E46" s="1652"/>
      <c r="F46" s="1828"/>
      <c r="G46" s="650" t="s">
        <v>292</v>
      </c>
      <c r="H46" s="655" t="s">
        <v>100</v>
      </c>
      <c r="I46" s="778"/>
      <c r="J46" s="655" t="s">
        <v>101</v>
      </c>
      <c r="K46" s="779"/>
      <c r="L46" s="779">
        <v>0.46</v>
      </c>
      <c r="M46" s="651" t="s">
        <v>124</v>
      </c>
      <c r="N46" s="655" t="s">
        <v>282</v>
      </c>
      <c r="O46" s="585"/>
      <c r="P46" s="585"/>
      <c r="Q46" s="585"/>
    </row>
    <row r="47" spans="1:17" ht="15" customHeight="1">
      <c r="A47" s="1628"/>
      <c r="B47" s="1706"/>
      <c r="C47" s="1657"/>
      <c r="D47" s="1652"/>
      <c r="E47" s="1652"/>
      <c r="F47" s="1828"/>
      <c r="G47" s="860"/>
      <c r="H47" s="728"/>
      <c r="I47" s="852"/>
      <c r="J47" s="728"/>
      <c r="K47" s="695"/>
      <c r="L47" s="695"/>
      <c r="M47" s="852"/>
      <c r="N47" s="693"/>
      <c r="O47" s="12"/>
      <c r="P47" s="12"/>
      <c r="Q47" s="12"/>
    </row>
    <row r="48" spans="1:17" ht="33" customHeight="1">
      <c r="A48" s="1627" t="s">
        <v>7</v>
      </c>
      <c r="B48" s="131" t="s">
        <v>228</v>
      </c>
      <c r="C48" s="1127">
        <f>IF(C13&gt;5000,10,(C15*0.5)/5/2)</f>
        <v>0.46799999999999997</v>
      </c>
      <c r="D48" s="1128">
        <f>C48</f>
        <v>0.46799999999999997</v>
      </c>
      <c r="E48" s="1128">
        <f>SUM(C48:D48)</f>
        <v>0.9359999999999999</v>
      </c>
      <c r="F48" s="29">
        <f>SUM(F50+F52+F58)</f>
        <v>10</v>
      </c>
      <c r="G48" s="926"/>
      <c r="H48" s="927"/>
      <c r="I48" s="1591"/>
      <c r="J48" s="1591"/>
      <c r="K48" s="1591"/>
      <c r="L48" s="1591"/>
      <c r="M48" s="1591"/>
      <c r="N48" s="1592"/>
      <c r="O48" s="12"/>
      <c r="P48" s="12"/>
      <c r="Q48" s="12"/>
    </row>
    <row r="49" spans="1:17" ht="15" customHeight="1">
      <c r="A49" s="1628"/>
      <c r="B49" s="368"/>
      <c r="C49" s="1129"/>
      <c r="D49" s="1130"/>
      <c r="E49" s="1128"/>
      <c r="F49" s="403"/>
      <c r="G49" s="928"/>
      <c r="H49" s="896"/>
      <c r="I49" s="897"/>
      <c r="J49" s="897"/>
      <c r="K49" s="898"/>
      <c r="L49" s="897"/>
      <c r="M49" s="897"/>
      <c r="N49" s="899"/>
      <c r="O49" s="12"/>
      <c r="P49" s="12"/>
      <c r="Q49" s="12"/>
    </row>
    <row r="50" spans="1:17" ht="15" customHeight="1">
      <c r="A50" s="1628"/>
      <c r="B50" s="404" t="s">
        <v>158</v>
      </c>
      <c r="C50" s="1656"/>
      <c r="D50" s="1651"/>
      <c r="E50" s="1651"/>
      <c r="F50" s="1840">
        <v>5</v>
      </c>
      <c r="G50" s="784" t="s">
        <v>84</v>
      </c>
      <c r="H50" s="654" t="s">
        <v>106</v>
      </c>
      <c r="I50" s="654" t="s">
        <v>107</v>
      </c>
      <c r="J50" s="654" t="s">
        <v>101</v>
      </c>
      <c r="K50" s="654">
        <v>0.18</v>
      </c>
      <c r="L50" s="654">
        <v>0.1</v>
      </c>
      <c r="M50" s="654" t="s">
        <v>124</v>
      </c>
      <c r="N50" s="654" t="s">
        <v>282</v>
      </c>
      <c r="O50" s="12"/>
      <c r="P50" s="12"/>
      <c r="Q50" s="12"/>
    </row>
    <row r="51" spans="1:17" ht="15" customHeight="1">
      <c r="A51" s="1628"/>
      <c r="B51" s="405"/>
      <c r="C51" s="1657"/>
      <c r="D51" s="1652"/>
      <c r="E51" s="1652"/>
      <c r="F51" s="1842"/>
      <c r="G51" s="929"/>
      <c r="H51" s="728"/>
      <c r="I51" s="728"/>
      <c r="J51" s="728"/>
      <c r="K51" s="728"/>
      <c r="L51" s="728"/>
      <c r="M51" s="728"/>
      <c r="N51" s="728"/>
      <c r="O51" s="12"/>
      <c r="P51" s="12"/>
      <c r="Q51" s="12"/>
    </row>
    <row r="52" spans="1:17" ht="15" customHeight="1">
      <c r="A52" s="1628"/>
      <c r="B52" s="132" t="s">
        <v>60</v>
      </c>
      <c r="C52" s="1657"/>
      <c r="D52" s="1652"/>
      <c r="E52" s="1652"/>
      <c r="F52" s="1840">
        <v>2</v>
      </c>
      <c r="G52" s="759"/>
      <c r="H52" s="769"/>
      <c r="I52" s="902"/>
      <c r="J52" s="902"/>
      <c r="K52" s="902"/>
      <c r="L52" s="902"/>
      <c r="M52" s="902"/>
      <c r="N52" s="902"/>
      <c r="O52" s="12"/>
      <c r="P52" s="12"/>
      <c r="Q52" s="12"/>
    </row>
    <row r="53" spans="1:17" ht="15" customHeight="1">
      <c r="A53" s="1628"/>
      <c r="B53" s="308" t="s">
        <v>62</v>
      </c>
      <c r="C53" s="1657"/>
      <c r="D53" s="1652"/>
      <c r="E53" s="1652"/>
      <c r="F53" s="1841"/>
      <c r="G53" s="785" t="s">
        <v>109</v>
      </c>
      <c r="H53" s="655" t="s">
        <v>106</v>
      </c>
      <c r="I53" s="655" t="s">
        <v>107</v>
      </c>
      <c r="J53" s="655" t="s">
        <v>101</v>
      </c>
      <c r="K53" s="655">
        <v>0.7</v>
      </c>
      <c r="L53" s="665">
        <v>0.56</v>
      </c>
      <c r="M53" s="655" t="s">
        <v>124</v>
      </c>
      <c r="N53" s="655" t="s">
        <v>282</v>
      </c>
      <c r="O53" s="12"/>
      <c r="P53" s="12"/>
      <c r="Q53" s="12"/>
    </row>
    <row r="54" spans="1:17" ht="15" customHeight="1">
      <c r="A54" s="1628"/>
      <c r="B54" s="308" t="s">
        <v>61</v>
      </c>
      <c r="C54" s="1657"/>
      <c r="D54" s="1652"/>
      <c r="E54" s="1652"/>
      <c r="F54" s="1841"/>
      <c r="G54" s="785" t="s">
        <v>108</v>
      </c>
      <c r="H54" s="655" t="s">
        <v>106</v>
      </c>
      <c r="I54" s="655" t="s">
        <v>107</v>
      </c>
      <c r="J54" s="655" t="s">
        <v>101</v>
      </c>
      <c r="K54" s="655">
        <v>0.6</v>
      </c>
      <c r="L54" s="665">
        <v>0.46</v>
      </c>
      <c r="M54" s="655" t="s">
        <v>124</v>
      </c>
      <c r="N54" s="655" t="s">
        <v>282</v>
      </c>
      <c r="O54" s="12"/>
      <c r="P54" s="12"/>
      <c r="Q54" s="12"/>
    </row>
    <row r="55" spans="1:17" ht="15" customHeight="1">
      <c r="A55" s="1628"/>
      <c r="B55" s="308" t="s">
        <v>143</v>
      </c>
      <c r="C55" s="1657"/>
      <c r="D55" s="1652"/>
      <c r="E55" s="1652"/>
      <c r="F55" s="1841"/>
      <c r="G55" s="785" t="s">
        <v>136</v>
      </c>
      <c r="H55" s="655" t="s">
        <v>106</v>
      </c>
      <c r="I55" s="655" t="s">
        <v>107</v>
      </c>
      <c r="J55" s="655" t="s">
        <v>101</v>
      </c>
      <c r="K55" s="655">
        <v>0.6</v>
      </c>
      <c r="L55" s="694">
        <v>0.55</v>
      </c>
      <c r="M55" s="655" t="s">
        <v>124</v>
      </c>
      <c r="N55" s="655" t="s">
        <v>282</v>
      </c>
      <c r="O55" s="12"/>
      <c r="P55" s="12"/>
      <c r="Q55" s="12"/>
    </row>
    <row r="56" spans="1:17" ht="15" customHeight="1">
      <c r="A56" s="1628"/>
      <c r="B56" s="308" t="s">
        <v>225</v>
      </c>
      <c r="C56" s="1657"/>
      <c r="D56" s="1652"/>
      <c r="E56" s="1652"/>
      <c r="F56" s="1841"/>
      <c r="G56" s="785" t="s">
        <v>135</v>
      </c>
      <c r="H56" s="655" t="s">
        <v>106</v>
      </c>
      <c r="I56" s="655" t="s">
        <v>107</v>
      </c>
      <c r="J56" s="655" t="s">
        <v>101</v>
      </c>
      <c r="K56" s="655">
        <v>0.6</v>
      </c>
      <c r="L56" s="694">
        <v>0.67</v>
      </c>
      <c r="M56" s="655" t="s">
        <v>124</v>
      </c>
      <c r="N56" s="655" t="s">
        <v>282</v>
      </c>
      <c r="O56" s="12"/>
      <c r="P56" s="12"/>
      <c r="Q56" s="12"/>
    </row>
    <row r="57" spans="1:17" ht="15" customHeight="1">
      <c r="A57" s="1628"/>
      <c r="B57" s="308"/>
      <c r="C57" s="1658"/>
      <c r="D57" s="1660"/>
      <c r="E57" s="1660"/>
      <c r="F57" s="1842"/>
      <c r="G57" s="865"/>
      <c r="H57" s="728"/>
      <c r="I57" s="728"/>
      <c r="J57" s="728"/>
      <c r="K57" s="728"/>
      <c r="L57" s="728"/>
      <c r="M57" s="728"/>
      <c r="N57" s="728"/>
      <c r="O57" s="12"/>
      <c r="P57" s="12"/>
      <c r="Q57" s="12"/>
    </row>
    <row r="58" spans="1:17" ht="15" customHeight="1">
      <c r="A58" s="1628"/>
      <c r="B58" s="134"/>
      <c r="C58" s="1656"/>
      <c r="D58" s="1691"/>
      <c r="E58" s="1691"/>
      <c r="F58" s="1840">
        <v>3</v>
      </c>
      <c r="G58" s="759"/>
      <c r="H58" s="769"/>
      <c r="I58" s="769"/>
      <c r="J58" s="769"/>
      <c r="K58" s="769"/>
      <c r="L58" s="769"/>
      <c r="M58" s="769"/>
      <c r="N58" s="769"/>
      <c r="O58" s="12"/>
      <c r="P58" s="12"/>
      <c r="Q58" s="12"/>
    </row>
    <row r="59" spans="1:17" ht="15" customHeight="1">
      <c r="A59" s="1628"/>
      <c r="B59" s="135" t="s">
        <v>63</v>
      </c>
      <c r="C59" s="1657"/>
      <c r="D59" s="1692"/>
      <c r="E59" s="1692"/>
      <c r="F59" s="1841"/>
      <c r="G59" s="762" t="s">
        <v>64</v>
      </c>
      <c r="H59" s="653" t="s">
        <v>106</v>
      </c>
      <c r="I59" s="655"/>
      <c r="J59" s="655" t="s">
        <v>101</v>
      </c>
      <c r="K59" s="800"/>
      <c r="L59" s="800">
        <v>1</v>
      </c>
      <c r="M59" s="655" t="s">
        <v>124</v>
      </c>
      <c r="N59" s="655" t="s">
        <v>173</v>
      </c>
      <c r="O59" s="12"/>
      <c r="P59" s="12"/>
      <c r="Q59" s="12"/>
    </row>
    <row r="60" spans="1:17" ht="15" customHeight="1">
      <c r="A60" s="1628"/>
      <c r="B60" s="135"/>
      <c r="C60" s="1657"/>
      <c r="D60" s="1692"/>
      <c r="E60" s="1692"/>
      <c r="F60" s="1841"/>
      <c r="G60" s="762" t="s">
        <v>65</v>
      </c>
      <c r="H60" s="653" t="s">
        <v>106</v>
      </c>
      <c r="I60" s="655"/>
      <c r="J60" s="764" t="s">
        <v>101</v>
      </c>
      <c r="K60" s="800"/>
      <c r="L60" s="800">
        <v>1</v>
      </c>
      <c r="M60" s="655" t="s">
        <v>124</v>
      </c>
      <c r="N60" s="655" t="s">
        <v>173</v>
      </c>
      <c r="O60" s="12"/>
      <c r="P60" s="12"/>
      <c r="Q60" s="12"/>
    </row>
    <row r="61" spans="1:17" ht="15" customHeight="1">
      <c r="A61" s="1628"/>
      <c r="B61" s="135"/>
      <c r="C61" s="1657"/>
      <c r="D61" s="1692"/>
      <c r="E61" s="1692"/>
      <c r="F61" s="1841"/>
      <c r="G61" s="767" t="s">
        <v>66</v>
      </c>
      <c r="H61" s="653" t="s">
        <v>106</v>
      </c>
      <c r="I61" s="655"/>
      <c r="J61" s="655" t="s">
        <v>101</v>
      </c>
      <c r="K61" s="763"/>
      <c r="L61" s="864">
        <v>1</v>
      </c>
      <c r="M61" s="655" t="s">
        <v>124</v>
      </c>
      <c r="N61" s="655" t="s">
        <v>173</v>
      </c>
      <c r="O61" s="11"/>
      <c r="P61" s="12"/>
      <c r="Q61" s="12"/>
    </row>
    <row r="62" spans="1:17" ht="15" customHeight="1">
      <c r="A62" s="1628"/>
      <c r="B62" s="135"/>
      <c r="C62" s="1657"/>
      <c r="D62" s="1692"/>
      <c r="E62" s="1692"/>
      <c r="F62" s="1841"/>
      <c r="G62" s="785" t="s">
        <v>295</v>
      </c>
      <c r="H62" s="653" t="s">
        <v>106</v>
      </c>
      <c r="I62" s="655"/>
      <c r="J62" s="655" t="s">
        <v>101</v>
      </c>
      <c r="K62" s="655"/>
      <c r="L62" s="864">
        <v>1</v>
      </c>
      <c r="M62" s="655" t="s">
        <v>124</v>
      </c>
      <c r="N62" s="655" t="s">
        <v>173</v>
      </c>
      <c r="O62" s="11"/>
      <c r="P62" s="585"/>
      <c r="Q62" s="585"/>
    </row>
    <row r="63" spans="1:17" ht="15" customHeight="1">
      <c r="A63" s="1628"/>
      <c r="B63" s="135"/>
      <c r="C63" s="1657"/>
      <c r="D63" s="1692"/>
      <c r="E63" s="1692"/>
      <c r="F63" s="1841"/>
      <c r="G63" s="785" t="s">
        <v>328</v>
      </c>
      <c r="H63" s="653" t="s">
        <v>106</v>
      </c>
      <c r="I63" s="655"/>
      <c r="J63" s="655" t="s">
        <v>101</v>
      </c>
      <c r="K63" s="655"/>
      <c r="L63" s="864">
        <v>1</v>
      </c>
      <c r="M63" s="655" t="s">
        <v>124</v>
      </c>
      <c r="N63" s="655" t="s">
        <v>173</v>
      </c>
      <c r="O63" s="11"/>
      <c r="P63" s="585"/>
      <c r="Q63" s="585"/>
    </row>
    <row r="64" spans="1:17" ht="15" customHeight="1">
      <c r="A64" s="1628"/>
      <c r="B64" s="135"/>
      <c r="C64" s="1657"/>
      <c r="D64" s="1692"/>
      <c r="E64" s="1692"/>
      <c r="F64" s="1841"/>
      <c r="G64" s="785" t="s">
        <v>329</v>
      </c>
      <c r="H64" s="653" t="s">
        <v>106</v>
      </c>
      <c r="I64" s="655"/>
      <c r="J64" s="655" t="s">
        <v>101</v>
      </c>
      <c r="K64" s="655"/>
      <c r="L64" s="864">
        <v>1</v>
      </c>
      <c r="M64" s="655" t="s">
        <v>124</v>
      </c>
      <c r="N64" s="655" t="s">
        <v>173</v>
      </c>
      <c r="O64" s="11"/>
      <c r="P64" s="585"/>
      <c r="Q64" s="585"/>
    </row>
    <row r="65" spans="1:17" ht="15" customHeight="1">
      <c r="A65" s="1628"/>
      <c r="B65" s="135"/>
      <c r="C65" s="1657"/>
      <c r="D65" s="1692"/>
      <c r="E65" s="1692"/>
      <c r="F65" s="1841"/>
      <c r="G65" s="785" t="s">
        <v>296</v>
      </c>
      <c r="H65" s="653" t="s">
        <v>106</v>
      </c>
      <c r="I65" s="655"/>
      <c r="J65" s="655" t="s">
        <v>101</v>
      </c>
      <c r="K65" s="655"/>
      <c r="L65" s="864">
        <v>1</v>
      </c>
      <c r="M65" s="655" t="s">
        <v>124</v>
      </c>
      <c r="N65" s="655" t="s">
        <v>173</v>
      </c>
      <c r="O65" s="11"/>
      <c r="P65" s="585"/>
      <c r="Q65" s="585"/>
    </row>
    <row r="66" spans="1:17" ht="15" customHeight="1">
      <c r="A66" s="1628"/>
      <c r="B66" s="135"/>
      <c r="C66" s="1657"/>
      <c r="D66" s="1692"/>
      <c r="E66" s="1692"/>
      <c r="F66" s="1841"/>
      <c r="G66" s="785" t="s">
        <v>327</v>
      </c>
      <c r="H66" s="653" t="s">
        <v>106</v>
      </c>
      <c r="I66" s="655"/>
      <c r="J66" s="655" t="s">
        <v>101</v>
      </c>
      <c r="K66" s="655"/>
      <c r="L66" s="864">
        <v>1</v>
      </c>
      <c r="M66" s="655" t="s">
        <v>124</v>
      </c>
      <c r="N66" s="655" t="s">
        <v>173</v>
      </c>
      <c r="O66" s="381"/>
      <c r="P66" s="597"/>
      <c r="Q66" s="585"/>
    </row>
    <row r="67" spans="1:17" ht="15" customHeight="1">
      <c r="A67" s="1628"/>
      <c r="B67" s="135"/>
      <c r="C67" s="1657"/>
      <c r="D67" s="1692"/>
      <c r="E67" s="1692"/>
      <c r="F67" s="1841"/>
      <c r="G67" s="767"/>
      <c r="H67" s="653"/>
      <c r="I67" s="655"/>
      <c r="J67" s="655"/>
      <c r="K67" s="763"/>
      <c r="L67" s="864"/>
      <c r="M67" s="655"/>
      <c r="N67" s="655"/>
      <c r="O67" s="11"/>
      <c r="P67" s="12"/>
      <c r="Q67" s="12"/>
    </row>
    <row r="68" spans="1:17" ht="15" customHeight="1">
      <c r="A68" s="1628"/>
      <c r="B68" s="135"/>
      <c r="C68" s="1657"/>
      <c r="D68" s="1692"/>
      <c r="E68" s="1692"/>
      <c r="F68" s="1841"/>
      <c r="G68" s="767"/>
      <c r="H68" s="653"/>
      <c r="I68" s="655"/>
      <c r="J68" s="655"/>
      <c r="K68" s="763"/>
      <c r="L68" s="864"/>
      <c r="M68" s="655"/>
      <c r="N68" s="655"/>
      <c r="O68" s="11"/>
      <c r="P68" s="12"/>
      <c r="Q68" s="12"/>
    </row>
    <row r="69" spans="1:17" ht="15" customHeight="1">
      <c r="A69" s="1628"/>
      <c r="B69" s="135"/>
      <c r="C69" s="1657"/>
      <c r="D69" s="1692"/>
      <c r="E69" s="1692"/>
      <c r="F69" s="1841"/>
      <c r="G69" s="752" t="s">
        <v>216</v>
      </c>
      <c r="H69" s="653" t="s">
        <v>106</v>
      </c>
      <c r="I69" s="668" t="s">
        <v>101</v>
      </c>
      <c r="J69" s="668" t="s">
        <v>101</v>
      </c>
      <c r="K69" s="668">
        <v>2.5</v>
      </c>
      <c r="L69" s="668">
        <v>4.5</v>
      </c>
      <c r="M69" s="655" t="s">
        <v>124</v>
      </c>
      <c r="N69" s="655" t="s">
        <v>173</v>
      </c>
      <c r="O69" s="12"/>
      <c r="P69" s="12"/>
      <c r="Q69" s="12"/>
    </row>
    <row r="70" spans="1:17" ht="15" customHeight="1">
      <c r="A70" s="1628"/>
      <c r="B70" s="31"/>
      <c r="C70" s="1657"/>
      <c r="D70" s="1692"/>
      <c r="E70" s="1692"/>
      <c r="F70" s="1841"/>
      <c r="G70" s="762"/>
      <c r="H70" s="800"/>
      <c r="I70" s="800"/>
      <c r="J70" s="800"/>
      <c r="K70" s="800"/>
      <c r="L70" s="800"/>
      <c r="M70" s="800"/>
      <c r="N70" s="800"/>
      <c r="O70" s="381"/>
      <c r="P70" s="382"/>
      <c r="Q70" s="12"/>
    </row>
    <row r="71" spans="1:17" ht="15" customHeight="1">
      <c r="A71" s="1628"/>
      <c r="B71" s="32"/>
      <c r="C71" s="1658"/>
      <c r="D71" s="1693"/>
      <c r="E71" s="1693"/>
      <c r="F71" s="1842"/>
      <c r="G71" s="906"/>
      <c r="H71" s="908"/>
      <c r="I71" s="908"/>
      <c r="J71" s="908"/>
      <c r="K71" s="908"/>
      <c r="L71" s="908"/>
      <c r="M71" s="908"/>
      <c r="N71" s="908"/>
      <c r="O71" s="381"/>
      <c r="P71" s="382"/>
      <c r="Q71" s="12"/>
    </row>
    <row r="72" spans="1:17" ht="30" customHeight="1">
      <c r="A72" s="1799" t="s">
        <v>34</v>
      </c>
      <c r="B72" s="1800"/>
      <c r="C72" s="1847" t="s">
        <v>41</v>
      </c>
      <c r="D72" s="1847"/>
      <c r="E72" s="1847"/>
      <c r="F72" s="1847"/>
      <c r="G72" s="1830" t="s">
        <v>38</v>
      </c>
      <c r="H72" s="1830" t="s">
        <v>67</v>
      </c>
      <c r="I72" s="1830" t="s">
        <v>46</v>
      </c>
      <c r="J72" s="1830" t="s">
        <v>39</v>
      </c>
      <c r="K72" s="1604" t="s">
        <v>93</v>
      </c>
      <c r="L72" s="1604" t="s">
        <v>96</v>
      </c>
      <c r="M72" s="1604" t="s">
        <v>55</v>
      </c>
      <c r="N72" s="1831" t="s">
        <v>40</v>
      </c>
      <c r="O72" s="1603"/>
      <c r="P72" s="382"/>
      <c r="Q72" s="12"/>
    </row>
    <row r="73" spans="1:17" ht="30" customHeight="1">
      <c r="A73" s="1800"/>
      <c r="B73" s="1800"/>
      <c r="C73" s="402" t="s">
        <v>31</v>
      </c>
      <c r="D73" s="402" t="s">
        <v>32</v>
      </c>
      <c r="E73" s="1847"/>
      <c r="F73" s="1847"/>
      <c r="G73" s="1830"/>
      <c r="H73" s="1832"/>
      <c r="I73" s="1830"/>
      <c r="J73" s="1830"/>
      <c r="K73" s="1605"/>
      <c r="L73" s="1605"/>
      <c r="M73" s="1605"/>
      <c r="N73" s="1831"/>
      <c r="O73" s="1603"/>
      <c r="P73" s="382"/>
      <c r="Q73" s="12"/>
    </row>
    <row r="74" spans="1:17" ht="15" customHeight="1">
      <c r="A74" s="1705" t="s">
        <v>8</v>
      </c>
      <c r="B74" s="1710" t="s">
        <v>68</v>
      </c>
      <c r="C74" s="1742">
        <f>IF(C13&gt;5000,100/3,(C15*0.5)*0.5)</f>
        <v>2.34</v>
      </c>
      <c r="D74" s="1827">
        <v>10</v>
      </c>
      <c r="E74" s="1835"/>
      <c r="F74" s="1835"/>
      <c r="G74" s="770"/>
      <c r="H74" s="656"/>
      <c r="I74" s="656"/>
      <c r="J74" s="656"/>
      <c r="K74" s="656"/>
      <c r="L74" s="656"/>
      <c r="M74" s="656"/>
      <c r="N74" s="654"/>
      <c r="O74" s="15"/>
      <c r="P74" s="382"/>
      <c r="Q74" s="12"/>
    </row>
    <row r="75" spans="1:17" ht="15" customHeight="1">
      <c r="A75" s="1706"/>
      <c r="B75" s="1826"/>
      <c r="C75" s="1743"/>
      <c r="D75" s="1828"/>
      <c r="E75" s="1776"/>
      <c r="F75" s="1776"/>
      <c r="G75" s="677" t="s">
        <v>308</v>
      </c>
      <c r="H75" s="653" t="s">
        <v>106</v>
      </c>
      <c r="I75" s="655" t="s">
        <v>107</v>
      </c>
      <c r="J75" s="653" t="s">
        <v>101</v>
      </c>
      <c r="K75" s="653">
        <v>40</v>
      </c>
      <c r="L75" s="653">
        <v>53.5</v>
      </c>
      <c r="M75" s="653">
        <v>50</v>
      </c>
      <c r="N75" s="655" t="s">
        <v>173</v>
      </c>
      <c r="O75" s="15"/>
      <c r="P75" s="382"/>
      <c r="Q75" s="12"/>
    </row>
    <row r="76" spans="1:17" ht="15" customHeight="1">
      <c r="A76" s="1706"/>
      <c r="B76" s="1826"/>
      <c r="C76" s="1743"/>
      <c r="D76" s="1828"/>
      <c r="E76" s="1377"/>
      <c r="F76" s="1336"/>
      <c r="G76" s="1008" t="s">
        <v>278</v>
      </c>
      <c r="H76" s="655" t="s">
        <v>106</v>
      </c>
      <c r="I76" s="655" t="s">
        <v>107</v>
      </c>
      <c r="J76" s="655" t="s">
        <v>101</v>
      </c>
      <c r="K76" s="655">
        <v>5</v>
      </c>
      <c r="L76" s="655">
        <v>134.3</v>
      </c>
      <c r="M76" s="655">
        <v>100</v>
      </c>
      <c r="N76" s="655" t="s">
        <v>173</v>
      </c>
      <c r="O76" s="11"/>
      <c r="P76" s="12"/>
      <c r="Q76" s="12"/>
    </row>
    <row r="77" spans="1:17" ht="15" customHeight="1">
      <c r="A77" s="1706"/>
      <c r="B77" s="1826"/>
      <c r="C77" s="1743"/>
      <c r="D77" s="1828"/>
      <c r="E77" s="1776"/>
      <c r="F77" s="1776"/>
      <c r="G77" s="677"/>
      <c r="H77" s="653"/>
      <c r="I77" s="653"/>
      <c r="J77" s="653"/>
      <c r="K77" s="653"/>
      <c r="L77" s="653"/>
      <c r="M77" s="653"/>
      <c r="N77" s="655"/>
      <c r="O77" s="11"/>
      <c r="P77" s="12"/>
      <c r="Q77" s="12"/>
    </row>
    <row r="78" spans="1:17" ht="15" customHeight="1">
      <c r="A78" s="1706"/>
      <c r="B78" s="1826"/>
      <c r="C78" s="1743"/>
      <c r="D78" s="1828"/>
      <c r="E78" s="1829"/>
      <c r="F78" s="1829"/>
      <c r="G78" s="677"/>
      <c r="H78" s="653"/>
      <c r="I78" s="653"/>
      <c r="J78" s="653"/>
      <c r="K78" s="653"/>
      <c r="L78" s="653"/>
      <c r="M78" s="653"/>
      <c r="N78" s="655"/>
      <c r="O78" s="11"/>
      <c r="P78" s="12"/>
      <c r="Q78" s="12"/>
    </row>
    <row r="79" spans="1:17" ht="15" customHeight="1">
      <c r="A79" s="1706"/>
      <c r="B79" s="1826"/>
      <c r="C79" s="1743"/>
      <c r="D79" s="1828"/>
      <c r="E79" s="1829"/>
      <c r="F79" s="1829"/>
      <c r="G79" s="677" t="s">
        <v>112</v>
      </c>
      <c r="H79" s="653" t="s">
        <v>106</v>
      </c>
      <c r="I79" s="668" t="s">
        <v>101</v>
      </c>
      <c r="J79" s="668" t="s">
        <v>101</v>
      </c>
      <c r="K79" s="668">
        <v>50</v>
      </c>
      <c r="L79" s="668">
        <v>109.65</v>
      </c>
      <c r="M79" s="653">
        <v>100</v>
      </c>
      <c r="N79" s="655" t="s">
        <v>173</v>
      </c>
      <c r="O79" s="11"/>
      <c r="P79" s="12"/>
      <c r="Q79" s="12"/>
    </row>
    <row r="80" spans="1:17" ht="15" customHeight="1">
      <c r="A80" s="1706"/>
      <c r="B80" s="1826"/>
      <c r="C80" s="1743"/>
      <c r="D80" s="1828"/>
      <c r="E80" s="1829"/>
      <c r="F80" s="1829"/>
      <c r="G80" s="677" t="s">
        <v>113</v>
      </c>
      <c r="H80" s="653" t="s">
        <v>106</v>
      </c>
      <c r="I80" s="668" t="s">
        <v>101</v>
      </c>
      <c r="J80" s="668" t="s">
        <v>101</v>
      </c>
      <c r="K80" s="668">
        <v>50</v>
      </c>
      <c r="L80" s="668">
        <v>114.88</v>
      </c>
      <c r="M80" s="653">
        <v>100</v>
      </c>
      <c r="N80" s="655" t="s">
        <v>173</v>
      </c>
      <c r="O80" s="11"/>
      <c r="P80" s="12"/>
      <c r="Q80" s="12"/>
    </row>
    <row r="81" spans="1:17" ht="15" customHeight="1">
      <c r="A81" s="1706"/>
      <c r="B81" s="1826"/>
      <c r="C81" s="1743"/>
      <c r="D81" s="1828"/>
      <c r="E81" s="1829"/>
      <c r="F81" s="1829"/>
      <c r="G81" s="677" t="s">
        <v>176</v>
      </c>
      <c r="H81" s="653" t="s">
        <v>106</v>
      </c>
      <c r="I81" s="668" t="s">
        <v>101</v>
      </c>
      <c r="J81" s="668" t="s">
        <v>101</v>
      </c>
      <c r="K81" s="668">
        <v>50</v>
      </c>
      <c r="L81" s="668">
        <v>108.6</v>
      </c>
      <c r="M81" s="653">
        <v>100</v>
      </c>
      <c r="N81" s="655" t="s">
        <v>173</v>
      </c>
      <c r="O81" s="11"/>
      <c r="P81" s="12"/>
      <c r="Q81" s="12"/>
    </row>
    <row r="82" spans="1:17" ht="15" customHeight="1">
      <c r="A82" s="1706"/>
      <c r="B82" s="1826"/>
      <c r="C82" s="1743"/>
      <c r="D82" s="1828"/>
      <c r="E82" s="1829"/>
      <c r="F82" s="1829"/>
      <c r="G82" s="677" t="s">
        <v>186</v>
      </c>
      <c r="H82" s="653" t="s">
        <v>106</v>
      </c>
      <c r="I82" s="668" t="s">
        <v>101</v>
      </c>
      <c r="J82" s="668" t="s">
        <v>101</v>
      </c>
      <c r="K82" s="668">
        <v>50</v>
      </c>
      <c r="L82" s="668">
        <v>108.04</v>
      </c>
      <c r="M82" s="653">
        <v>100</v>
      </c>
      <c r="N82" s="655" t="s">
        <v>173</v>
      </c>
      <c r="O82" s="11"/>
      <c r="P82" s="12"/>
      <c r="Q82" s="12"/>
    </row>
    <row r="83" spans="1:17" ht="15" customHeight="1">
      <c r="A83" s="1706"/>
      <c r="B83" s="1826"/>
      <c r="C83" s="1743"/>
      <c r="D83" s="1828"/>
      <c r="E83" s="1377"/>
      <c r="F83" s="1336"/>
      <c r="G83" s="748" t="s">
        <v>268</v>
      </c>
      <c r="H83" s="653" t="s">
        <v>106</v>
      </c>
      <c r="I83" s="668" t="s">
        <v>101</v>
      </c>
      <c r="J83" s="668" t="s">
        <v>101</v>
      </c>
      <c r="K83" s="653">
        <v>250</v>
      </c>
      <c r="L83" s="653">
        <v>631.6</v>
      </c>
      <c r="M83" s="653" t="s">
        <v>124</v>
      </c>
      <c r="N83" s="655" t="s">
        <v>173</v>
      </c>
      <c r="O83" s="11"/>
      <c r="P83" s="12"/>
      <c r="Q83" s="12"/>
    </row>
    <row r="84" spans="1:17" ht="15" customHeight="1">
      <c r="A84" s="1706"/>
      <c r="B84" s="1826"/>
      <c r="C84" s="1743"/>
      <c r="D84" s="1828"/>
      <c r="E84" s="1377"/>
      <c r="F84" s="1336"/>
      <c r="G84" s="677" t="s">
        <v>265</v>
      </c>
      <c r="H84" s="653" t="s">
        <v>106</v>
      </c>
      <c r="I84" s="653" t="s">
        <v>101</v>
      </c>
      <c r="J84" s="653" t="s">
        <v>101</v>
      </c>
      <c r="K84" s="653">
        <v>150</v>
      </c>
      <c r="L84" s="653">
        <v>314.9</v>
      </c>
      <c r="M84" s="653">
        <v>300</v>
      </c>
      <c r="N84" s="655" t="s">
        <v>173</v>
      </c>
      <c r="O84" s="11"/>
      <c r="P84" s="12"/>
      <c r="Q84" s="12"/>
    </row>
    <row r="85" spans="1:17" ht="15" customHeight="1">
      <c r="A85" s="1706"/>
      <c r="B85" s="1826"/>
      <c r="C85" s="1743"/>
      <c r="D85" s="1828"/>
      <c r="E85" s="1829"/>
      <c r="F85" s="1829"/>
      <c r="G85" s="677"/>
      <c r="H85" s="653"/>
      <c r="I85" s="653"/>
      <c r="J85" s="668"/>
      <c r="K85" s="668"/>
      <c r="L85" s="668"/>
      <c r="M85" s="653"/>
      <c r="N85" s="655"/>
      <c r="O85" s="11"/>
      <c r="P85" s="12"/>
      <c r="Q85" s="12"/>
    </row>
    <row r="86" spans="1:17" ht="15" customHeight="1">
      <c r="A86" s="1706"/>
      <c r="B86" s="1826"/>
      <c r="C86" s="1743"/>
      <c r="D86" s="1828"/>
      <c r="E86" s="1776"/>
      <c r="F86" s="1776"/>
      <c r="G86" s="677" t="s">
        <v>111</v>
      </c>
      <c r="H86" s="653" t="s">
        <v>106</v>
      </c>
      <c r="I86" s="655" t="s">
        <v>107</v>
      </c>
      <c r="J86" s="668" t="s">
        <v>101</v>
      </c>
      <c r="K86" s="653">
        <v>15</v>
      </c>
      <c r="L86" s="653">
        <v>118.59</v>
      </c>
      <c r="M86" s="653">
        <v>100</v>
      </c>
      <c r="N86" s="655" t="s">
        <v>234</v>
      </c>
      <c r="O86" s="11"/>
      <c r="P86" s="12"/>
      <c r="Q86" s="12"/>
    </row>
    <row r="87" spans="1:17" ht="15" customHeight="1">
      <c r="A87" s="1706"/>
      <c r="B87" s="1826"/>
      <c r="C87" s="1743"/>
      <c r="D87" s="1828"/>
      <c r="E87" s="1776"/>
      <c r="F87" s="1776"/>
      <c r="G87" s="677" t="s">
        <v>226</v>
      </c>
      <c r="H87" s="653" t="s">
        <v>106</v>
      </c>
      <c r="I87" s="655" t="s">
        <v>107</v>
      </c>
      <c r="J87" s="668" t="s">
        <v>101</v>
      </c>
      <c r="K87" s="653">
        <v>15</v>
      </c>
      <c r="L87" s="653">
        <v>113.35</v>
      </c>
      <c r="M87" s="653" t="s">
        <v>124</v>
      </c>
      <c r="N87" s="655" t="s">
        <v>234</v>
      </c>
      <c r="O87" s="11"/>
      <c r="P87" s="12"/>
      <c r="Q87" s="12"/>
    </row>
    <row r="88" spans="1:17" ht="15" customHeight="1">
      <c r="A88" s="1706"/>
      <c r="B88" s="1826"/>
      <c r="C88" s="1743"/>
      <c r="D88" s="1828"/>
      <c r="E88" s="1829"/>
      <c r="F88" s="1829"/>
      <c r="G88" s="794" t="s">
        <v>261</v>
      </c>
      <c r="H88" s="657" t="s">
        <v>106</v>
      </c>
      <c r="I88" s="657" t="s">
        <v>107</v>
      </c>
      <c r="J88" s="657" t="s">
        <v>101</v>
      </c>
      <c r="K88" s="657">
        <v>15</v>
      </c>
      <c r="L88" s="657">
        <v>114.3</v>
      </c>
      <c r="M88" s="657">
        <v>100</v>
      </c>
      <c r="N88" s="657" t="s">
        <v>234</v>
      </c>
      <c r="O88" s="11"/>
      <c r="P88" s="12"/>
      <c r="Q88" s="12"/>
    </row>
    <row r="89" spans="1:17" s="59" customFormat="1" ht="15" customHeight="1">
      <c r="A89" s="1706"/>
      <c r="B89" s="1826"/>
      <c r="C89" s="1743"/>
      <c r="D89" s="1828"/>
      <c r="E89" s="1601"/>
      <c r="F89" s="1704"/>
      <c r="G89" s="750" t="s">
        <v>266</v>
      </c>
      <c r="H89" s="653" t="s">
        <v>106</v>
      </c>
      <c r="I89" s="657" t="s">
        <v>107</v>
      </c>
      <c r="J89" s="657" t="s">
        <v>101</v>
      </c>
      <c r="K89" s="657">
        <v>15</v>
      </c>
      <c r="L89" s="657">
        <v>437.5</v>
      </c>
      <c r="M89" s="657">
        <v>400</v>
      </c>
      <c r="N89" s="657" t="s">
        <v>234</v>
      </c>
      <c r="O89" s="13"/>
      <c r="P89" s="627"/>
      <c r="Q89" s="627"/>
    </row>
    <row r="90" spans="1:17" ht="15" customHeight="1">
      <c r="A90" s="1706"/>
      <c r="B90" s="1826"/>
      <c r="C90" s="1743"/>
      <c r="D90" s="1828"/>
      <c r="E90" s="1829"/>
      <c r="F90" s="1829"/>
      <c r="G90" s="752"/>
      <c r="H90" s="653"/>
      <c r="I90" s="655"/>
      <c r="J90" s="668"/>
      <c r="K90" s="1007"/>
      <c r="L90" s="668"/>
      <c r="M90" s="653"/>
      <c r="N90" s="655"/>
      <c r="O90" s="11"/>
      <c r="P90" s="12"/>
      <c r="Q90" s="12"/>
    </row>
    <row r="91" spans="1:17" ht="15" customHeight="1">
      <c r="A91" s="1706"/>
      <c r="B91" s="1826"/>
      <c r="C91" s="1743"/>
      <c r="D91" s="1828"/>
      <c r="E91" s="1829"/>
      <c r="F91" s="1829"/>
      <c r="G91" s="753" t="s">
        <v>179</v>
      </c>
      <c r="H91" s="657" t="s">
        <v>106</v>
      </c>
      <c r="I91" s="655" t="s">
        <v>107</v>
      </c>
      <c r="J91" s="668" t="s">
        <v>101</v>
      </c>
      <c r="K91" s="694">
        <v>50</v>
      </c>
      <c r="L91" s="694">
        <v>131.82</v>
      </c>
      <c r="M91" s="651">
        <v>100</v>
      </c>
      <c r="N91" s="655" t="s">
        <v>173</v>
      </c>
      <c r="O91" s="11"/>
      <c r="P91" s="12"/>
      <c r="Q91" s="12"/>
    </row>
    <row r="92" spans="1:17" ht="15" customHeight="1">
      <c r="A92" s="1706"/>
      <c r="B92" s="1826"/>
      <c r="C92" s="1743"/>
      <c r="D92" s="1828"/>
      <c r="E92" s="1601"/>
      <c r="F92" s="1704"/>
      <c r="G92" s="753" t="s">
        <v>210</v>
      </c>
      <c r="H92" s="657" t="s">
        <v>106</v>
      </c>
      <c r="I92" s="655" t="s">
        <v>107</v>
      </c>
      <c r="J92" s="668" t="s">
        <v>101</v>
      </c>
      <c r="K92" s="694">
        <v>15</v>
      </c>
      <c r="L92" s="694">
        <v>238.17</v>
      </c>
      <c r="M92" s="651">
        <v>200</v>
      </c>
      <c r="N92" s="655" t="s">
        <v>173</v>
      </c>
      <c r="O92" s="11"/>
      <c r="P92" s="12"/>
      <c r="Q92" s="12"/>
    </row>
    <row r="93" spans="1:17" ht="15" customHeight="1">
      <c r="A93" s="1706"/>
      <c r="B93" s="1826"/>
      <c r="C93" s="1743"/>
      <c r="D93" s="1828"/>
      <c r="E93" s="1776"/>
      <c r="F93" s="1776"/>
      <c r="G93" s="751"/>
      <c r="H93" s="751"/>
      <c r="I93" s="751"/>
      <c r="J93" s="751"/>
      <c r="K93" s="751"/>
      <c r="L93" s="751"/>
      <c r="M93" s="751"/>
      <c r="N93" s="751"/>
      <c r="O93" s="11"/>
      <c r="P93" s="12"/>
      <c r="Q93" s="12"/>
    </row>
    <row r="94" spans="1:17" ht="15" customHeight="1">
      <c r="A94" s="1706"/>
      <c r="B94" s="1826"/>
      <c r="C94" s="1743"/>
      <c r="D94" s="1828"/>
      <c r="E94" s="1377"/>
      <c r="F94" s="1336"/>
      <c r="G94" s="753" t="s">
        <v>286</v>
      </c>
      <c r="H94" s="657" t="s">
        <v>106</v>
      </c>
      <c r="I94" s="655" t="s">
        <v>107</v>
      </c>
      <c r="J94" s="668" t="s">
        <v>101</v>
      </c>
      <c r="K94" s="694">
        <v>60</v>
      </c>
      <c r="L94" s="694">
        <v>546.7</v>
      </c>
      <c r="M94" s="651">
        <v>500</v>
      </c>
      <c r="N94" s="655" t="s">
        <v>215</v>
      </c>
      <c r="O94" s="11"/>
      <c r="P94" s="12"/>
      <c r="Q94" s="12"/>
    </row>
    <row r="95" spans="1:17" ht="15" customHeight="1">
      <c r="A95" s="1706"/>
      <c r="B95" s="1826"/>
      <c r="C95" s="1743"/>
      <c r="D95" s="1828"/>
      <c r="E95" s="1776"/>
      <c r="F95" s="1776"/>
      <c r="G95" s="677" t="s">
        <v>254</v>
      </c>
      <c r="H95" s="653" t="s">
        <v>106</v>
      </c>
      <c r="I95" s="655" t="s">
        <v>107</v>
      </c>
      <c r="J95" s="668" t="s">
        <v>101</v>
      </c>
      <c r="K95" s="653">
        <v>30</v>
      </c>
      <c r="L95" s="653">
        <v>59.3</v>
      </c>
      <c r="M95" s="653" t="s">
        <v>124</v>
      </c>
      <c r="N95" s="655" t="s">
        <v>173</v>
      </c>
      <c r="O95" s="11"/>
      <c r="P95" s="12"/>
      <c r="Q95" s="12"/>
    </row>
    <row r="96" spans="1:17" ht="15" customHeight="1">
      <c r="A96" s="1706"/>
      <c r="B96" s="1826"/>
      <c r="C96" s="1743"/>
      <c r="D96" s="1828"/>
      <c r="E96" s="1377"/>
      <c r="F96" s="1336"/>
      <c r="G96" s="677"/>
      <c r="H96" s="653"/>
      <c r="I96" s="655"/>
      <c r="J96" s="668"/>
      <c r="K96" s="653"/>
      <c r="L96" s="653"/>
      <c r="M96" s="653"/>
      <c r="N96" s="655"/>
      <c r="O96" s="11"/>
      <c r="P96" s="12"/>
      <c r="Q96" s="12"/>
    </row>
    <row r="97" spans="1:17" ht="15" customHeight="1">
      <c r="A97" s="1706"/>
      <c r="B97" s="1826"/>
      <c r="C97" s="1743"/>
      <c r="D97" s="1828"/>
      <c r="E97" s="1776"/>
      <c r="F97" s="1776"/>
      <c r="G97" s="677" t="s">
        <v>255</v>
      </c>
      <c r="H97" s="653" t="s">
        <v>106</v>
      </c>
      <c r="I97" s="655" t="s">
        <v>107</v>
      </c>
      <c r="J97" s="668" t="s">
        <v>101</v>
      </c>
      <c r="K97" s="653">
        <v>50</v>
      </c>
      <c r="L97" s="653">
        <v>160</v>
      </c>
      <c r="M97" s="653">
        <v>150</v>
      </c>
      <c r="N97" s="655" t="s">
        <v>173</v>
      </c>
      <c r="O97" s="11"/>
      <c r="P97" s="12"/>
      <c r="Q97" s="12"/>
    </row>
    <row r="98" spans="1:17" ht="15" customHeight="1">
      <c r="A98" s="1706"/>
      <c r="B98" s="1826"/>
      <c r="C98" s="1743"/>
      <c r="D98" s="1828"/>
      <c r="E98" s="1776"/>
      <c r="F98" s="1776"/>
      <c r="G98" s="677" t="s">
        <v>264</v>
      </c>
      <c r="H98" s="653" t="s">
        <v>106</v>
      </c>
      <c r="I98" s="655" t="s">
        <v>107</v>
      </c>
      <c r="J98" s="668" t="s">
        <v>101</v>
      </c>
      <c r="K98" s="653">
        <v>40</v>
      </c>
      <c r="L98" s="653">
        <v>127.3</v>
      </c>
      <c r="M98" s="653">
        <v>100</v>
      </c>
      <c r="N98" s="655" t="s">
        <v>173</v>
      </c>
      <c r="O98" s="11"/>
      <c r="P98" s="12"/>
      <c r="Q98" s="12"/>
    </row>
    <row r="99" spans="1:17" ht="15" customHeight="1">
      <c r="A99" s="1706"/>
      <c r="B99" s="1826"/>
      <c r="C99" s="1743"/>
      <c r="D99" s="1828"/>
      <c r="E99" s="1377"/>
      <c r="F99" s="1336"/>
      <c r="G99" s="677"/>
      <c r="H99" s="653"/>
      <c r="I99" s="655"/>
      <c r="J99" s="668"/>
      <c r="K99" s="653"/>
      <c r="L99" s="653"/>
      <c r="M99" s="653"/>
      <c r="N99" s="655"/>
      <c r="O99" s="11"/>
      <c r="P99" s="12"/>
      <c r="Q99" s="12"/>
    </row>
    <row r="100" spans="1:17" ht="15" customHeight="1">
      <c r="A100" s="1706"/>
      <c r="B100" s="1826"/>
      <c r="C100" s="1743"/>
      <c r="D100" s="1828"/>
      <c r="E100" s="1377"/>
      <c r="F100" s="1336"/>
      <c r="G100" s="677" t="s">
        <v>271</v>
      </c>
      <c r="H100" s="653" t="s">
        <v>106</v>
      </c>
      <c r="I100" s="655" t="s">
        <v>107</v>
      </c>
      <c r="J100" s="668" t="s">
        <v>101</v>
      </c>
      <c r="K100" s="653">
        <v>40</v>
      </c>
      <c r="L100" s="653">
        <v>358</v>
      </c>
      <c r="M100" s="653">
        <v>300</v>
      </c>
      <c r="N100" s="655" t="s">
        <v>173</v>
      </c>
      <c r="O100" s="11"/>
      <c r="P100" s="12"/>
      <c r="Q100" s="12"/>
    </row>
    <row r="101" spans="1:17" ht="15" customHeight="1">
      <c r="A101" s="1706"/>
      <c r="B101" s="1826"/>
      <c r="C101" s="1743"/>
      <c r="D101" s="1828"/>
      <c r="E101" s="1377"/>
      <c r="F101" s="1336"/>
      <c r="G101" s="677"/>
      <c r="H101" s="653"/>
      <c r="I101" s="668"/>
      <c r="J101" s="668"/>
      <c r="K101" s="653"/>
      <c r="L101" s="653"/>
      <c r="M101" s="653"/>
      <c r="N101" s="655"/>
      <c r="O101" s="11"/>
      <c r="P101" s="12"/>
      <c r="Q101" s="12"/>
    </row>
    <row r="102" spans="1:17" ht="15" customHeight="1">
      <c r="A102" s="1706"/>
      <c r="B102" s="1826"/>
      <c r="C102" s="1743"/>
      <c r="D102" s="1828"/>
      <c r="E102" s="1776"/>
      <c r="F102" s="1776"/>
      <c r="G102" s="677" t="s">
        <v>114</v>
      </c>
      <c r="H102" s="653" t="s">
        <v>106</v>
      </c>
      <c r="I102" s="668" t="s">
        <v>101</v>
      </c>
      <c r="J102" s="668" t="s">
        <v>101</v>
      </c>
      <c r="K102" s="668">
        <v>50</v>
      </c>
      <c r="L102" s="668">
        <v>109.8</v>
      </c>
      <c r="M102" s="653">
        <v>100</v>
      </c>
      <c r="N102" s="655" t="s">
        <v>173</v>
      </c>
      <c r="O102" s="11"/>
      <c r="P102" s="12"/>
      <c r="Q102" s="12"/>
    </row>
    <row r="103" spans="1:17" ht="15" customHeight="1">
      <c r="A103" s="1706"/>
      <c r="B103" s="1826"/>
      <c r="C103" s="1743"/>
      <c r="D103" s="1828"/>
      <c r="E103" s="1776"/>
      <c r="F103" s="1776"/>
      <c r="G103" s="677" t="s">
        <v>297</v>
      </c>
      <c r="H103" s="653" t="s">
        <v>106</v>
      </c>
      <c r="I103" s="668" t="s">
        <v>101</v>
      </c>
      <c r="J103" s="668" t="s">
        <v>101</v>
      </c>
      <c r="K103" s="668">
        <v>50</v>
      </c>
      <c r="L103" s="668">
        <v>113.5</v>
      </c>
      <c r="M103" s="653">
        <v>100</v>
      </c>
      <c r="N103" s="655" t="s">
        <v>173</v>
      </c>
      <c r="O103" s="11"/>
      <c r="P103" s="12"/>
      <c r="Q103" s="12"/>
    </row>
    <row r="104" spans="1:17" ht="15" customHeight="1">
      <c r="A104" s="1706"/>
      <c r="B104" s="1826"/>
      <c r="C104" s="1743"/>
      <c r="D104" s="1828"/>
      <c r="E104" s="1776"/>
      <c r="F104" s="1776"/>
      <c r="G104" s="677" t="s">
        <v>298</v>
      </c>
      <c r="H104" s="653" t="s">
        <v>106</v>
      </c>
      <c r="I104" s="668" t="s">
        <v>101</v>
      </c>
      <c r="J104" s="668" t="s">
        <v>101</v>
      </c>
      <c r="K104" s="668">
        <v>50</v>
      </c>
      <c r="L104" s="668">
        <v>108.4</v>
      </c>
      <c r="M104" s="653">
        <v>100</v>
      </c>
      <c r="N104" s="655" t="s">
        <v>173</v>
      </c>
      <c r="O104" s="11"/>
      <c r="P104" s="12"/>
      <c r="Q104" s="12"/>
    </row>
    <row r="105" spans="1:17" ht="15" customHeight="1">
      <c r="A105" s="1706"/>
      <c r="B105" s="1826"/>
      <c r="C105" s="1743"/>
      <c r="D105" s="1828"/>
      <c r="E105" s="1776"/>
      <c r="F105" s="1776"/>
      <c r="G105" s="677" t="s">
        <v>299</v>
      </c>
      <c r="H105" s="653" t="s">
        <v>106</v>
      </c>
      <c r="I105" s="668" t="s">
        <v>101</v>
      </c>
      <c r="J105" s="668" t="s">
        <v>101</v>
      </c>
      <c r="K105" s="668">
        <v>50</v>
      </c>
      <c r="L105" s="668">
        <v>114.4</v>
      </c>
      <c r="M105" s="653">
        <v>100</v>
      </c>
      <c r="N105" s="655" t="s">
        <v>173</v>
      </c>
      <c r="O105" s="12"/>
      <c r="P105" s="12"/>
      <c r="Q105" s="12"/>
    </row>
    <row r="106" spans="1:17" ht="15" customHeight="1">
      <c r="A106" s="1706"/>
      <c r="B106" s="1826"/>
      <c r="C106" s="1743"/>
      <c r="D106" s="1828"/>
      <c r="E106" s="1776"/>
      <c r="F106" s="1776"/>
      <c r="G106" s="677" t="s">
        <v>300</v>
      </c>
      <c r="H106" s="653" t="s">
        <v>106</v>
      </c>
      <c r="I106" s="668" t="s">
        <v>101</v>
      </c>
      <c r="J106" s="668" t="s">
        <v>101</v>
      </c>
      <c r="K106" s="668">
        <v>50</v>
      </c>
      <c r="L106" s="668">
        <v>109.5</v>
      </c>
      <c r="M106" s="653">
        <v>100</v>
      </c>
      <c r="N106" s="655" t="s">
        <v>173</v>
      </c>
      <c r="O106" s="12"/>
      <c r="P106" s="12"/>
      <c r="Q106" s="12"/>
    </row>
    <row r="107" spans="1:17" ht="35.25" customHeight="1">
      <c r="A107" s="1706"/>
      <c r="B107" s="1826"/>
      <c r="C107" s="1743"/>
      <c r="D107" s="1828"/>
      <c r="E107" s="1776"/>
      <c r="F107" s="1776"/>
      <c r="G107" s="677" t="s">
        <v>301</v>
      </c>
      <c r="H107" s="667" t="s">
        <v>106</v>
      </c>
      <c r="I107" s="668" t="s">
        <v>101</v>
      </c>
      <c r="J107" s="668" t="s">
        <v>101</v>
      </c>
      <c r="K107" s="668">
        <v>50</v>
      </c>
      <c r="L107" s="664">
        <v>109.2</v>
      </c>
      <c r="M107" s="667">
        <v>100</v>
      </c>
      <c r="N107" s="655" t="s">
        <v>173</v>
      </c>
      <c r="O107" s="12"/>
      <c r="P107" s="12"/>
      <c r="Q107" s="12"/>
    </row>
    <row r="108" spans="1:17" ht="15" customHeight="1">
      <c r="A108" s="1706"/>
      <c r="B108" s="1826"/>
      <c r="C108" s="1743"/>
      <c r="D108" s="1828"/>
      <c r="E108" s="1776"/>
      <c r="F108" s="1776"/>
      <c r="G108" s="677" t="s">
        <v>302</v>
      </c>
      <c r="H108" s="653" t="s">
        <v>106</v>
      </c>
      <c r="I108" s="668" t="s">
        <v>101</v>
      </c>
      <c r="J108" s="668" t="s">
        <v>101</v>
      </c>
      <c r="K108" s="668">
        <v>50</v>
      </c>
      <c r="L108" s="668">
        <v>120.2</v>
      </c>
      <c r="M108" s="653">
        <v>100</v>
      </c>
      <c r="N108" s="655" t="s">
        <v>173</v>
      </c>
      <c r="O108" s="12"/>
      <c r="P108" s="12"/>
      <c r="Q108" s="12"/>
    </row>
    <row r="109" spans="1:17" ht="15" customHeight="1">
      <c r="A109" s="1706"/>
      <c r="B109" s="1826"/>
      <c r="C109" s="1743"/>
      <c r="D109" s="1828"/>
      <c r="E109" s="1776"/>
      <c r="F109" s="1776"/>
      <c r="G109" s="677" t="s">
        <v>115</v>
      </c>
      <c r="H109" s="653" t="s">
        <v>106</v>
      </c>
      <c r="I109" s="668" t="s">
        <v>101</v>
      </c>
      <c r="J109" s="668" t="s">
        <v>101</v>
      </c>
      <c r="K109" s="668">
        <v>50</v>
      </c>
      <c r="L109" s="668">
        <v>112.9</v>
      </c>
      <c r="M109" s="653">
        <v>100</v>
      </c>
      <c r="N109" s="655" t="s">
        <v>173</v>
      </c>
      <c r="O109" s="12"/>
      <c r="P109" s="12"/>
      <c r="Q109" s="12"/>
    </row>
    <row r="110" spans="1:17" ht="15" customHeight="1">
      <c r="A110" s="1706"/>
      <c r="B110" s="1826"/>
      <c r="C110" s="1743"/>
      <c r="D110" s="1828"/>
      <c r="E110" s="1837"/>
      <c r="F110" s="1837"/>
      <c r="G110" s="752" t="s">
        <v>116</v>
      </c>
      <c r="H110" s="653" t="s">
        <v>106</v>
      </c>
      <c r="I110" s="668" t="s">
        <v>101</v>
      </c>
      <c r="J110" s="668" t="s">
        <v>101</v>
      </c>
      <c r="K110" s="668">
        <v>50</v>
      </c>
      <c r="L110" s="668">
        <v>113.9</v>
      </c>
      <c r="M110" s="653">
        <v>100</v>
      </c>
      <c r="N110" s="655" t="s">
        <v>173</v>
      </c>
      <c r="O110" s="12"/>
      <c r="P110" s="12"/>
      <c r="Q110" s="12"/>
    </row>
    <row r="111" spans="1:17" ht="15" customHeight="1">
      <c r="A111" s="1706"/>
      <c r="B111" s="1826"/>
      <c r="C111" s="1743"/>
      <c r="D111" s="1828"/>
      <c r="E111" s="1333"/>
      <c r="F111" s="1371"/>
      <c r="G111" s="754" t="s">
        <v>303</v>
      </c>
      <c r="H111" s="653" t="s">
        <v>106</v>
      </c>
      <c r="I111" s="668" t="s">
        <v>101</v>
      </c>
      <c r="J111" s="668" t="s">
        <v>101</v>
      </c>
      <c r="K111" s="668">
        <v>50</v>
      </c>
      <c r="L111" s="755">
        <v>109.3</v>
      </c>
      <c r="M111" s="653">
        <v>100</v>
      </c>
      <c r="N111" s="655" t="s">
        <v>173</v>
      </c>
      <c r="O111" s="585"/>
      <c r="P111" s="585"/>
      <c r="Q111" s="585"/>
    </row>
    <row r="112" spans="1:17" ht="15" customHeight="1">
      <c r="A112" s="1706"/>
      <c r="B112" s="1826"/>
      <c r="C112" s="1743"/>
      <c r="D112" s="1828"/>
      <c r="E112" s="1845"/>
      <c r="F112" s="1845"/>
      <c r="G112" s="800"/>
      <c r="H112" s="653"/>
      <c r="I112" s="653"/>
      <c r="J112" s="668"/>
      <c r="K112" s="653"/>
      <c r="L112" s="653"/>
      <c r="M112" s="655"/>
      <c r="N112" s="800"/>
      <c r="O112" s="12"/>
      <c r="P112" s="12"/>
      <c r="Q112" s="12"/>
    </row>
    <row r="113" spans="1:17" ht="15" customHeight="1">
      <c r="A113" s="1706"/>
      <c r="B113" s="1826"/>
      <c r="C113" s="1743"/>
      <c r="D113" s="1828"/>
      <c r="E113" s="1593"/>
      <c r="F113" s="1336"/>
      <c r="G113" s="754" t="s">
        <v>336</v>
      </c>
      <c r="H113" s="653" t="s">
        <v>106</v>
      </c>
      <c r="I113" s="668" t="s">
        <v>101</v>
      </c>
      <c r="J113" s="668" t="s">
        <v>101</v>
      </c>
      <c r="K113" s="755">
        <v>500</v>
      </c>
      <c r="L113" s="755">
        <v>1201</v>
      </c>
      <c r="M113" s="771">
        <v>1000</v>
      </c>
      <c r="N113" s="655" t="s">
        <v>173</v>
      </c>
      <c r="O113" s="12"/>
      <c r="P113" s="12"/>
      <c r="Q113" s="12"/>
    </row>
    <row r="114" spans="1:17" ht="15" customHeight="1">
      <c r="A114" s="1706"/>
      <c r="B114" s="1826"/>
      <c r="C114" s="1743"/>
      <c r="D114" s="1828"/>
      <c r="E114" s="1593"/>
      <c r="F114" s="1336"/>
      <c r="G114" s="754"/>
      <c r="H114" s="771"/>
      <c r="I114" s="755"/>
      <c r="J114" s="755"/>
      <c r="K114" s="755"/>
      <c r="L114" s="755"/>
      <c r="M114" s="771"/>
      <c r="N114" s="693"/>
      <c r="O114" s="12"/>
      <c r="P114" s="12"/>
      <c r="Q114" s="12"/>
    </row>
    <row r="115" spans="1:17" ht="15" customHeight="1">
      <c r="A115" s="1706"/>
      <c r="B115" s="1826"/>
      <c r="C115" s="1743"/>
      <c r="D115" s="1828"/>
      <c r="E115" s="1846"/>
      <c r="F115" s="1846"/>
      <c r="G115" s="754" t="s">
        <v>335</v>
      </c>
      <c r="H115" s="653" t="s">
        <v>106</v>
      </c>
      <c r="I115" s="668" t="s">
        <v>101</v>
      </c>
      <c r="J115" s="668" t="s">
        <v>101</v>
      </c>
      <c r="K115" s="1002">
        <v>25</v>
      </c>
      <c r="L115" s="1002">
        <v>58.58</v>
      </c>
      <c r="M115" s="1049">
        <v>50</v>
      </c>
      <c r="N115" s="846" t="s">
        <v>215</v>
      </c>
      <c r="O115" s="12"/>
      <c r="P115" s="12"/>
      <c r="Q115" s="12"/>
    </row>
    <row r="116" spans="1:17" ht="15" customHeight="1">
      <c r="A116" s="1814" t="s">
        <v>23</v>
      </c>
      <c r="B116" s="1815"/>
      <c r="C116" s="1128">
        <f>IF(C13&gt;5000,100/3,(C15*0.5)*0.4)</f>
        <v>1.8719999999999999</v>
      </c>
      <c r="D116" s="30">
        <f>SUM(D117+D124+D134+D139+D144)</f>
        <v>20</v>
      </c>
      <c r="E116" s="1751"/>
      <c r="F116" s="1752"/>
      <c r="G116" s="168"/>
      <c r="H116" s="168"/>
      <c r="I116" s="168"/>
      <c r="J116" s="168"/>
      <c r="K116" s="168"/>
      <c r="L116" s="168"/>
      <c r="M116" s="320"/>
      <c r="N116" s="541"/>
      <c r="O116" s="12"/>
      <c r="P116" s="12"/>
      <c r="Q116" s="12"/>
    </row>
    <row r="117" spans="1:17" ht="15" customHeight="1">
      <c r="A117" s="1628" t="s">
        <v>10</v>
      </c>
      <c r="B117" s="1631" t="s">
        <v>69</v>
      </c>
      <c r="C117" s="1812"/>
      <c r="D117" s="1616">
        <v>6</v>
      </c>
      <c r="E117" s="1733"/>
      <c r="F117" s="1734"/>
      <c r="G117" s="182" t="s">
        <v>117</v>
      </c>
      <c r="H117" s="156" t="s">
        <v>106</v>
      </c>
      <c r="I117" s="159"/>
      <c r="J117" s="45" t="s">
        <v>101</v>
      </c>
      <c r="K117" s="45"/>
      <c r="L117" s="467">
        <v>15.94</v>
      </c>
      <c r="M117" s="156" t="s">
        <v>124</v>
      </c>
      <c r="N117" s="159" t="s">
        <v>215</v>
      </c>
      <c r="O117" s="12"/>
      <c r="P117" s="12"/>
      <c r="Q117" s="12"/>
    </row>
    <row r="118" spans="1:17" ht="15" customHeight="1">
      <c r="A118" s="1628"/>
      <c r="B118" s="1631"/>
      <c r="C118" s="1812"/>
      <c r="D118" s="1616"/>
      <c r="E118" s="1585"/>
      <c r="F118" s="1586"/>
      <c r="G118" s="441" t="s">
        <v>180</v>
      </c>
      <c r="H118" s="163" t="s">
        <v>106</v>
      </c>
      <c r="I118" s="57"/>
      <c r="J118" s="136" t="s">
        <v>101</v>
      </c>
      <c r="K118" s="474"/>
      <c r="L118" s="488">
        <v>8.45</v>
      </c>
      <c r="M118" s="163" t="s">
        <v>124</v>
      </c>
      <c r="N118" s="57" t="s">
        <v>215</v>
      </c>
      <c r="O118" s="12"/>
      <c r="P118" s="12"/>
      <c r="Q118" s="12"/>
    </row>
    <row r="119" spans="1:17" ht="15" customHeight="1">
      <c r="A119" s="1628"/>
      <c r="B119" s="1631"/>
      <c r="C119" s="1812"/>
      <c r="D119" s="1616"/>
      <c r="E119" s="1585"/>
      <c r="F119" s="1586"/>
      <c r="G119" s="178" t="s">
        <v>203</v>
      </c>
      <c r="H119" s="163" t="s">
        <v>106</v>
      </c>
      <c r="I119" s="57"/>
      <c r="J119" s="139" t="s">
        <v>101</v>
      </c>
      <c r="K119" s="203"/>
      <c r="L119" s="136">
        <v>11.28</v>
      </c>
      <c r="M119" s="163">
        <v>10</v>
      </c>
      <c r="N119" s="57" t="s">
        <v>174</v>
      </c>
      <c r="O119" s="12"/>
      <c r="P119" s="12"/>
      <c r="Q119" s="12"/>
    </row>
    <row r="120" spans="1:17" ht="15" customHeight="1">
      <c r="A120" s="1628"/>
      <c r="B120" s="1631"/>
      <c r="C120" s="1812"/>
      <c r="D120" s="1616"/>
      <c r="E120" s="1585"/>
      <c r="F120" s="1586"/>
      <c r="G120" s="178"/>
      <c r="H120" s="193"/>
      <c r="I120" s="193"/>
      <c r="J120" s="193"/>
      <c r="K120" s="193"/>
      <c r="L120" s="193"/>
      <c r="M120" s="193"/>
      <c r="N120" s="193"/>
      <c r="O120" s="12"/>
      <c r="P120" s="12"/>
      <c r="Q120" s="12"/>
    </row>
    <row r="121" spans="1:17" ht="15" customHeight="1">
      <c r="A121" s="1628"/>
      <c r="B121" s="1631"/>
      <c r="C121" s="1812"/>
      <c r="D121" s="1616"/>
      <c r="E121" s="1585"/>
      <c r="F121" s="1586"/>
      <c r="G121" s="193" t="s">
        <v>118</v>
      </c>
      <c r="H121" s="163" t="s">
        <v>100</v>
      </c>
      <c r="I121" s="57"/>
      <c r="J121" s="155" t="s">
        <v>101</v>
      </c>
      <c r="K121" s="155"/>
      <c r="L121" s="489">
        <v>114.71</v>
      </c>
      <c r="M121" s="163">
        <v>100</v>
      </c>
      <c r="N121" s="57" t="s">
        <v>174</v>
      </c>
      <c r="O121" s="12"/>
      <c r="P121" s="12"/>
      <c r="Q121" s="12"/>
    </row>
    <row r="122" spans="1:17" ht="15" customHeight="1">
      <c r="A122" s="1628"/>
      <c r="B122" s="1631"/>
      <c r="C122" s="1812"/>
      <c r="D122" s="1616"/>
      <c r="E122" s="1585"/>
      <c r="F122" s="1586"/>
      <c r="G122" s="196" t="s">
        <v>218</v>
      </c>
      <c r="H122" s="194" t="s">
        <v>100</v>
      </c>
      <c r="I122" s="57"/>
      <c r="J122" s="194" t="s">
        <v>101</v>
      </c>
      <c r="K122" s="203"/>
      <c r="L122" s="194">
        <v>24.19</v>
      </c>
      <c r="M122" s="194">
        <v>20</v>
      </c>
      <c r="N122" s="194" t="s">
        <v>173</v>
      </c>
      <c r="O122" s="12"/>
      <c r="P122" s="12"/>
      <c r="Q122" s="12"/>
    </row>
    <row r="123" spans="1:17" ht="15" customHeight="1">
      <c r="A123" s="1629"/>
      <c r="B123" s="1632"/>
      <c r="C123" s="1813"/>
      <c r="D123" s="1617"/>
      <c r="E123" s="1747"/>
      <c r="F123" s="1748"/>
      <c r="G123" s="324"/>
      <c r="H123" s="325"/>
      <c r="I123" s="325"/>
      <c r="J123" s="325"/>
      <c r="K123" s="325"/>
      <c r="L123" s="325"/>
      <c r="M123" s="325"/>
      <c r="N123" s="204"/>
      <c r="O123" s="12"/>
      <c r="P123" s="12"/>
      <c r="Q123" s="12"/>
    </row>
    <row r="124" spans="1:17" ht="15" customHeight="1">
      <c r="A124" s="1627" t="s">
        <v>11</v>
      </c>
      <c r="B124" s="1630" t="s">
        <v>70</v>
      </c>
      <c r="C124" s="1811"/>
      <c r="D124" s="1615">
        <v>5</v>
      </c>
      <c r="E124" s="1821"/>
      <c r="F124" s="1821"/>
      <c r="G124" s="166" t="s">
        <v>119</v>
      </c>
      <c r="H124" s="163" t="s">
        <v>106</v>
      </c>
      <c r="I124" s="57"/>
      <c r="J124" s="45" t="s">
        <v>120</v>
      </c>
      <c r="K124" s="45"/>
      <c r="L124" s="803">
        <v>2.17</v>
      </c>
      <c r="M124" s="45">
        <v>2</v>
      </c>
      <c r="N124" s="159" t="s">
        <v>174</v>
      </c>
      <c r="O124" s="12"/>
      <c r="P124" s="12"/>
      <c r="Q124" s="12"/>
    </row>
    <row r="125" spans="1:17" ht="15" customHeight="1">
      <c r="A125" s="1628"/>
      <c r="B125" s="1631"/>
      <c r="C125" s="1812"/>
      <c r="D125" s="1616"/>
      <c r="E125" s="1763"/>
      <c r="F125" s="1764"/>
      <c r="G125" s="174" t="s">
        <v>138</v>
      </c>
      <c r="H125" s="163" t="s">
        <v>106</v>
      </c>
      <c r="I125" s="57"/>
      <c r="J125" s="136" t="s">
        <v>120</v>
      </c>
      <c r="K125" s="136"/>
      <c r="L125" s="668">
        <v>5.24</v>
      </c>
      <c r="M125" s="136">
        <v>5</v>
      </c>
      <c r="N125" s="57" t="s">
        <v>174</v>
      </c>
      <c r="O125" s="12"/>
      <c r="P125" s="12"/>
      <c r="Q125" s="12"/>
    </row>
    <row r="126" spans="1:17" ht="15" customHeight="1">
      <c r="A126" s="1628"/>
      <c r="B126" s="1825"/>
      <c r="C126" s="1812"/>
      <c r="D126" s="1616"/>
      <c r="E126" s="1822"/>
      <c r="F126" s="1823"/>
      <c r="G126" s="187" t="s">
        <v>181</v>
      </c>
      <c r="H126" s="163" t="s">
        <v>106</v>
      </c>
      <c r="I126" s="57"/>
      <c r="J126" s="136" t="s">
        <v>120</v>
      </c>
      <c r="K126" s="203"/>
      <c r="L126" s="651">
        <v>5.5</v>
      </c>
      <c r="M126" s="136">
        <v>5</v>
      </c>
      <c r="N126" s="57" t="s">
        <v>174</v>
      </c>
      <c r="O126" s="12"/>
      <c r="P126" s="12"/>
      <c r="Q126" s="12"/>
    </row>
    <row r="127" spans="1:17" ht="15" customHeight="1">
      <c r="A127" s="1628"/>
      <c r="B127" s="1825"/>
      <c r="C127" s="1812"/>
      <c r="D127" s="1616"/>
      <c r="E127" s="1822"/>
      <c r="F127" s="1823"/>
      <c r="G127" s="1056" t="s">
        <v>184</v>
      </c>
      <c r="H127" s="800" t="s">
        <v>106</v>
      </c>
      <c r="I127" s="655"/>
      <c r="J127" s="668" t="s">
        <v>120</v>
      </c>
      <c r="K127" s="762"/>
      <c r="L127" s="800">
        <v>2.19</v>
      </c>
      <c r="M127" s="668">
        <v>2</v>
      </c>
      <c r="N127" s="57" t="s">
        <v>174</v>
      </c>
      <c r="O127" s="12"/>
      <c r="P127" s="12"/>
      <c r="Q127" s="12"/>
    </row>
    <row r="128" spans="1:17" ht="15" customHeight="1">
      <c r="A128" s="1628"/>
      <c r="B128" s="1825"/>
      <c r="C128" s="1812"/>
      <c r="D128" s="1616"/>
      <c r="E128" s="1822"/>
      <c r="F128" s="1823"/>
      <c r="G128" s="1056" t="s">
        <v>185</v>
      </c>
      <c r="H128" s="800" t="s">
        <v>106</v>
      </c>
      <c r="I128" s="655"/>
      <c r="J128" s="668" t="s">
        <v>120</v>
      </c>
      <c r="K128" s="762"/>
      <c r="L128" s="800">
        <v>53.31</v>
      </c>
      <c r="M128" s="668">
        <v>50</v>
      </c>
      <c r="N128" s="655" t="s">
        <v>174</v>
      </c>
      <c r="O128" s="12"/>
      <c r="P128" s="12"/>
      <c r="Q128" s="12"/>
    </row>
    <row r="129" spans="1:17" ht="15" customHeight="1">
      <c r="A129" s="1628"/>
      <c r="B129" s="1825"/>
      <c r="C129" s="1812"/>
      <c r="D129" s="1616"/>
      <c r="E129" s="1585"/>
      <c r="F129" s="1336"/>
      <c r="G129" s="196" t="s">
        <v>304</v>
      </c>
      <c r="H129" s="163" t="s">
        <v>106</v>
      </c>
      <c r="I129" s="189"/>
      <c r="J129" s="136" t="s">
        <v>120</v>
      </c>
      <c r="K129" s="1058"/>
      <c r="L129" s="213">
        <v>2.11</v>
      </c>
      <c r="M129" s="213">
        <v>2</v>
      </c>
      <c r="N129" s="655" t="s">
        <v>174</v>
      </c>
      <c r="O129" s="12"/>
      <c r="P129" s="12"/>
      <c r="Q129" s="12"/>
    </row>
    <row r="130" spans="1:17" ht="15" customHeight="1">
      <c r="A130" s="1628"/>
      <c r="B130" s="1825"/>
      <c r="C130" s="1812"/>
      <c r="D130" s="1616"/>
      <c r="E130" s="1585"/>
      <c r="F130" s="1336"/>
      <c r="G130" s="196" t="s">
        <v>305</v>
      </c>
      <c r="H130" s="163" t="s">
        <v>106</v>
      </c>
      <c r="I130" s="189"/>
      <c r="J130" s="136" t="s">
        <v>120</v>
      </c>
      <c r="K130" s="1058"/>
      <c r="L130" s="213">
        <v>23.02</v>
      </c>
      <c r="M130" s="213">
        <v>20</v>
      </c>
      <c r="N130" s="655" t="s">
        <v>174</v>
      </c>
      <c r="O130" s="12"/>
      <c r="P130" s="12"/>
      <c r="Q130" s="12"/>
    </row>
    <row r="131" spans="1:17" ht="15" customHeight="1">
      <c r="A131" s="1628"/>
      <c r="B131" s="1825"/>
      <c r="C131" s="1812"/>
      <c r="D131" s="1616"/>
      <c r="E131" s="1585"/>
      <c r="F131" s="1336"/>
      <c r="G131" s="650" t="s">
        <v>306</v>
      </c>
      <c r="H131" s="800" t="s">
        <v>106</v>
      </c>
      <c r="I131" s="693"/>
      <c r="J131" s="668" t="s">
        <v>120</v>
      </c>
      <c r="K131" s="917"/>
      <c r="L131" s="849">
        <v>5.18</v>
      </c>
      <c r="M131" s="849">
        <v>5</v>
      </c>
      <c r="N131" s="655" t="s">
        <v>174</v>
      </c>
      <c r="O131" s="12"/>
      <c r="P131" s="12"/>
      <c r="Q131" s="12"/>
    </row>
    <row r="132" spans="1:17" ht="15" customHeight="1">
      <c r="A132" s="1628"/>
      <c r="B132" s="1825"/>
      <c r="C132" s="1812"/>
      <c r="D132" s="1616"/>
      <c r="E132" s="1585"/>
      <c r="F132" s="1336"/>
      <c r="G132" s="650" t="s">
        <v>331</v>
      </c>
      <c r="H132" s="800" t="s">
        <v>106</v>
      </c>
      <c r="I132" s="655"/>
      <c r="J132" s="668" t="s">
        <v>120</v>
      </c>
      <c r="K132" s="762"/>
      <c r="L132" s="651">
        <v>109.37</v>
      </c>
      <c r="M132" s="651">
        <v>100</v>
      </c>
      <c r="N132" s="655" t="s">
        <v>174</v>
      </c>
      <c r="O132" s="12"/>
      <c r="P132" s="12"/>
      <c r="Q132" s="12"/>
    </row>
    <row r="133" spans="1:17" ht="15" customHeight="1">
      <c r="A133" s="1629"/>
      <c r="B133" s="1632"/>
      <c r="C133" s="1813"/>
      <c r="D133" s="1617"/>
      <c r="E133" s="1765"/>
      <c r="F133" s="1766"/>
      <c r="G133" s="390"/>
      <c r="H133" s="390"/>
      <c r="I133" s="325"/>
      <c r="J133" s="325"/>
      <c r="K133" s="325"/>
      <c r="L133" s="325" t="s">
        <v>238</v>
      </c>
      <c r="M133" s="325"/>
      <c r="N133" s="325"/>
      <c r="O133" s="12"/>
      <c r="P133" s="12"/>
      <c r="Q133" s="12"/>
    </row>
    <row r="134" spans="1:17" ht="15" customHeight="1">
      <c r="A134" s="1627" t="s">
        <v>12</v>
      </c>
      <c r="B134" s="1630" t="s">
        <v>71</v>
      </c>
      <c r="C134" s="1811"/>
      <c r="D134" s="1615">
        <v>3</v>
      </c>
      <c r="E134" s="1633"/>
      <c r="F134" s="1634"/>
      <c r="G134" s="739"/>
      <c r="H134" s="740"/>
      <c r="I134" s="740"/>
      <c r="J134" s="740"/>
      <c r="K134" s="742"/>
      <c r="L134" s="742"/>
      <c r="M134" s="670"/>
      <c r="N134" s="741"/>
      <c r="O134" s="12"/>
      <c r="P134" s="12"/>
      <c r="Q134" s="12"/>
    </row>
    <row r="135" spans="1:17" ht="15" customHeight="1">
      <c r="A135" s="1628"/>
      <c r="B135" s="1631"/>
      <c r="C135" s="1812"/>
      <c r="D135" s="1616"/>
      <c r="E135" s="1635"/>
      <c r="F135" s="1636"/>
      <c r="G135" s="193" t="s">
        <v>251</v>
      </c>
      <c r="H135" s="163" t="s">
        <v>106</v>
      </c>
      <c r="I135" s="727"/>
      <c r="J135" s="154" t="s">
        <v>99</v>
      </c>
      <c r="K135" s="490"/>
      <c r="L135" s="490">
        <v>10</v>
      </c>
      <c r="M135" s="154" t="s">
        <v>124</v>
      </c>
      <c r="N135" s="158" t="s">
        <v>215</v>
      </c>
      <c r="O135" s="12"/>
      <c r="P135" s="12"/>
      <c r="Q135" s="12"/>
    </row>
    <row r="136" spans="1:17" ht="15" customHeight="1">
      <c r="A136" s="1628"/>
      <c r="B136" s="1631"/>
      <c r="C136" s="1812"/>
      <c r="D136" s="1616"/>
      <c r="E136" s="1765"/>
      <c r="F136" s="1766"/>
      <c r="G136" s="387"/>
      <c r="H136" s="387"/>
      <c r="I136" s="203"/>
      <c r="J136" s="203"/>
      <c r="K136" s="203"/>
      <c r="L136" s="203"/>
      <c r="M136" s="203"/>
      <c r="N136" s="203"/>
      <c r="O136" s="12"/>
      <c r="P136" s="12"/>
      <c r="Q136" s="12"/>
    </row>
    <row r="137" spans="1:17" ht="15" customHeight="1">
      <c r="A137" s="1628"/>
      <c r="B137" s="1631"/>
      <c r="C137" s="1812"/>
      <c r="D137" s="1616"/>
      <c r="E137" s="1765"/>
      <c r="F137" s="1766"/>
      <c r="G137" s="387"/>
      <c r="H137" s="387"/>
      <c r="I137" s="203"/>
      <c r="J137" s="203"/>
      <c r="K137" s="203"/>
      <c r="L137" s="203"/>
      <c r="M137" s="203"/>
      <c r="N137" s="57"/>
      <c r="O137" s="12"/>
      <c r="P137" s="12"/>
      <c r="Q137" s="12"/>
    </row>
    <row r="138" spans="1:17" ht="15" customHeight="1">
      <c r="A138" s="1628"/>
      <c r="B138" s="1632"/>
      <c r="C138" s="1813"/>
      <c r="D138" s="1617"/>
      <c r="E138" s="1637"/>
      <c r="F138" s="1638"/>
      <c r="G138" s="390"/>
      <c r="H138" s="390"/>
      <c r="I138" s="325"/>
      <c r="J138" s="325"/>
      <c r="K138" s="325"/>
      <c r="L138" s="325"/>
      <c r="M138" s="325"/>
      <c r="N138" s="325"/>
      <c r="O138" s="12"/>
      <c r="P138" s="12"/>
      <c r="Q138" s="12"/>
    </row>
    <row r="139" spans="1:17" ht="15" customHeight="1">
      <c r="A139" s="1628"/>
      <c r="B139" s="1630" t="s">
        <v>72</v>
      </c>
      <c r="C139" s="1811"/>
      <c r="D139" s="1615">
        <v>4</v>
      </c>
      <c r="E139" s="1824"/>
      <c r="F139" s="1824"/>
      <c r="G139" s="1158" t="s">
        <v>121</v>
      </c>
      <c r="H139" s="1159" t="s">
        <v>106</v>
      </c>
      <c r="I139" s="1160" t="s">
        <v>178</v>
      </c>
      <c r="J139" s="1161" t="s">
        <v>99</v>
      </c>
      <c r="K139" s="1161">
        <v>10</v>
      </c>
      <c r="L139" s="1161">
        <v>10</v>
      </c>
      <c r="M139" s="1162" t="s">
        <v>124</v>
      </c>
      <c r="N139" s="57" t="s">
        <v>282</v>
      </c>
      <c r="O139" s="12"/>
      <c r="P139" s="12"/>
      <c r="Q139" s="12"/>
    </row>
    <row r="140" spans="1:17" ht="15" customHeight="1">
      <c r="A140" s="1628"/>
      <c r="B140" s="1631"/>
      <c r="C140" s="1812"/>
      <c r="D140" s="1616"/>
      <c r="E140" s="1822"/>
      <c r="F140" s="1823"/>
      <c r="G140" s="187" t="s">
        <v>182</v>
      </c>
      <c r="H140" s="163" t="s">
        <v>106</v>
      </c>
      <c r="I140" s="139" t="s">
        <v>178</v>
      </c>
      <c r="J140" s="139" t="s">
        <v>99</v>
      </c>
      <c r="K140" s="163">
        <v>10</v>
      </c>
      <c r="L140" s="163">
        <v>10</v>
      </c>
      <c r="M140" s="136" t="s">
        <v>124</v>
      </c>
      <c r="N140" s="57" t="s">
        <v>282</v>
      </c>
      <c r="O140" s="12"/>
      <c r="P140" s="12"/>
      <c r="Q140" s="12"/>
    </row>
    <row r="141" spans="1:17" ht="15" customHeight="1">
      <c r="A141" s="1628"/>
      <c r="B141" s="1631"/>
      <c r="C141" s="1812"/>
      <c r="D141" s="1616"/>
      <c r="E141" s="1765"/>
      <c r="F141" s="1766"/>
      <c r="G141" s="387"/>
      <c r="H141" s="387"/>
      <c r="I141" s="203"/>
      <c r="J141" s="203"/>
      <c r="K141" s="203"/>
      <c r="L141" s="203"/>
      <c r="M141" s="203"/>
      <c r="N141" s="203"/>
      <c r="O141" s="12"/>
      <c r="P141" s="12"/>
      <c r="Q141" s="12"/>
    </row>
    <row r="142" spans="1:17" ht="15" customHeight="1">
      <c r="A142" s="1628"/>
      <c r="B142" s="1631"/>
      <c r="C142" s="1812"/>
      <c r="D142" s="1616"/>
      <c r="E142" s="1765"/>
      <c r="F142" s="1766"/>
      <c r="G142" s="387"/>
      <c r="H142" s="387"/>
      <c r="I142" s="203"/>
      <c r="J142" s="203"/>
      <c r="K142" s="203"/>
      <c r="L142" s="203"/>
      <c r="M142" s="203"/>
      <c r="N142" s="155"/>
      <c r="O142" s="12"/>
      <c r="P142" s="12"/>
      <c r="Q142" s="12"/>
    </row>
    <row r="143" spans="1:17" ht="15" customHeight="1">
      <c r="A143" s="1629"/>
      <c r="B143" s="1632"/>
      <c r="C143" s="1813"/>
      <c r="D143" s="1617"/>
      <c r="E143" s="1637"/>
      <c r="F143" s="1638"/>
      <c r="G143" s="390"/>
      <c r="H143" s="390"/>
      <c r="I143" s="325"/>
      <c r="J143" s="325"/>
      <c r="K143" s="325"/>
      <c r="L143" s="325"/>
      <c r="M143" s="325"/>
      <c r="N143" s="325"/>
      <c r="O143" s="12"/>
      <c r="P143" s="12"/>
      <c r="Q143" s="12"/>
    </row>
    <row r="144" spans="1:17" ht="15" customHeight="1">
      <c r="A144" s="1727" t="s">
        <v>14</v>
      </c>
      <c r="B144" s="1730" t="s">
        <v>211</v>
      </c>
      <c r="C144" s="1811"/>
      <c r="D144" s="1615">
        <v>2</v>
      </c>
      <c r="E144" s="1821"/>
      <c r="F144" s="1821"/>
      <c r="G144" s="166" t="s">
        <v>122</v>
      </c>
      <c r="H144" s="163" t="s">
        <v>106</v>
      </c>
      <c r="I144" s="159"/>
      <c r="J144" s="45" t="s">
        <v>101</v>
      </c>
      <c r="K144" s="45"/>
      <c r="L144" s="45">
        <v>7.25</v>
      </c>
      <c r="M144" s="45" t="s">
        <v>124</v>
      </c>
      <c r="N144" s="176" t="s">
        <v>174</v>
      </c>
      <c r="O144" s="12"/>
      <c r="P144" s="12"/>
      <c r="Q144" s="12"/>
    </row>
    <row r="145" spans="1:17" ht="15" customHeight="1">
      <c r="A145" s="1728"/>
      <c r="B145" s="1731"/>
      <c r="C145" s="1812"/>
      <c r="D145" s="1616"/>
      <c r="E145" s="1822"/>
      <c r="F145" s="1823"/>
      <c r="G145" s="187" t="s">
        <v>201</v>
      </c>
      <c r="H145" s="163" t="s">
        <v>106</v>
      </c>
      <c r="I145" s="57"/>
      <c r="J145" s="136" t="s">
        <v>101</v>
      </c>
      <c r="K145" s="136"/>
      <c r="L145" s="136">
        <v>23.38</v>
      </c>
      <c r="M145" s="136" t="s">
        <v>124</v>
      </c>
      <c r="N145" s="57" t="s">
        <v>174</v>
      </c>
      <c r="O145" s="12"/>
      <c r="P145" s="12"/>
      <c r="Q145" s="12"/>
    </row>
    <row r="146" spans="1:17" ht="15" customHeight="1">
      <c r="A146" s="1728"/>
      <c r="B146" s="1731"/>
      <c r="C146" s="1812"/>
      <c r="D146" s="1616"/>
      <c r="E146" s="1593"/>
      <c r="F146" s="1594"/>
      <c r="G146" s="136"/>
      <c r="H146" s="203"/>
      <c r="I146" s="136"/>
      <c r="J146" s="203"/>
      <c r="K146" s="322"/>
      <c r="L146" s="136"/>
      <c r="M146" s="57"/>
      <c r="N146" s="163"/>
      <c r="O146" s="12"/>
      <c r="P146" s="12"/>
      <c r="Q146" s="12"/>
    </row>
    <row r="147" spans="1:17" ht="15" customHeight="1">
      <c r="A147" s="1728"/>
      <c r="B147" s="1731"/>
      <c r="C147" s="1812"/>
      <c r="D147" s="1616"/>
      <c r="E147" s="1593"/>
      <c r="F147" s="1594"/>
      <c r="G147" s="203"/>
      <c r="H147" s="203"/>
      <c r="I147" s="203"/>
      <c r="J147" s="203"/>
      <c r="K147" s="203"/>
      <c r="L147" s="203"/>
      <c r="M147" s="322"/>
      <c r="N147" s="163"/>
      <c r="O147" s="12"/>
      <c r="P147" s="12"/>
      <c r="Q147" s="12"/>
    </row>
    <row r="148" spans="1:17" ht="15" customHeight="1">
      <c r="A148" s="1728"/>
      <c r="B148" s="1732"/>
      <c r="C148" s="1813"/>
      <c r="D148" s="1617"/>
      <c r="E148" s="1817"/>
      <c r="F148" s="1818"/>
      <c r="G148" s="325"/>
      <c r="H148" s="325"/>
      <c r="I148" s="325"/>
      <c r="J148" s="325"/>
      <c r="K148" s="325"/>
      <c r="L148" s="325"/>
      <c r="M148" s="323"/>
      <c r="N148" s="466"/>
      <c r="O148" s="12"/>
      <c r="P148" s="12"/>
      <c r="Q148" s="12"/>
    </row>
    <row r="149" spans="1:17" ht="15" customHeight="1">
      <c r="A149" s="1727" t="s">
        <v>15</v>
      </c>
      <c r="B149" s="1722" t="s">
        <v>73</v>
      </c>
      <c r="C149" s="1719"/>
      <c r="D149" s="1615">
        <v>2</v>
      </c>
      <c r="E149" s="1819"/>
      <c r="F149" s="1820"/>
      <c r="G149" s="674" t="s">
        <v>337</v>
      </c>
      <c r="H149" s="653" t="s">
        <v>106</v>
      </c>
      <c r="I149" s="656"/>
      <c r="J149" s="668" t="s">
        <v>101</v>
      </c>
      <c r="K149" s="1085"/>
      <c r="L149" s="656">
        <v>1.57</v>
      </c>
      <c r="M149" s="668">
        <v>5</v>
      </c>
      <c r="N149" s="57" t="s">
        <v>282</v>
      </c>
      <c r="O149" s="12"/>
      <c r="P149" s="12"/>
      <c r="Q149" s="12"/>
    </row>
    <row r="150" spans="1:17" ht="15" customHeight="1">
      <c r="A150" s="1728"/>
      <c r="B150" s="1723"/>
      <c r="C150" s="1720"/>
      <c r="D150" s="1616"/>
      <c r="E150" s="1843"/>
      <c r="F150" s="1843"/>
      <c r="G150" s="322"/>
      <c r="H150" s="322"/>
      <c r="I150" s="322"/>
      <c r="J150" s="322"/>
      <c r="K150" s="322"/>
      <c r="L150" s="322"/>
      <c r="M150" s="322"/>
      <c r="N150" s="163"/>
      <c r="O150" s="12"/>
      <c r="P150" s="12"/>
      <c r="Q150" s="12"/>
    </row>
    <row r="151" spans="1:17" ht="15" customHeight="1">
      <c r="A151" s="1728"/>
      <c r="B151" s="1723"/>
      <c r="C151" s="1720"/>
      <c r="D151" s="1616"/>
      <c r="E151" s="1843"/>
      <c r="F151" s="1843"/>
      <c r="G151" s="322"/>
      <c r="H151" s="322"/>
      <c r="I151" s="322"/>
      <c r="J151" s="322"/>
      <c r="K151" s="322"/>
      <c r="L151" s="322"/>
      <c r="M151" s="193"/>
      <c r="N151" s="542"/>
      <c r="O151" s="392"/>
      <c r="P151" s="382"/>
      <c r="Q151" s="12"/>
    </row>
    <row r="152" spans="1:17" ht="15" customHeight="1">
      <c r="A152" s="1729"/>
      <c r="B152" s="1724"/>
      <c r="C152" s="1721"/>
      <c r="D152" s="1617"/>
      <c r="E152" s="1844"/>
      <c r="F152" s="1844"/>
      <c r="G152" s="323"/>
      <c r="H152" s="323"/>
      <c r="I152" s="323"/>
      <c r="J152" s="323"/>
      <c r="K152" s="323"/>
      <c r="L152" s="323"/>
      <c r="M152" s="324"/>
      <c r="N152" s="543"/>
      <c r="O152" s="392"/>
      <c r="P152" s="382"/>
      <c r="Q152" s="12"/>
    </row>
    <row r="153" spans="1:17" ht="15.75" customHeight="1">
      <c r="A153" s="1799" t="s">
        <v>34</v>
      </c>
      <c r="B153" s="1800"/>
      <c r="C153" s="1801" t="s">
        <v>41</v>
      </c>
      <c r="D153" s="1801"/>
      <c r="E153" s="1802"/>
      <c r="F153" s="1802"/>
      <c r="G153" s="1643" t="s">
        <v>38</v>
      </c>
      <c r="H153" s="1581" t="s">
        <v>67</v>
      </c>
      <c r="I153" s="1581" t="s">
        <v>46</v>
      </c>
      <c r="J153" s="1581" t="s">
        <v>39</v>
      </c>
      <c r="K153" s="1581" t="s">
        <v>93</v>
      </c>
      <c r="L153" s="1581" t="s">
        <v>96</v>
      </c>
      <c r="M153" s="1581" t="s">
        <v>55</v>
      </c>
      <c r="N153" s="1618" t="s">
        <v>40</v>
      </c>
      <c r="O153" s="393"/>
      <c r="P153" s="382"/>
      <c r="Q153" s="12"/>
    </row>
    <row r="154" spans="1:17" ht="50.25" customHeight="1">
      <c r="A154" s="1800"/>
      <c r="B154" s="1800"/>
      <c r="C154" s="410" t="s">
        <v>31</v>
      </c>
      <c r="D154" s="410" t="s">
        <v>52</v>
      </c>
      <c r="E154" s="1802"/>
      <c r="F154" s="1802"/>
      <c r="G154" s="1645"/>
      <c r="H154" s="1582"/>
      <c r="I154" s="1582"/>
      <c r="J154" s="1582"/>
      <c r="K154" s="1582"/>
      <c r="L154" s="1582"/>
      <c r="M154" s="1582"/>
      <c r="N154" s="1619"/>
      <c r="O154" s="393"/>
      <c r="P154" s="382"/>
      <c r="Q154" s="12"/>
    </row>
    <row r="155" spans="1:17" ht="16.5" customHeight="1">
      <c r="A155" s="1814" t="s">
        <v>22</v>
      </c>
      <c r="B155" s="1815"/>
      <c r="C155" s="1127">
        <f>IF(C13&gt;5000,100/3,(C15*0.5)*0.1)</f>
        <v>0.46799999999999997</v>
      </c>
      <c r="D155" s="30">
        <f>SUM(D156+D164+D171)</f>
        <v>8</v>
      </c>
      <c r="E155" s="1816"/>
      <c r="F155" s="1816"/>
      <c r="G155" s="388"/>
      <c r="H155" s="388"/>
      <c r="I155" s="388"/>
      <c r="J155" s="388"/>
      <c r="K155" s="388"/>
      <c r="L155" s="388"/>
      <c r="M155" s="389"/>
      <c r="N155" s="544"/>
      <c r="O155" s="392"/>
      <c r="P155" s="382"/>
      <c r="Q155" s="12"/>
    </row>
    <row r="156" spans="1:17" s="175" customFormat="1" ht="26.25" customHeight="1">
      <c r="A156" s="1627" t="s">
        <v>17</v>
      </c>
      <c r="B156" s="1809" t="s">
        <v>74</v>
      </c>
      <c r="C156" s="1131"/>
      <c r="D156" s="1615">
        <v>3</v>
      </c>
      <c r="E156" s="1791"/>
      <c r="F156" s="1792"/>
      <c r="G156" s="1246" t="s">
        <v>344</v>
      </c>
      <c r="H156" s="1162" t="s">
        <v>106</v>
      </c>
      <c r="I156" s="1181" t="s">
        <v>178</v>
      </c>
      <c r="J156" s="1181" t="s">
        <v>123</v>
      </c>
      <c r="K156" s="1182">
        <v>1</v>
      </c>
      <c r="L156" s="1182">
        <v>1</v>
      </c>
      <c r="M156" s="1247">
        <v>10</v>
      </c>
      <c r="N156" s="1226" t="s">
        <v>350</v>
      </c>
      <c r="O156" s="623"/>
      <c r="P156" s="623"/>
      <c r="Q156" s="623"/>
    </row>
    <row r="157" spans="1:17" s="175" customFormat="1" ht="29.25" customHeight="1">
      <c r="A157" s="1628"/>
      <c r="B157" s="1810"/>
      <c r="C157" s="1132"/>
      <c r="D157" s="1616"/>
      <c r="E157" s="1795"/>
      <c r="F157" s="1848"/>
      <c r="G157" s="1220" t="s">
        <v>347</v>
      </c>
      <c r="H157" s="1163" t="s">
        <v>106</v>
      </c>
      <c r="I157" s="1169" t="s">
        <v>178</v>
      </c>
      <c r="J157" s="1169" t="s">
        <v>123</v>
      </c>
      <c r="K157" s="1167">
        <v>1</v>
      </c>
      <c r="L157" s="1167">
        <v>1</v>
      </c>
      <c r="M157" s="1221">
        <v>10</v>
      </c>
      <c r="N157" s="1222" t="s">
        <v>350</v>
      </c>
      <c r="O157" s="623"/>
      <c r="P157" s="623"/>
      <c r="Q157" s="623"/>
    </row>
    <row r="158" spans="1:17" s="175" customFormat="1" ht="22.5" customHeight="1">
      <c r="A158" s="1628"/>
      <c r="B158" s="1810"/>
      <c r="C158" s="1132"/>
      <c r="D158" s="1616"/>
      <c r="E158" s="1795"/>
      <c r="F158" s="1848"/>
      <c r="G158" s="1178" t="s">
        <v>343</v>
      </c>
      <c r="H158" s="1163" t="s">
        <v>106</v>
      </c>
      <c r="I158" s="1169" t="s">
        <v>178</v>
      </c>
      <c r="J158" s="1169" t="s">
        <v>123</v>
      </c>
      <c r="K158" s="1167">
        <v>1</v>
      </c>
      <c r="L158" s="1167">
        <v>1</v>
      </c>
      <c r="M158" s="1221">
        <v>10</v>
      </c>
      <c r="N158" s="1222" t="s">
        <v>350</v>
      </c>
      <c r="O158" s="623"/>
      <c r="P158" s="623"/>
      <c r="Q158" s="623"/>
    </row>
    <row r="159" spans="1:17" ht="51.75" customHeight="1">
      <c r="A159" s="1807"/>
      <c r="B159" s="1807"/>
      <c r="C159" s="1610"/>
      <c r="D159" s="1793"/>
      <c r="E159" s="1795"/>
      <c r="F159" s="1796"/>
      <c r="G159" s="1178" t="s">
        <v>323</v>
      </c>
      <c r="H159" s="1163" t="s">
        <v>106</v>
      </c>
      <c r="I159" s="1169" t="s">
        <v>178</v>
      </c>
      <c r="J159" s="1169" t="s">
        <v>123</v>
      </c>
      <c r="K159" s="1167">
        <v>1</v>
      </c>
      <c r="L159" s="1167">
        <v>1</v>
      </c>
      <c r="M159" s="1223">
        <v>1000</v>
      </c>
      <c r="N159" s="1204" t="s">
        <v>282</v>
      </c>
      <c r="O159" s="12"/>
      <c r="P159" s="12"/>
      <c r="Q159" s="12"/>
    </row>
    <row r="160" spans="1:17" ht="44.25" customHeight="1">
      <c r="A160" s="1807"/>
      <c r="B160" s="1807"/>
      <c r="C160" s="1803"/>
      <c r="D160" s="1793"/>
      <c r="E160" s="1795"/>
      <c r="F160" s="1796"/>
      <c r="G160" s="1224" t="s">
        <v>324</v>
      </c>
      <c r="H160" s="1169" t="s">
        <v>106</v>
      </c>
      <c r="I160" s="1169" t="s">
        <v>178</v>
      </c>
      <c r="J160" s="1169" t="s">
        <v>123</v>
      </c>
      <c r="K160" s="1167">
        <v>1</v>
      </c>
      <c r="L160" s="1167">
        <v>1</v>
      </c>
      <c r="M160" s="1169">
        <v>40</v>
      </c>
      <c r="N160" s="1227" t="s">
        <v>282</v>
      </c>
      <c r="O160" s="12"/>
      <c r="P160" s="12"/>
      <c r="Q160" s="12"/>
    </row>
    <row r="161" spans="1:17" ht="15" customHeight="1">
      <c r="A161" s="1807"/>
      <c r="B161" s="1807"/>
      <c r="C161" s="1803"/>
      <c r="D161" s="1793"/>
      <c r="E161" s="1795"/>
      <c r="F161" s="1796"/>
      <c r="G161" s="1190"/>
      <c r="H161" s="1163"/>
      <c r="I161" s="1230"/>
      <c r="J161" s="1241"/>
      <c r="K161" s="1204"/>
      <c r="L161" s="1204"/>
      <c r="M161" s="1163"/>
      <c r="N161" s="1204"/>
      <c r="O161" s="12"/>
      <c r="P161" s="12"/>
      <c r="Q161" s="12"/>
    </row>
    <row r="162" spans="1:17" ht="15" customHeight="1">
      <c r="A162" s="1807"/>
      <c r="B162" s="1807"/>
      <c r="C162" s="1803"/>
      <c r="D162" s="1793"/>
      <c r="E162" s="1805"/>
      <c r="F162" s="1806"/>
      <c r="G162" s="1190"/>
      <c r="H162" s="1163"/>
      <c r="I162" s="1230"/>
      <c r="J162" s="1241"/>
      <c r="K162" s="1204"/>
      <c r="L162" s="1204"/>
      <c r="M162" s="1248"/>
      <c r="N162" s="1204"/>
      <c r="O162" s="12"/>
      <c r="P162" s="12"/>
      <c r="Q162" s="12"/>
    </row>
    <row r="163" spans="1:17" ht="15" customHeight="1">
      <c r="A163" s="1808"/>
      <c r="B163" s="1808"/>
      <c r="C163" s="1804"/>
      <c r="D163" s="1794"/>
      <c r="E163" s="1773"/>
      <c r="F163" s="1774"/>
      <c r="G163" s="1249"/>
      <c r="H163" s="1250"/>
      <c r="I163" s="1250"/>
      <c r="J163" s="1250"/>
      <c r="K163" s="1250"/>
      <c r="L163" s="1250"/>
      <c r="M163" s="1250"/>
      <c r="N163" s="1251"/>
      <c r="O163" s="12"/>
      <c r="P163" s="12"/>
      <c r="Q163" s="12"/>
    </row>
    <row r="164" spans="1:17" ht="15" customHeight="1">
      <c r="A164" s="1627" t="s">
        <v>19</v>
      </c>
      <c r="B164" s="1630" t="s">
        <v>75</v>
      </c>
      <c r="C164" s="1785"/>
      <c r="D164" s="1615">
        <v>2</v>
      </c>
      <c r="E164" s="1789"/>
      <c r="F164" s="1789"/>
      <c r="G164" s="1252" t="s">
        <v>127</v>
      </c>
      <c r="H164" s="1162" t="s">
        <v>106</v>
      </c>
      <c r="I164" s="1162"/>
      <c r="J164" s="1162" t="s">
        <v>125</v>
      </c>
      <c r="K164" s="1162"/>
      <c r="L164" s="1162">
        <v>10</v>
      </c>
      <c r="M164" s="1162">
        <v>100</v>
      </c>
      <c r="N164" s="1204" t="s">
        <v>282</v>
      </c>
      <c r="O164" s="12"/>
      <c r="P164" s="12"/>
      <c r="Q164" s="12"/>
    </row>
    <row r="165" spans="1:17" ht="15" customHeight="1">
      <c r="A165" s="1628"/>
      <c r="B165" s="1631"/>
      <c r="C165" s="1786"/>
      <c r="D165" s="1616"/>
      <c r="E165" s="1775"/>
      <c r="F165" s="1775"/>
      <c r="G165" s="1253" t="s">
        <v>128</v>
      </c>
      <c r="H165" s="1163" t="s">
        <v>106</v>
      </c>
      <c r="I165" s="1163"/>
      <c r="J165" s="1163" t="s">
        <v>125</v>
      </c>
      <c r="K165" s="1163"/>
      <c r="L165" s="1163">
        <v>5</v>
      </c>
      <c r="M165" s="1163">
        <v>50</v>
      </c>
      <c r="N165" s="1204" t="s">
        <v>282</v>
      </c>
      <c r="O165" s="12"/>
      <c r="P165" s="12"/>
      <c r="Q165" s="12"/>
    </row>
    <row r="166" spans="1:17" ht="15" customHeight="1">
      <c r="A166" s="1628"/>
      <c r="B166" s="1631"/>
      <c r="C166" s="1786"/>
      <c r="D166" s="1616"/>
      <c r="E166" s="1797"/>
      <c r="F166" s="1798"/>
      <c r="G166" s="1253"/>
      <c r="H166" s="1163"/>
      <c r="I166" s="1163"/>
      <c r="J166" s="1163"/>
      <c r="K166" s="1163"/>
      <c r="L166" s="1163"/>
      <c r="M166" s="1163"/>
      <c r="N166" s="1204"/>
      <c r="O166" s="12"/>
      <c r="P166" s="12"/>
      <c r="Q166" s="12"/>
    </row>
    <row r="167" spans="1:17" ht="15" customHeight="1">
      <c r="A167" s="1628"/>
      <c r="B167" s="1631"/>
      <c r="C167" s="1786"/>
      <c r="D167" s="1616"/>
      <c r="E167" s="1775"/>
      <c r="F167" s="1775"/>
      <c r="G167" s="1253" t="s">
        <v>129</v>
      </c>
      <c r="H167" s="1163" t="s">
        <v>106</v>
      </c>
      <c r="I167" s="1163"/>
      <c r="J167" s="1163" t="s">
        <v>207</v>
      </c>
      <c r="K167" s="1163"/>
      <c r="L167" s="1163">
        <v>5</v>
      </c>
      <c r="M167" s="1163">
        <v>10</v>
      </c>
      <c r="N167" s="1204" t="s">
        <v>282</v>
      </c>
      <c r="O167" s="12"/>
      <c r="P167" s="12"/>
      <c r="Q167" s="12"/>
    </row>
    <row r="168" spans="1:17" ht="15" customHeight="1">
      <c r="A168" s="1628"/>
      <c r="B168" s="1631"/>
      <c r="C168" s="1786"/>
      <c r="D168" s="1616"/>
      <c r="E168" s="1770"/>
      <c r="F168" s="1770"/>
      <c r="G168" s="1254"/>
      <c r="H168" s="1159"/>
      <c r="I168" s="1159"/>
      <c r="J168" s="1159"/>
      <c r="K168" s="1159"/>
      <c r="L168" s="1159"/>
      <c r="M168" s="1159"/>
      <c r="N168" s="1159"/>
      <c r="O168" s="12"/>
      <c r="P168" s="12"/>
      <c r="Q168" s="12"/>
    </row>
    <row r="169" spans="1:17" ht="15" customHeight="1">
      <c r="A169" s="1628"/>
      <c r="B169" s="1631"/>
      <c r="C169" s="1786"/>
      <c r="D169" s="1616"/>
      <c r="E169" s="1770"/>
      <c r="F169" s="1770"/>
      <c r="G169" s="1254"/>
      <c r="H169" s="1159"/>
      <c r="I169" s="1159"/>
      <c r="J169" s="1159"/>
      <c r="K169" s="1159"/>
      <c r="L169" s="1159"/>
      <c r="M169" s="1159"/>
      <c r="N169" s="1242"/>
      <c r="O169" s="12"/>
      <c r="P169" s="12"/>
      <c r="Q169" s="12"/>
    </row>
    <row r="170" spans="1:17" ht="15" customHeight="1">
      <c r="A170" s="1629"/>
      <c r="B170" s="1632"/>
      <c r="C170" s="1787"/>
      <c r="D170" s="1617"/>
      <c r="E170" s="1771"/>
      <c r="F170" s="1771"/>
      <c r="G170" s="390"/>
      <c r="H170" s="466"/>
      <c r="I170" s="466"/>
      <c r="J170" s="466"/>
      <c r="K170" s="466"/>
      <c r="L170" s="466"/>
      <c r="M170" s="466"/>
      <c r="N170" s="482"/>
      <c r="O170" s="12"/>
      <c r="P170" s="12"/>
      <c r="Q170" s="12"/>
    </row>
    <row r="171" spans="1:17" ht="15" customHeight="1">
      <c r="A171" s="1627" t="s">
        <v>20</v>
      </c>
      <c r="B171" s="1630" t="s">
        <v>76</v>
      </c>
      <c r="C171" s="1785"/>
      <c r="D171" s="1615">
        <v>3</v>
      </c>
      <c r="E171" s="1790"/>
      <c r="F171" s="1790"/>
      <c r="G171" s="545" t="s">
        <v>130</v>
      </c>
      <c r="H171" s="156" t="s">
        <v>106</v>
      </c>
      <c r="I171" s="155"/>
      <c r="J171" s="176" t="s">
        <v>110</v>
      </c>
      <c r="K171" s="176"/>
      <c r="L171" s="176">
        <v>5.86</v>
      </c>
      <c r="M171" s="176">
        <v>5</v>
      </c>
      <c r="N171" s="57" t="s">
        <v>282</v>
      </c>
      <c r="O171" s="12"/>
      <c r="P171" s="12"/>
      <c r="Q171" s="12"/>
    </row>
    <row r="172" spans="1:17" ht="15" customHeight="1">
      <c r="A172" s="1628"/>
      <c r="B172" s="1631"/>
      <c r="C172" s="1786"/>
      <c r="D172" s="1616"/>
      <c r="E172" s="1783"/>
      <c r="F172" s="1783"/>
      <c r="G172" s="179"/>
      <c r="H172" s="179"/>
      <c r="I172" s="154"/>
      <c r="J172" s="154"/>
      <c r="K172" s="154"/>
      <c r="L172" s="154"/>
      <c r="M172" s="154"/>
      <c r="N172" s="154"/>
      <c r="O172" s="12"/>
      <c r="P172" s="12"/>
      <c r="Q172" s="12"/>
    </row>
    <row r="173" spans="1:17" ht="15" customHeight="1">
      <c r="A173" s="1628"/>
      <c r="B173" s="1631"/>
      <c r="C173" s="1786"/>
      <c r="D173" s="1616"/>
      <c r="E173" s="1783"/>
      <c r="F173" s="1783"/>
      <c r="G173" s="179"/>
      <c r="H173" s="179"/>
      <c r="I173" s="154"/>
      <c r="J173" s="154"/>
      <c r="K173" s="154"/>
      <c r="L173" s="154"/>
      <c r="M173" s="154"/>
      <c r="N173" s="154"/>
      <c r="O173" s="12"/>
      <c r="P173" s="12"/>
      <c r="Q173" s="12"/>
    </row>
    <row r="174" spans="1:17" ht="15" customHeight="1">
      <c r="A174" s="1628"/>
      <c r="B174" s="1631"/>
      <c r="C174" s="1786"/>
      <c r="D174" s="1616"/>
      <c r="E174" s="1783"/>
      <c r="F174" s="1783"/>
      <c r="G174" s="179"/>
      <c r="H174" s="179"/>
      <c r="I174" s="154"/>
      <c r="J174" s="154"/>
      <c r="K174" s="154"/>
      <c r="L174" s="154"/>
      <c r="M174" s="154"/>
      <c r="N174" s="193"/>
      <c r="O174" s="12"/>
      <c r="P174" s="12"/>
      <c r="Q174" s="12"/>
    </row>
    <row r="175" spans="1:17" ht="15" customHeight="1">
      <c r="A175" s="1629"/>
      <c r="B175" s="1632"/>
      <c r="C175" s="1787"/>
      <c r="D175" s="1617"/>
      <c r="E175" s="1772"/>
      <c r="F175" s="1772"/>
      <c r="G175" s="391"/>
      <c r="H175" s="391"/>
      <c r="I175" s="482"/>
      <c r="J175" s="482"/>
      <c r="K175" s="482"/>
      <c r="L175" s="482"/>
      <c r="M175" s="482"/>
      <c r="N175" s="324"/>
      <c r="O175" s="12"/>
      <c r="P175" s="12"/>
      <c r="Q175" s="12"/>
    </row>
    <row r="176" spans="1:17" ht="15" customHeight="1">
      <c r="A176" s="1463" t="s">
        <v>77</v>
      </c>
      <c r="B176" s="1623" t="s">
        <v>78</v>
      </c>
      <c r="C176" s="1625"/>
      <c r="D176" s="1753">
        <v>5</v>
      </c>
      <c r="E176" s="1782"/>
      <c r="F176" s="1782"/>
      <c r="G176" s="547" t="s">
        <v>133</v>
      </c>
      <c r="H176" s="156" t="s">
        <v>106</v>
      </c>
      <c r="I176" s="475"/>
      <c r="J176" s="475" t="s">
        <v>131</v>
      </c>
      <c r="K176" s="475"/>
      <c r="L176" s="475">
        <v>3</v>
      </c>
      <c r="M176" s="475">
        <v>100</v>
      </c>
      <c r="N176" s="57" t="s">
        <v>282</v>
      </c>
      <c r="O176" s="12"/>
      <c r="P176" s="12"/>
      <c r="Q176" s="12"/>
    </row>
    <row r="177" spans="1:17" ht="15" customHeight="1">
      <c r="A177" s="1622"/>
      <c r="B177" s="1624"/>
      <c r="C177" s="1626"/>
      <c r="D177" s="1754"/>
      <c r="E177" s="1769"/>
      <c r="F177" s="1769"/>
      <c r="G177" s="548" t="s">
        <v>134</v>
      </c>
      <c r="H177" s="327" t="s">
        <v>106</v>
      </c>
      <c r="I177" s="204"/>
      <c r="J177" s="204" t="s">
        <v>131</v>
      </c>
      <c r="K177" s="204"/>
      <c r="L177" s="204" t="s">
        <v>132</v>
      </c>
      <c r="M177" s="204">
        <v>20</v>
      </c>
      <c r="N177" s="191" t="s">
        <v>282</v>
      </c>
      <c r="O177" s="12"/>
      <c r="P177" s="12"/>
      <c r="Q177" s="12"/>
    </row>
    <row r="178" spans="1:17" ht="15">
      <c r="A178" s="11"/>
      <c r="B178" s="11"/>
      <c r="C178" s="33"/>
      <c r="D178" s="21"/>
      <c r="E178" s="11"/>
      <c r="F178" s="11"/>
      <c r="G178" s="11"/>
      <c r="H178" s="11"/>
      <c r="I178" s="11"/>
      <c r="J178" s="11"/>
      <c r="K178" s="11"/>
      <c r="L178" s="11"/>
      <c r="M178" s="11"/>
      <c r="N178" s="11"/>
      <c r="O178" s="12"/>
      <c r="P178" s="12"/>
      <c r="Q178" s="12"/>
    </row>
    <row r="179" spans="1:17" ht="15">
      <c r="A179" s="11"/>
      <c r="B179" s="11"/>
      <c r="C179" s="33"/>
      <c r="D179" s="21"/>
      <c r="E179" s="11"/>
      <c r="F179" s="11"/>
      <c r="G179" s="11"/>
      <c r="H179" s="11"/>
      <c r="I179" s="11"/>
      <c r="J179" s="11"/>
      <c r="K179" s="11"/>
      <c r="L179" s="11"/>
      <c r="M179" s="11"/>
      <c r="N179" s="11"/>
      <c r="O179" s="12"/>
      <c r="P179" s="12"/>
      <c r="Q179" s="12"/>
    </row>
    <row r="180" spans="1:17" ht="15.75">
      <c r="A180" s="11"/>
      <c r="B180" s="122"/>
      <c r="C180" s="122"/>
      <c r="D180" s="122"/>
      <c r="E180" s="11"/>
      <c r="F180" s="11"/>
      <c r="G180" s="11"/>
      <c r="H180" s="11"/>
      <c r="I180" s="11"/>
      <c r="J180" s="11"/>
      <c r="L180" s="11"/>
      <c r="M180" s="11"/>
      <c r="N180" s="11"/>
      <c r="O180" s="12"/>
      <c r="P180" s="12"/>
      <c r="Q180" s="12"/>
    </row>
    <row r="181" spans="1:17" ht="31.5" customHeight="1">
      <c r="A181" s="11"/>
      <c r="B181" s="1788" t="s">
        <v>79</v>
      </c>
      <c r="C181" s="1788"/>
      <c r="D181" s="565">
        <f>C15</f>
        <v>9.36</v>
      </c>
      <c r="E181" s="11"/>
      <c r="F181" s="11"/>
      <c r="G181" s="11"/>
      <c r="H181" s="11"/>
      <c r="I181" s="11"/>
      <c r="J181" s="11"/>
      <c r="L181" s="11"/>
      <c r="M181" s="11"/>
      <c r="N181" s="11"/>
      <c r="O181" s="12"/>
      <c r="P181" s="12"/>
      <c r="Q181" s="12"/>
    </row>
    <row r="182" spans="1:17" ht="15">
      <c r="A182" s="11"/>
      <c r="B182" s="11"/>
      <c r="C182" s="33"/>
      <c r="D182" s="21"/>
      <c r="E182" s="11"/>
      <c r="F182" s="11"/>
      <c r="G182" s="11"/>
      <c r="H182" s="11"/>
      <c r="I182" s="11"/>
      <c r="J182" s="11"/>
      <c r="L182" s="11"/>
      <c r="M182" s="11"/>
      <c r="N182" s="11"/>
      <c r="O182" s="12"/>
      <c r="P182" s="12"/>
      <c r="Q182" s="12"/>
    </row>
    <row r="183" spans="1:17" ht="15">
      <c r="A183" s="11"/>
      <c r="B183" s="1784" t="s">
        <v>192</v>
      </c>
      <c r="C183" s="1784"/>
      <c r="D183" s="564">
        <f>SUM(C16)</f>
        <v>100</v>
      </c>
      <c r="E183" s="34"/>
      <c r="F183" s="34"/>
      <c r="G183" s="34"/>
      <c r="H183" s="34"/>
      <c r="I183" s="34"/>
      <c r="J183" s="34"/>
      <c r="L183" s="11"/>
      <c r="M183" s="11"/>
      <c r="N183" s="11"/>
      <c r="O183" s="12"/>
      <c r="P183" s="12"/>
      <c r="Q183" s="12"/>
    </row>
    <row r="184" spans="1:17" ht="15.75">
      <c r="A184" s="11"/>
      <c r="B184" s="34"/>
      <c r="C184" s="41"/>
      <c r="D184" s="34"/>
      <c r="E184" s="34"/>
      <c r="F184" s="34"/>
      <c r="G184" s="34"/>
      <c r="H184" s="34"/>
      <c r="I184" s="34"/>
      <c r="J184" s="34"/>
      <c r="L184" s="11"/>
      <c r="M184" s="11"/>
      <c r="N184" s="11"/>
      <c r="O184" s="12"/>
      <c r="P184" s="12"/>
      <c r="Q184" s="12"/>
    </row>
    <row r="185" spans="1:17" ht="15">
      <c r="A185" s="11"/>
      <c r="B185" s="43" t="s">
        <v>164</v>
      </c>
      <c r="C185" s="124"/>
      <c r="D185" s="126"/>
      <c r="E185" s="126"/>
      <c r="F185" s="126"/>
      <c r="G185" s="126"/>
      <c r="H185" s="126"/>
      <c r="I185" s="34"/>
      <c r="J185" s="34"/>
      <c r="L185" s="11"/>
      <c r="M185" s="11"/>
      <c r="N185" s="11"/>
      <c r="O185" s="12"/>
      <c r="P185" s="12"/>
      <c r="Q185" s="12"/>
    </row>
    <row r="186" spans="1:17" ht="15">
      <c r="A186" s="11"/>
      <c r="B186" s="43"/>
      <c r="C186" s="124" t="s">
        <v>166</v>
      </c>
      <c r="D186" s="40"/>
      <c r="E186" s="40"/>
      <c r="F186" s="40"/>
      <c r="G186" s="40"/>
      <c r="H186" s="40"/>
      <c r="I186" s="34"/>
      <c r="J186" s="34"/>
      <c r="L186" s="11"/>
      <c r="M186" s="11"/>
      <c r="N186" s="11"/>
      <c r="O186" s="12"/>
      <c r="P186" s="12"/>
      <c r="Q186" s="12"/>
    </row>
    <row r="187" spans="1:17" ht="15">
      <c r="A187" s="11"/>
      <c r="B187" s="72"/>
      <c r="C187" s="124" t="s">
        <v>280</v>
      </c>
      <c r="D187" s="40"/>
      <c r="E187" s="40"/>
      <c r="F187" s="40"/>
      <c r="G187" s="40"/>
      <c r="H187" s="40"/>
      <c r="I187" s="34"/>
      <c r="J187" s="34"/>
      <c r="L187" s="11"/>
      <c r="M187" s="11"/>
      <c r="N187" s="11"/>
      <c r="O187" s="12"/>
      <c r="P187" s="12"/>
      <c r="Q187" s="12"/>
    </row>
    <row r="188" spans="1:17" ht="15">
      <c r="A188" s="11"/>
      <c r="B188" s="72"/>
      <c r="C188" s="124" t="s">
        <v>229</v>
      </c>
      <c r="D188" s="126"/>
      <c r="E188" s="126"/>
      <c r="F188" s="126"/>
      <c r="G188" s="126"/>
      <c r="H188" s="126"/>
      <c r="I188" s="34"/>
      <c r="J188" s="34"/>
      <c r="L188" s="11"/>
      <c r="M188" s="11"/>
      <c r="N188" s="11"/>
      <c r="O188" s="12"/>
      <c r="P188" s="12"/>
      <c r="Q188" s="12"/>
    </row>
    <row r="189" spans="1:17" ht="15">
      <c r="A189" s="11"/>
      <c r="B189" s="34"/>
      <c r="C189" s="1614"/>
      <c r="D189" s="1779"/>
      <c r="E189" s="1779"/>
      <c r="F189" s="1779"/>
      <c r="G189" s="1779"/>
      <c r="H189" s="1779"/>
      <c r="I189" s="1779"/>
      <c r="J189" s="1779"/>
      <c r="K189" s="1779"/>
      <c r="L189" s="1779"/>
      <c r="M189" s="1779"/>
      <c r="N189" s="1779"/>
      <c r="O189" s="1779"/>
      <c r="P189" s="11"/>
      <c r="Q189" s="11"/>
    </row>
    <row r="190" spans="1:17" ht="15">
      <c r="A190" s="11"/>
      <c r="B190" s="34"/>
      <c r="C190" s="1614"/>
      <c r="D190" s="1318"/>
      <c r="E190" s="1318"/>
      <c r="F190" s="1318"/>
      <c r="G190" s="1318"/>
      <c r="H190" s="1318"/>
      <c r="I190" s="1318"/>
      <c r="J190" s="1318"/>
      <c r="K190" s="1318"/>
      <c r="L190" s="1318"/>
      <c r="M190" s="175"/>
      <c r="N190" s="175"/>
      <c r="O190" s="175"/>
      <c r="P190" s="11"/>
      <c r="Q190" s="11"/>
    </row>
    <row r="191" spans="1:17" s="487" customFormat="1" ht="33.75" customHeight="1">
      <c r="A191" s="484"/>
      <c r="B191" s="1780"/>
      <c r="C191" s="1781"/>
      <c r="D191" s="1781"/>
      <c r="E191" s="1781"/>
      <c r="F191" s="1781"/>
      <c r="G191" s="1781"/>
      <c r="H191" s="1781"/>
      <c r="I191" s="1781"/>
      <c r="J191" s="1781"/>
      <c r="K191" s="1781"/>
      <c r="L191" s="1781"/>
      <c r="M191" s="1781"/>
      <c r="N191" s="1781"/>
      <c r="O191" s="485"/>
      <c r="P191" s="486"/>
      <c r="Q191" s="486"/>
    </row>
    <row r="192" spans="1:17" ht="15">
      <c r="A192" s="12"/>
      <c r="B192" s="34"/>
      <c r="C192" s="1767"/>
      <c r="D192" s="1768"/>
      <c r="E192" s="1768"/>
      <c r="F192" s="1768"/>
      <c r="G192" s="1768"/>
      <c r="H192" s="1768"/>
      <c r="I192" s="1768"/>
      <c r="J192" s="1768"/>
      <c r="K192" s="1768"/>
      <c r="L192" s="1768"/>
      <c r="M192" s="175"/>
      <c r="N192" s="175"/>
      <c r="O192" s="175"/>
      <c r="P192" s="11"/>
      <c r="Q192" s="11"/>
    </row>
    <row r="193" spans="1:17" ht="15">
      <c r="A193" s="12"/>
      <c r="B193" s="34"/>
      <c r="C193" s="1767"/>
      <c r="D193" s="1768"/>
      <c r="E193" s="1768"/>
      <c r="F193" s="1768"/>
      <c r="G193" s="1768"/>
      <c r="H193" s="1768"/>
      <c r="I193" s="1768"/>
      <c r="J193" s="1768"/>
      <c r="K193" s="1768"/>
      <c r="L193" s="1768"/>
      <c r="M193" s="1768"/>
      <c r="N193" s="1768"/>
      <c r="O193" s="175"/>
      <c r="P193" s="11"/>
      <c r="Q193" s="11"/>
    </row>
    <row r="194" spans="1:17" ht="29.25" customHeight="1">
      <c r="A194" s="12"/>
      <c r="B194" s="1777"/>
      <c r="C194" s="1777"/>
      <c r="D194" s="1777"/>
      <c r="E194" s="1778"/>
      <c r="F194" s="1778"/>
      <c r="G194" s="1778"/>
      <c r="H194" s="1778"/>
      <c r="I194" s="1778"/>
      <c r="J194" s="1778"/>
      <c r="K194" s="1778"/>
      <c r="L194" s="1778"/>
      <c r="M194" s="1778"/>
      <c r="N194" s="1778"/>
      <c r="O194" s="11"/>
      <c r="P194" s="11"/>
      <c r="Q194" s="11"/>
    </row>
    <row r="195" spans="1:17" ht="15">
      <c r="A195" s="12"/>
      <c r="B195" s="12"/>
      <c r="C195" s="11"/>
      <c r="D195" s="11"/>
      <c r="E195" s="11"/>
      <c r="F195" s="11"/>
      <c r="G195" s="11"/>
      <c r="H195" s="11"/>
      <c r="I195" s="11"/>
      <c r="J195" s="15"/>
      <c r="K195" s="51"/>
      <c r="L195" s="15"/>
      <c r="M195" s="15"/>
      <c r="N195" s="15"/>
      <c r="O195" s="15"/>
      <c r="P195" s="11"/>
      <c r="Q195" s="11"/>
    </row>
    <row r="196" spans="1:17" ht="15">
      <c r="A196" s="12"/>
      <c r="B196" s="12"/>
      <c r="C196" s="11"/>
      <c r="D196" s="11"/>
      <c r="E196" s="11"/>
      <c r="F196" s="11"/>
      <c r="G196" s="11"/>
      <c r="H196" s="11"/>
      <c r="I196" s="11"/>
      <c r="J196" s="15"/>
      <c r="K196" s="51"/>
      <c r="L196" s="15"/>
      <c r="M196" s="15"/>
      <c r="N196" s="15"/>
      <c r="O196" s="15"/>
      <c r="P196" s="11"/>
      <c r="Q196" s="11"/>
    </row>
    <row r="197" spans="1:17" ht="15">
      <c r="A197" s="12"/>
      <c r="B197" s="12"/>
      <c r="C197" s="11"/>
      <c r="D197" s="11"/>
      <c r="E197" s="11"/>
      <c r="F197" s="11"/>
      <c r="G197" s="11"/>
      <c r="H197" s="11"/>
      <c r="I197" s="11"/>
      <c r="J197" s="15"/>
      <c r="K197" s="51"/>
      <c r="L197" s="15"/>
      <c r="M197" s="15"/>
      <c r="N197" s="15"/>
      <c r="O197" s="15"/>
      <c r="P197" s="11"/>
      <c r="Q197" s="11"/>
    </row>
    <row r="198" spans="1:17" ht="15">
      <c r="A198" s="12"/>
      <c r="B198" s="12"/>
      <c r="C198" s="11"/>
      <c r="D198" s="11"/>
      <c r="E198" s="11"/>
      <c r="F198" s="11"/>
      <c r="G198" s="11"/>
      <c r="H198" s="11"/>
      <c r="I198" s="11"/>
      <c r="J198" s="15"/>
      <c r="K198" s="51"/>
      <c r="L198" s="15"/>
      <c r="M198" s="15"/>
      <c r="N198" s="15"/>
      <c r="O198" s="15"/>
      <c r="P198" s="15"/>
      <c r="Q198" s="15"/>
    </row>
    <row r="199" spans="1:17" ht="15">
      <c r="A199" s="12"/>
      <c r="B199" s="12"/>
      <c r="C199" s="11"/>
      <c r="D199" s="11"/>
      <c r="E199" s="11"/>
      <c r="F199" s="11"/>
      <c r="G199" s="11"/>
      <c r="H199" s="11"/>
      <c r="I199" s="11"/>
      <c r="J199" s="15"/>
      <c r="K199" s="49"/>
      <c r="L199" s="15"/>
      <c r="M199" s="15"/>
      <c r="N199" s="15"/>
      <c r="O199" s="15"/>
      <c r="P199" s="11"/>
      <c r="Q199" s="11"/>
    </row>
    <row r="200" spans="1:17" ht="15">
      <c r="A200" s="12"/>
      <c r="B200" s="12"/>
      <c r="C200" s="11"/>
      <c r="D200" s="11"/>
      <c r="E200" s="11"/>
      <c r="F200" s="11"/>
      <c r="G200" s="11"/>
      <c r="H200" s="11"/>
      <c r="I200" s="11"/>
      <c r="J200" s="15"/>
      <c r="K200" s="49"/>
      <c r="L200" s="15"/>
      <c r="M200" s="15"/>
      <c r="N200" s="15"/>
      <c r="O200" s="15"/>
      <c r="P200" s="11"/>
      <c r="Q200" s="11"/>
    </row>
    <row r="201" spans="1:17" ht="15">
      <c r="A201" s="12"/>
      <c r="B201" s="12"/>
      <c r="C201" s="11"/>
      <c r="D201" s="11"/>
      <c r="E201" s="11"/>
      <c r="F201" s="11"/>
      <c r="G201" s="11"/>
      <c r="H201" s="11"/>
      <c r="I201" s="11"/>
      <c r="J201" s="15"/>
      <c r="K201" s="15"/>
      <c r="L201" s="15"/>
      <c r="M201" s="15"/>
      <c r="N201" s="15"/>
      <c r="O201" s="15"/>
      <c r="P201" s="11"/>
      <c r="Q201" s="11"/>
    </row>
    <row r="202" spans="1:17" ht="15">
      <c r="A202" s="12"/>
      <c r="B202" s="12"/>
      <c r="C202" s="11"/>
      <c r="D202" s="11"/>
      <c r="E202" s="11"/>
      <c r="F202" s="11"/>
      <c r="G202" s="11"/>
      <c r="H202" s="11"/>
      <c r="I202" s="11"/>
      <c r="J202" s="15"/>
      <c r="K202" s="15"/>
      <c r="L202" s="15"/>
      <c r="M202" s="15"/>
      <c r="N202" s="15"/>
      <c r="O202" s="15"/>
      <c r="P202" s="11"/>
      <c r="Q202" s="11"/>
    </row>
    <row r="203" spans="1:17" ht="15">
      <c r="A203" s="12"/>
      <c r="B203" s="12"/>
      <c r="C203" s="11"/>
      <c r="D203" s="11"/>
      <c r="E203" s="11"/>
      <c r="F203" s="11"/>
      <c r="G203" s="11"/>
      <c r="H203" s="11"/>
      <c r="I203" s="11"/>
      <c r="J203" s="15"/>
      <c r="K203" s="15"/>
      <c r="L203" s="15"/>
      <c r="M203" s="382"/>
      <c r="N203" s="382"/>
      <c r="O203" s="382"/>
      <c r="P203" s="12"/>
      <c r="Q203" s="12"/>
    </row>
    <row r="204" spans="1:17" ht="15">
      <c r="A204" s="12"/>
      <c r="B204" s="12"/>
      <c r="C204" s="11"/>
      <c r="D204" s="11"/>
      <c r="E204" s="11"/>
      <c r="F204" s="11"/>
      <c r="G204" s="11"/>
      <c r="H204" s="11"/>
      <c r="I204" s="11"/>
      <c r="J204" s="15"/>
      <c r="K204" s="15"/>
      <c r="L204" s="15"/>
      <c r="M204" s="382"/>
      <c r="N204" s="382"/>
      <c r="O204" s="382"/>
      <c r="P204" s="12"/>
      <c r="Q204" s="12"/>
    </row>
    <row r="205" spans="1:17" ht="15">
      <c r="A205" s="12"/>
      <c r="B205" s="12"/>
      <c r="C205" s="12"/>
      <c r="D205" s="12"/>
      <c r="E205" s="12"/>
      <c r="F205" s="12"/>
      <c r="G205" s="12"/>
      <c r="H205" s="12"/>
      <c r="I205" s="12"/>
      <c r="J205" s="382"/>
      <c r="K205" s="382"/>
      <c r="L205" s="382"/>
      <c r="M205" s="382"/>
      <c r="N205" s="382"/>
      <c r="O205" s="382"/>
      <c r="P205" s="12"/>
      <c r="Q205" s="12"/>
    </row>
    <row r="206" spans="1:17" ht="15">
      <c r="A206" s="12"/>
      <c r="B206" s="12"/>
      <c r="C206" s="12"/>
      <c r="D206" s="12"/>
      <c r="E206" s="12"/>
      <c r="F206" s="12"/>
      <c r="G206" s="12"/>
      <c r="H206" s="12"/>
      <c r="I206" s="12"/>
      <c r="J206" s="12"/>
      <c r="K206" s="12"/>
      <c r="L206" s="12"/>
      <c r="M206" s="12"/>
      <c r="N206" s="12"/>
      <c r="O206" s="12"/>
      <c r="P206" s="12"/>
      <c r="Q206" s="12"/>
    </row>
    <row r="207" spans="1:17" ht="15">
      <c r="A207" s="12"/>
      <c r="B207" s="12"/>
      <c r="C207" s="12"/>
      <c r="D207" s="12"/>
      <c r="E207" s="12"/>
      <c r="F207" s="12"/>
      <c r="G207" s="12"/>
      <c r="H207" s="12"/>
      <c r="I207" s="12"/>
      <c r="J207" s="12"/>
      <c r="K207" s="12"/>
      <c r="L207" s="12"/>
      <c r="M207" s="12"/>
      <c r="N207" s="12"/>
      <c r="O207" s="12"/>
      <c r="P207" s="12"/>
      <c r="Q207" s="12"/>
    </row>
    <row r="208" spans="1:17" ht="15">
      <c r="A208" s="12"/>
      <c r="B208" s="12"/>
      <c r="C208" s="12"/>
      <c r="D208" s="12"/>
      <c r="E208" s="12"/>
      <c r="F208" s="12"/>
      <c r="G208" s="12"/>
      <c r="H208" s="12"/>
      <c r="I208" s="12"/>
      <c r="J208" s="12"/>
      <c r="K208" s="12"/>
      <c r="L208" s="12"/>
      <c r="M208" s="12"/>
      <c r="N208" s="12"/>
      <c r="O208" s="12"/>
      <c r="P208" s="12"/>
      <c r="Q208" s="12"/>
    </row>
    <row r="209" spans="1:17" ht="15">
      <c r="A209" s="12"/>
      <c r="B209" s="12"/>
      <c r="C209" s="12"/>
      <c r="D209" s="12"/>
      <c r="E209" s="12"/>
      <c r="F209" s="12"/>
      <c r="G209" s="12"/>
      <c r="H209" s="12"/>
      <c r="I209" s="12"/>
      <c r="J209" s="12"/>
      <c r="K209" s="12"/>
      <c r="L209" s="12"/>
      <c r="M209" s="12"/>
      <c r="N209" s="12"/>
      <c r="O209" s="12"/>
      <c r="P209" s="12"/>
      <c r="Q209" s="12"/>
    </row>
    <row r="210" spans="1:17" ht="15">
      <c r="A210" s="12"/>
      <c r="B210" s="12"/>
      <c r="C210" s="12"/>
      <c r="D210" s="12"/>
      <c r="E210" s="12"/>
      <c r="F210" s="12"/>
      <c r="G210" s="12"/>
      <c r="H210" s="12"/>
      <c r="I210" s="12"/>
      <c r="J210" s="12"/>
      <c r="K210" s="12"/>
      <c r="L210" s="12"/>
      <c r="M210" s="12"/>
      <c r="N210" s="12"/>
      <c r="O210" s="12"/>
      <c r="P210" s="12"/>
      <c r="Q210" s="12"/>
    </row>
    <row r="211" spans="1:17" ht="15">
      <c r="A211" s="12"/>
      <c r="B211" s="12"/>
      <c r="C211" s="12"/>
      <c r="D211" s="12"/>
      <c r="E211" s="12"/>
      <c r="F211" s="12"/>
      <c r="G211" s="12"/>
      <c r="H211" s="12"/>
      <c r="I211" s="12"/>
      <c r="J211" s="12"/>
      <c r="K211" s="12"/>
      <c r="L211" s="12"/>
      <c r="M211" s="12"/>
      <c r="N211" s="12"/>
      <c r="O211" s="12"/>
      <c r="P211" s="12"/>
      <c r="Q211" s="12"/>
    </row>
    <row r="212" spans="1:17" ht="15">
      <c r="A212" s="12"/>
      <c r="B212" s="12"/>
      <c r="C212" s="12"/>
      <c r="D212" s="12"/>
      <c r="E212" s="12"/>
      <c r="F212" s="12"/>
      <c r="G212" s="12"/>
      <c r="H212" s="12"/>
      <c r="I212" s="12"/>
      <c r="J212" s="12"/>
      <c r="K212" s="12"/>
      <c r="L212" s="12"/>
      <c r="M212" s="12"/>
      <c r="N212" s="12"/>
      <c r="O212" s="12"/>
      <c r="P212" s="12"/>
      <c r="Q212" s="12"/>
    </row>
    <row r="213" spans="1:17" ht="15">
      <c r="A213" s="12"/>
      <c r="B213" s="12"/>
      <c r="C213" s="12"/>
      <c r="D213" s="12"/>
      <c r="E213" s="12"/>
      <c r="F213" s="12"/>
      <c r="G213" s="12"/>
      <c r="H213" s="12"/>
      <c r="I213" s="12"/>
      <c r="J213" s="12"/>
      <c r="K213" s="12"/>
      <c r="L213" s="12"/>
      <c r="M213" s="12"/>
      <c r="N213" s="12"/>
      <c r="O213" s="12"/>
      <c r="P213" s="12"/>
      <c r="Q213" s="12"/>
    </row>
    <row r="214" spans="1:17" ht="15">
      <c r="A214" s="12"/>
      <c r="B214" s="12"/>
      <c r="C214" s="12"/>
      <c r="D214" s="12"/>
      <c r="E214" s="12"/>
      <c r="F214" s="12"/>
      <c r="G214" s="12"/>
      <c r="H214" s="12"/>
      <c r="I214" s="12"/>
      <c r="J214" s="12"/>
      <c r="K214" s="12"/>
      <c r="L214" s="12"/>
      <c r="M214" s="12"/>
      <c r="N214" s="12"/>
      <c r="O214" s="12"/>
      <c r="P214" s="12"/>
      <c r="Q214" s="12"/>
    </row>
    <row r="215" spans="1:17" ht="15">
      <c r="A215" s="12"/>
      <c r="B215" s="12"/>
      <c r="C215" s="12"/>
      <c r="D215" s="12"/>
      <c r="E215" s="12"/>
      <c r="F215" s="12"/>
      <c r="G215" s="12"/>
      <c r="H215" s="12"/>
      <c r="I215" s="12"/>
      <c r="J215" s="12"/>
      <c r="K215" s="12"/>
      <c r="L215" s="12"/>
      <c r="M215" s="12"/>
      <c r="N215" s="12"/>
      <c r="O215" s="12"/>
      <c r="P215" s="12"/>
      <c r="Q215" s="12"/>
    </row>
    <row r="216" spans="1:17" ht="15">
      <c r="A216" s="12"/>
      <c r="B216" s="12"/>
      <c r="C216" s="12"/>
      <c r="D216" s="12"/>
      <c r="E216" s="12"/>
      <c r="F216" s="12"/>
      <c r="G216" s="12"/>
      <c r="H216" s="12"/>
      <c r="I216" s="12"/>
      <c r="J216" s="12"/>
      <c r="K216" s="12"/>
      <c r="L216" s="12"/>
      <c r="M216" s="12"/>
      <c r="N216" s="12"/>
      <c r="O216" s="12"/>
      <c r="P216" s="12"/>
      <c r="Q216" s="12"/>
    </row>
    <row r="217" spans="1:17" ht="15">
      <c r="A217" s="12"/>
      <c r="B217" s="12"/>
      <c r="C217" s="12"/>
      <c r="D217" s="12"/>
      <c r="E217" s="12"/>
      <c r="F217" s="12"/>
      <c r="G217" s="12"/>
      <c r="H217" s="12"/>
      <c r="I217" s="12"/>
      <c r="J217" s="12"/>
      <c r="K217" s="12"/>
      <c r="L217" s="12"/>
      <c r="M217" s="12"/>
      <c r="N217" s="12"/>
      <c r="O217" s="12"/>
      <c r="P217" s="12"/>
      <c r="Q217" s="12"/>
    </row>
    <row r="218" spans="1:17" ht="15">
      <c r="A218" s="12"/>
      <c r="B218" s="12"/>
      <c r="C218" s="12"/>
      <c r="D218" s="12"/>
      <c r="E218" s="12"/>
      <c r="F218" s="12"/>
      <c r="G218" s="12"/>
      <c r="H218" s="12"/>
      <c r="I218" s="12"/>
      <c r="J218" s="12"/>
      <c r="K218" s="12"/>
      <c r="L218" s="12"/>
      <c r="M218" s="12"/>
      <c r="N218" s="12"/>
      <c r="O218" s="12"/>
      <c r="P218" s="12"/>
      <c r="Q218" s="12"/>
    </row>
    <row r="219" spans="1:17" ht="15">
      <c r="A219" s="12"/>
      <c r="B219" s="12"/>
      <c r="C219" s="12"/>
      <c r="D219" s="12"/>
      <c r="E219" s="12"/>
      <c r="F219" s="12"/>
      <c r="G219" s="12"/>
      <c r="H219" s="12"/>
      <c r="I219" s="12"/>
      <c r="J219" s="12"/>
      <c r="K219" s="12"/>
      <c r="L219" s="12"/>
      <c r="M219" s="12"/>
      <c r="N219" s="12"/>
      <c r="O219" s="12"/>
      <c r="P219" s="12"/>
      <c r="Q219" s="12"/>
    </row>
    <row r="220" spans="1:17" ht="15">
      <c r="A220" s="12"/>
      <c r="B220" s="12"/>
      <c r="C220" s="12"/>
      <c r="D220" s="12"/>
      <c r="E220" s="12"/>
      <c r="F220" s="12"/>
      <c r="G220" s="12"/>
      <c r="H220" s="12"/>
      <c r="I220" s="12"/>
      <c r="J220" s="12"/>
      <c r="K220" s="12"/>
      <c r="L220" s="12"/>
      <c r="M220" s="12"/>
      <c r="N220" s="12"/>
      <c r="O220" s="12"/>
      <c r="P220" s="12"/>
      <c r="Q220" s="12"/>
    </row>
    <row r="221" spans="1:17" ht="15">
      <c r="A221" s="12"/>
      <c r="B221" s="12"/>
      <c r="C221" s="12"/>
      <c r="D221" s="12"/>
      <c r="E221" s="12"/>
      <c r="F221" s="12"/>
      <c r="G221" s="12"/>
      <c r="H221" s="12"/>
      <c r="I221" s="12"/>
      <c r="J221" s="12"/>
      <c r="K221" s="12"/>
      <c r="L221" s="12"/>
      <c r="M221" s="12"/>
      <c r="N221" s="12"/>
      <c r="O221" s="12"/>
      <c r="P221" s="12"/>
      <c r="Q221" s="12"/>
    </row>
    <row r="222" spans="1:17" ht="15">
      <c r="A222" s="12"/>
      <c r="B222" s="12"/>
      <c r="C222" s="12"/>
      <c r="D222" s="12"/>
      <c r="E222" s="12"/>
      <c r="F222" s="12"/>
      <c r="G222" s="12"/>
      <c r="H222" s="12"/>
      <c r="I222" s="12"/>
      <c r="J222" s="12"/>
      <c r="K222" s="12"/>
      <c r="L222" s="12"/>
      <c r="M222" s="12"/>
      <c r="N222" s="12"/>
      <c r="O222" s="12"/>
      <c r="P222" s="12"/>
      <c r="Q222" s="12"/>
    </row>
    <row r="223" spans="1:17" ht="15">
      <c r="A223" s="12"/>
      <c r="B223" s="12"/>
      <c r="C223" s="12"/>
      <c r="D223" s="12"/>
      <c r="E223" s="12"/>
      <c r="F223" s="12"/>
      <c r="G223" s="12"/>
      <c r="H223" s="12"/>
      <c r="I223" s="12"/>
      <c r="J223" s="12"/>
      <c r="K223" s="12"/>
      <c r="L223" s="12"/>
      <c r="M223" s="12"/>
      <c r="N223" s="12"/>
      <c r="O223" s="12"/>
      <c r="P223" s="12"/>
      <c r="Q223" s="12"/>
    </row>
    <row r="224" spans="1:17" ht="15">
      <c r="A224" s="12"/>
      <c r="B224" s="12"/>
      <c r="C224" s="12"/>
      <c r="D224" s="12"/>
      <c r="E224" s="12"/>
      <c r="F224" s="12"/>
      <c r="G224" s="12"/>
      <c r="H224" s="12"/>
      <c r="I224" s="12"/>
      <c r="J224" s="12"/>
      <c r="K224" s="12"/>
      <c r="L224" s="12"/>
      <c r="M224" s="12"/>
      <c r="N224" s="12"/>
      <c r="O224" s="12"/>
      <c r="P224" s="12"/>
      <c r="Q224" s="12"/>
    </row>
    <row r="225" spans="1:17" ht="15">
      <c r="A225" s="12"/>
      <c r="B225" s="12"/>
      <c r="C225" s="12"/>
      <c r="D225" s="12"/>
      <c r="E225" s="12"/>
      <c r="F225" s="12"/>
      <c r="G225" s="12"/>
      <c r="H225" s="12"/>
      <c r="I225" s="12"/>
      <c r="J225" s="12"/>
      <c r="K225" s="12"/>
      <c r="L225" s="12"/>
      <c r="M225" s="12"/>
      <c r="N225" s="12"/>
      <c r="O225" s="12"/>
      <c r="P225" s="12"/>
      <c r="Q225" s="12"/>
    </row>
    <row r="226" spans="1:17" ht="15">
      <c r="A226" s="12"/>
      <c r="B226" s="12"/>
      <c r="C226" s="12"/>
      <c r="D226" s="12"/>
      <c r="E226" s="12"/>
      <c r="F226" s="12"/>
      <c r="G226" s="12"/>
      <c r="H226" s="12"/>
      <c r="I226" s="12"/>
      <c r="J226" s="12"/>
      <c r="K226" s="12"/>
      <c r="L226" s="12"/>
      <c r="M226" s="12"/>
      <c r="N226" s="12"/>
      <c r="O226" s="12"/>
      <c r="P226" s="12"/>
      <c r="Q226" s="12"/>
    </row>
    <row r="227" spans="1:17" ht="15">
      <c r="A227" s="12"/>
      <c r="B227" s="12"/>
      <c r="C227" s="12"/>
      <c r="D227" s="12"/>
      <c r="E227" s="12"/>
      <c r="F227" s="12"/>
      <c r="G227" s="12"/>
      <c r="H227" s="12"/>
      <c r="I227" s="12"/>
      <c r="J227" s="12"/>
      <c r="K227" s="12"/>
      <c r="L227" s="12"/>
      <c r="M227" s="12"/>
      <c r="N227" s="12"/>
      <c r="O227" s="12"/>
      <c r="P227" s="12"/>
      <c r="Q227" s="12"/>
    </row>
    <row r="228" spans="1:17" ht="15">
      <c r="A228" s="12"/>
      <c r="B228" s="12"/>
      <c r="C228" s="12"/>
      <c r="D228" s="12"/>
      <c r="E228" s="12"/>
      <c r="F228" s="12"/>
      <c r="G228" s="12"/>
      <c r="H228" s="12"/>
      <c r="I228" s="12"/>
      <c r="J228" s="12"/>
      <c r="K228" s="12"/>
      <c r="L228" s="12"/>
      <c r="M228" s="12"/>
      <c r="N228" s="12"/>
      <c r="O228" s="12"/>
      <c r="P228" s="12"/>
      <c r="Q228" s="12"/>
    </row>
    <row r="229" spans="1:17" ht="15">
      <c r="A229" s="12"/>
      <c r="B229" s="12"/>
      <c r="C229" s="12"/>
      <c r="D229" s="12"/>
      <c r="E229" s="12"/>
      <c r="F229" s="12"/>
      <c r="G229" s="12"/>
      <c r="H229" s="12"/>
      <c r="I229" s="12"/>
      <c r="J229" s="12"/>
      <c r="K229" s="12"/>
      <c r="L229" s="12"/>
      <c r="M229" s="12"/>
      <c r="N229" s="12"/>
      <c r="O229" s="12"/>
      <c r="P229" s="12"/>
      <c r="Q229" s="12"/>
    </row>
    <row r="230" spans="1:17" ht="15">
      <c r="A230" s="12"/>
      <c r="B230" s="12"/>
      <c r="C230" s="12"/>
      <c r="D230" s="12"/>
      <c r="E230" s="12"/>
      <c r="F230" s="12"/>
      <c r="G230" s="12"/>
      <c r="H230" s="12"/>
      <c r="I230" s="12"/>
      <c r="J230" s="12"/>
      <c r="K230" s="12"/>
      <c r="L230" s="12"/>
      <c r="M230" s="12"/>
      <c r="N230" s="12"/>
      <c r="O230" s="12"/>
      <c r="P230" s="12"/>
      <c r="Q230" s="12"/>
    </row>
    <row r="231" spans="1:17" ht="15">
      <c r="A231" s="12"/>
      <c r="B231" s="12"/>
      <c r="C231" s="12"/>
      <c r="D231" s="12"/>
      <c r="E231" s="12"/>
      <c r="F231" s="12"/>
      <c r="G231" s="12"/>
      <c r="H231" s="12"/>
      <c r="I231" s="12"/>
      <c r="J231" s="12"/>
      <c r="K231" s="12"/>
      <c r="L231" s="12"/>
      <c r="M231" s="12"/>
      <c r="N231" s="12"/>
      <c r="O231" s="12"/>
      <c r="P231" s="12"/>
      <c r="Q231" s="12"/>
    </row>
    <row r="232" spans="1:12" ht="15">
      <c r="A232" s="12"/>
      <c r="B232" s="12"/>
      <c r="C232" s="11"/>
      <c r="D232" s="12"/>
      <c r="E232" s="12"/>
      <c r="F232" s="12"/>
      <c r="G232" s="12"/>
      <c r="H232" s="12"/>
      <c r="I232" s="12"/>
      <c r="J232" s="12"/>
      <c r="K232" s="12"/>
      <c r="L232" s="12"/>
    </row>
    <row r="233" spans="1:12" ht="15">
      <c r="A233" s="12"/>
      <c r="B233" s="12"/>
      <c r="C233" s="11"/>
      <c r="D233" s="12"/>
      <c r="E233" s="12"/>
      <c r="F233" s="12"/>
      <c r="G233" s="12"/>
      <c r="H233" s="12"/>
      <c r="I233" s="12"/>
      <c r="J233" s="12"/>
      <c r="K233" s="12"/>
      <c r="L233" s="12"/>
    </row>
  </sheetData>
  <sheetProtection/>
  <protectedRanges>
    <protectedRange password="CDC0" sqref="H31" name="Range1_8_1_1"/>
    <protectedRange password="CDC0" sqref="G31 I31 K31:M31" name="Range1_9"/>
    <protectedRange password="CDC0" sqref="M50:M51 M76" name="Range1_15"/>
    <protectedRange password="CDC0" sqref="H50:J51 H76:J76" name="Range1_11_2"/>
    <protectedRange password="CDC0" sqref="G57" name="Range1_6_1"/>
    <protectedRange password="CDC0" sqref="H27 H57" name="Range1_7_1"/>
    <protectedRange password="CDC0" sqref="M57" name="Range1_11_2_2"/>
    <protectedRange password="CDC0" sqref="J121:K121 K112:L112 I112" name="Range1_12_1"/>
    <protectedRange password="CDC0" sqref="E115:F115 E74:F75 E90:F99 E102:F110 E85:F88 E77:F82" name="Range1_12_1_1"/>
    <protectedRange sqref="H117 E117:F117" name="Range1_11"/>
    <protectedRange password="CDC0" sqref="G146 N123 J124:K125 E124:G124 J126:J132" name="Range1_3_1"/>
    <protectedRange password="CDC0" sqref="L146 M140 M135 M145" name="Range1_5_2"/>
    <protectedRange sqref="I146 N142 J144:L145 M144" name="Range1_14"/>
    <protectedRange sqref="E164:M167 H176:H177" name="Range1_16"/>
    <protectedRange sqref="K195:K198 N170 N172:N173 E172:M175" name="Range1"/>
    <protectedRange sqref="E171:H171" name="Range1_17"/>
    <protectedRange password="CDC0" sqref="F176" name="Range1_1_1_1_1"/>
    <protectedRange password="CDC0" sqref="N117:N118 N124:N132" name="Range1_12_1_4"/>
    <protectedRange password="CDC0" sqref="M59:M61 M67:M69" name="Range1_15_1_1"/>
    <protectedRange password="CDC0" sqref="H59:H61 H67:H68" name="Range1_12_13_1_1_2"/>
    <protectedRange password="CDC0" sqref="H24" name="Range1_6"/>
    <protectedRange password="CDC0" sqref="J119 J140" name="Range1_5_1_1"/>
    <protectedRange password="CDC0" sqref="N119 N121 M146 N145" name="Range1_6_5"/>
    <protectedRange password="CDC0" sqref="M112" name="Range1_7_1_1"/>
    <protectedRange password="CDC0" sqref="H112" name="Range1_12_13_1_1_3"/>
    <protectedRange password="CDC0" sqref="J59" name="Range1_1_4"/>
    <protectedRange password="CDC0" sqref="I57:J57" name="Range1_1_5"/>
    <protectedRange password="CDC0" sqref="J112" name="Range1_12_1_7"/>
    <protectedRange password="CDC0" sqref="G25" name="Range1_4"/>
    <protectedRange password="CDC0" sqref="G24" name="Range1_12"/>
    <protectedRange password="CDC0" sqref="J21:J24" name="Range1_7_1_2_1"/>
    <protectedRange password="CDC0" sqref="I26:I27 I59:I61 I144:I145 I121:I122 I117:I119 I21:I24 I67:I68 I124:I132" name="Range1_6_2_1"/>
    <protectedRange password="CDC0" sqref="N26:N27 K24:L24 M21:N24 N59:N61 N67:N69" name="Range1_6_5_1"/>
    <protectedRange password="CDC0" sqref="K50:K51 K76" name="Range1_10_2_1"/>
    <protectedRange password="CDC0" sqref="L57" name="Range1_7_2"/>
    <protectedRange password="CDC0" sqref="K57" name="Range1_7_2_1"/>
    <protectedRange password="CDC0" sqref="G22:H23" name="Range1_6_8"/>
    <protectedRange password="CDC0" sqref="K21:L23" name="Range1_6_4"/>
    <protectedRange password="CDC0" sqref="H122 J122" name="Range1_2_1"/>
    <protectedRange password="CDC0" sqref="M122:N122" name="Range1_2_2"/>
    <protectedRange password="CDC0" sqref="N166 N57 N51 N76" name="Range1_6_10"/>
    <protectedRange password="CDC0" sqref="G91:G92 M91:M92" name="Range1_14_2"/>
    <protectedRange password="CDC0" sqref="N95:N96 N79:N87" name="Range1_6_10_2"/>
    <protectedRange password="CDC0" sqref="N74:N75 N77:N78 N90:N92" name="Range1_7_3_1"/>
    <protectedRange password="CDC0" sqref="I90" name="Range1_1_2_1"/>
    <protectedRange password="CDC0" sqref="M79:M81 M102:M106 J86:M87 L90:M90 G90:H90 J79:J82 G74:M74 G95:H96 J96:K96 G77:H82 I77:M78 H75 J75:K75 I85:J85 G85:H87 J90:J92 M109:M111 H102:J110" name="Range1_12_1_5_1"/>
    <protectedRange password="CDC0" sqref="K85:L85 K79:L82" name="Range1_12_1_1_3_1"/>
    <protectedRange password="CDC0" sqref="K91:K92" name="Range1_3_2_1"/>
    <protectedRange password="CDC0" sqref="K90" name="Range1_12_2_1"/>
    <protectedRange password="CDC0" sqref="G122 G119:G120" name="Range1_3"/>
    <protectedRange sqref="C12:D13" name="Range1_1_1"/>
    <protectedRange password="CDC0" sqref="I171" name="Range1_12_1_5_1_2"/>
    <protectedRange password="CDC0" sqref="L122" name="Range1_2"/>
    <protectedRange password="CDC0" sqref="L121" name="Range1_2_3"/>
    <protectedRange password="CDC0" sqref="I134" name="Range1_5"/>
    <protectedRange password="CDC0" sqref="G134" name="Range1_16_1_1"/>
    <protectedRange password="CDC0" sqref="G161:G162" name="Range1_20_3"/>
    <protectedRange password="CDC0" sqref="G98:H99 J99:K99 M98:M99" name="Range1_12_1_13_1"/>
    <protectedRange password="CDC0" sqref="N97:N100 N102:N111" name="Range1_6_15_1"/>
    <protectedRange password="CDC0" sqref="G97:H97 M97" name="Range1_12_1_1_2"/>
    <protectedRange sqref="M117 M95:M96" name="Range1_11_3"/>
    <protectedRange password="CDC0" sqref="E89:F89" name="Range1_12_1_1_3"/>
    <protectedRange password="CDC0" sqref="H89" name="Range1_12_1_6"/>
    <protectedRange password="CDC0" sqref="E83:F83 E100:F101" name="Range1_12_1_1_4"/>
    <protectedRange password="CDC0" sqref="N101" name="Range1_6_10_2_1"/>
    <protectedRange password="CDC0" sqref="M83 G83:H83 M100:M101 G101:K101 G100:H100 I79:I82" name="Range1_12_1_14_1"/>
    <protectedRange password="CDC0" sqref="G69:J69" name="Range1_12_1_17_1"/>
    <protectedRange password="CDC0" sqref="K69" name="Range1_12_1_2_2_1"/>
    <protectedRange password="CDC0" sqref="L55:L56" name="Range1_18"/>
    <protectedRange password="CDC0" sqref="L53:L54" name="Range1_1_3"/>
    <protectedRange password="CDC0" sqref="L91:L92" name="Range1_14_2_1"/>
    <protectedRange password="CDC0" sqref="L95:L97" name="Range1_12_1_5_1_5"/>
    <protectedRange password="CDC0" sqref="L98:L99" name="Range1_12_1_13"/>
    <protectedRange password="CDC0" sqref="L83 L100:L101" name="Range1_12_1_14_1_2"/>
    <protectedRange password="CDC0" sqref="G35 J35 M35" name="Range1_10_1_2"/>
    <protectedRange password="CDC0" sqref="G36:G37 K36:K37" name="Range1_8_1"/>
    <protectedRange password="CDC0" sqref="H36:H37" name="Range1_8_2_1_1_1"/>
    <protectedRange password="CDC0" sqref="J36:J37 M36:M37" name="Range1_10_3"/>
    <protectedRange password="CDC0" sqref="I35:I37" name="Range1_6_2_1_1"/>
    <protectedRange password="CDC0" sqref="N47" name="Range1_6_5_1_1"/>
    <protectedRange password="CDC0" sqref="K35" name="Range1_10_2_2"/>
    <protectedRange password="CDC0" sqref="L35" name="Range1_10_1_1_1"/>
    <protectedRange password="CDC0" sqref="L36:L37" name="Range1_8_2"/>
    <protectedRange password="CDC0" sqref="K47:M47 I47 K38:M39 I38:I39" name="Range1_13_2"/>
    <protectedRange password="CDC0" sqref="J47 J38:J39" name="Range1_10_4_2"/>
    <protectedRange password="CDC0" sqref="G47 G38:G39" name="Range1_21_1"/>
    <protectedRange password="CDC0" sqref="H47 H38:H39" name="Range1_8_2_2_1_1"/>
    <protectedRange password="CDC0" sqref="L69 L102:L110" name="Range1_12_1_8"/>
    <protectedRange password="CDC0" sqref="G75" name="Range1_12_1_5_1_7"/>
    <protectedRange password="CDC0" sqref="L75:M75" name="Range1_12_1_5_1_8"/>
    <protectedRange password="CDC0" sqref="E76:F76 E84:F84" name="Range1_12_1_1_1_1"/>
    <protectedRange password="CDC0" sqref="H84" name="Range1_12_1_1_2_1_1"/>
    <protectedRange password="CDC0" sqref="G84" name="Range1_12_1_1_2_3_1"/>
    <protectedRange password="CDC0" sqref="L84:M84" name="Range1_12_1_1_2_4_2"/>
    <protectedRange password="CDC0" sqref="I135" name="Range1_7"/>
    <protectedRange password="CDC0" sqref="N31" name="Range1_6_7_1_4"/>
    <protectedRange password="CDC0" sqref="N139:N140" name="Range1_6_7_1_4_3"/>
    <protectedRange password="CDC0" sqref="N161:N162" name="Range1_6_7_1_4_4"/>
    <protectedRange password="CDC0" sqref="N164:N165" name="Range1_6_7_1_4_5"/>
    <protectedRange password="CDC0" sqref="N167" name="Range1_6_7_1_4_6"/>
    <protectedRange password="CDC0" sqref="N171" name="Range1_6_7_1_4_7"/>
    <protectedRange password="CDC0" sqref="N176:N177" name="Range1_6_7_1_4_8"/>
    <protectedRange password="CDC0" sqref="L94:M94 G94" name="Range1_1_2"/>
    <protectedRange password="CDC0" sqref="N94" name="Range1_7_5"/>
    <protectedRange password="CDC0" sqref="M46 I40:I45 K40:M45" name="Range1_13_2_1"/>
    <protectedRange password="CDC0" sqref="J40:J46" name="Range1_10_4_2_1"/>
    <protectedRange password="CDC0" sqref="G40:G46" name="Range1_21_1_1"/>
    <protectedRange password="CDC0" sqref="H40:H46" name="Range1_8_2_2_1_1_1"/>
    <protectedRange password="CDC0" sqref="N62:N66" name="Range1_6_5_1_2"/>
    <protectedRange password="CDC0" sqref="K62:K66 I62:I66" name="Range1_1_5_1_1"/>
    <protectedRange password="CDC0" sqref="H62:H66" name="Range1_12_13_1_1_4_1"/>
    <protectedRange password="CDC0" sqref="J62:J66" name="Range1_12_8_1_1_3_1"/>
    <protectedRange password="CDC0" sqref="E111:F111" name="Range1_12_1_1_5"/>
    <protectedRange password="CDC0" sqref="H111:J111" name="Range1_12_1_17_1_1"/>
    <protectedRange password="CDC0" sqref="L111" name="Range1_12_1_8_1"/>
    <protectedRange password="CDC0" sqref="G102:G110" name="Range1_12_1_15_1_1"/>
    <protectedRange password="CDC0" sqref="G111" name="Range1_12_1_3_3_1_1"/>
    <protectedRange password="CDC0" sqref="K111" name="Range1_12_1_2_2_1_3_1"/>
    <protectedRange password="CDC0" sqref="G129:G132" name="Range1_24_3_1_1"/>
    <protectedRange password="CDC0" sqref="L124:L125" name="Range1_3_1_2"/>
    <protectedRange password="CDC0" sqref="L129:L132" name="Range1_25_1"/>
    <protectedRange password="CDC0" sqref="M124:M128" name="Range1_5_2_3"/>
    <protectedRange password="CDC0" sqref="M129:M132" name="Range1_28_1_1"/>
    <protectedRange password="CDC0" sqref="N113:N114" name="Range1_6_10_2_1_2"/>
    <protectedRange password="CDC0" sqref="H113:J114" name="Range1_12_1_17_1_1_2"/>
    <protectedRange password="CDC0" sqref="G113:G114" name="Range1_12_1_2_3_1"/>
    <protectedRange password="CDC0" sqref="L113:M114" name="Range1_12_1_19_1_1"/>
    <protectedRange password="CDC0" sqref="K113:K114" name="Range1_12_1_2_4_1_1"/>
    <protectedRange password="CDC0" sqref="G115" name="Range1_12_1_5_1_1_1"/>
    <protectedRange password="CDC0" sqref="H115:J115" name="Range1_12_1_17_1_1_3"/>
    <protectedRange password="CDC0" sqref="M115" name="Range1_12_1_5_2_1"/>
    <protectedRange password="CDC0" sqref="K115" name="Range1_12_1_2_1_4_1"/>
    <protectedRange password="CDC0" sqref="L115" name="Range1_12_1_22_1_1"/>
    <protectedRange password="CDC0" sqref="N115" name="Range1_6_9_1_1"/>
    <protectedRange password="CDC0" sqref="G149" name="Range1_3_1_3"/>
    <protectedRange password="CDC0" sqref="L149" name="Range1_5_2_4"/>
    <protectedRange sqref="I149:J149" name="Range1_14_4"/>
    <protectedRange password="CDC0" sqref="H149" name="Range1_12_1_5_1_3"/>
    <protectedRange password="CDC0" sqref="M160" name="Range1_16_3_1_1_1"/>
    <protectedRange password="CDC0" sqref="G159:G160" name="Range1_23_2_1_1"/>
    <protectedRange password="CDC0" sqref="M156:M159 H156:L160" name="Range1_16_4_1_1_1"/>
    <protectedRange password="CDC0" sqref="N156:N160" name="Range1_6_7_6_1_1_1"/>
    <protectedRange password="CDC0" sqref="I83:K83" name="Range1_12_1_14_1_4"/>
    <protectedRange password="CDC0" sqref="I84:K84" name="Range1_12_1_1_2_1_1_3"/>
    <protectedRange password="CDC0" sqref="J95:K95" name="Range1_12_1_5_1_4"/>
    <protectedRange password="CDC0" sqref="I94" name="Range1_1_5_1_3"/>
    <protectedRange password="CDC0" sqref="J94" name="Range1_12_1_1_1_3"/>
    <protectedRange password="CDC0" sqref="K94" name="Range1_3_2_3"/>
    <protectedRange password="CDC0" sqref="J98:K98" name="Range1_12_1_13_1_2"/>
    <protectedRange password="CDC0" sqref="J97:K97" name="Range1_12_1_1_2_2"/>
    <protectedRange password="CDC0" sqref="J100:K100" name="Range1_12_1_14_1_6"/>
    <protectedRange password="CDC0" sqref="M149" name="Range1_5_2_1"/>
    <protectedRange password="CDC0" sqref="G156:G158" name="Range1_23"/>
    <protectedRange password="CDC0" sqref="N35:N46 N50 N53:N56" name="Range1_6_7_1"/>
    <protectedRange password="CDC0" sqref="N149" name="Range1_6_7_1_3"/>
  </protectedRanges>
  <mergeCells count="245">
    <mergeCell ref="E76:F76"/>
    <mergeCell ref="E132:F132"/>
    <mergeCell ref="E157:F157"/>
    <mergeCell ref="E158:F158"/>
    <mergeCell ref="E99:F99"/>
    <mergeCell ref="E89:F89"/>
    <mergeCell ref="E83:F83"/>
    <mergeCell ref="E84:F84"/>
    <mergeCell ref="E100:F100"/>
    <mergeCell ref="E101:F101"/>
    <mergeCell ref="A72:B73"/>
    <mergeCell ref="C72:D72"/>
    <mergeCell ref="E72:F73"/>
    <mergeCell ref="B35:B47"/>
    <mergeCell ref="C35:C47"/>
    <mergeCell ref="F50:F51"/>
    <mergeCell ref="F52:F57"/>
    <mergeCell ref="C50:C57"/>
    <mergeCell ref="D50:D57"/>
    <mergeCell ref="E112:F112"/>
    <mergeCell ref="E115:F115"/>
    <mergeCell ref="E117:F117"/>
    <mergeCell ref="E109:F109"/>
    <mergeCell ref="D35:D47"/>
    <mergeCell ref="E35:E47"/>
    <mergeCell ref="F35:F47"/>
    <mergeCell ref="E78:F78"/>
    <mergeCell ref="E107:F107"/>
    <mergeCell ref="E108:F108"/>
    <mergeCell ref="E159:F159"/>
    <mergeCell ref="E119:F119"/>
    <mergeCell ref="E121:F121"/>
    <mergeCell ref="E122:F122"/>
    <mergeCell ref="E120:F120"/>
    <mergeCell ref="E150:F150"/>
    <mergeCell ref="E151:F151"/>
    <mergeCell ref="E152:F152"/>
    <mergeCell ref="E129:F129"/>
    <mergeCell ref="E130:F130"/>
    <mergeCell ref="E110:F110"/>
    <mergeCell ref="A10:B10"/>
    <mergeCell ref="C10:D10"/>
    <mergeCell ref="A11:B11"/>
    <mergeCell ref="C11:D11"/>
    <mergeCell ref="A13:B13"/>
    <mergeCell ref="C13:D13"/>
    <mergeCell ref="A12:B12"/>
    <mergeCell ref="E58:E71"/>
    <mergeCell ref="F58:F71"/>
    <mergeCell ref="M1:N1"/>
    <mergeCell ref="A5:N5"/>
    <mergeCell ref="A6:N6"/>
    <mergeCell ref="A9:B9"/>
    <mergeCell ref="C9:D9"/>
    <mergeCell ref="M3:N3"/>
    <mergeCell ref="M4:N4"/>
    <mergeCell ref="F26:F30"/>
    <mergeCell ref="C12:D12"/>
    <mergeCell ref="G13:K13"/>
    <mergeCell ref="A14:B14"/>
    <mergeCell ref="C14:F14"/>
    <mergeCell ref="A15:B15"/>
    <mergeCell ref="C15:F15"/>
    <mergeCell ref="A16:B16"/>
    <mergeCell ref="C16:F16"/>
    <mergeCell ref="A18:B20"/>
    <mergeCell ref="C18:F18"/>
    <mergeCell ref="A21:A25"/>
    <mergeCell ref="B21:B25"/>
    <mergeCell ref="C21:C25"/>
    <mergeCell ref="D21:D25"/>
    <mergeCell ref="E21:E25"/>
    <mergeCell ref="F21:F25"/>
    <mergeCell ref="N18:N20"/>
    <mergeCell ref="G18:G20"/>
    <mergeCell ref="H18:H20"/>
    <mergeCell ref="I18:I20"/>
    <mergeCell ref="J18:J20"/>
    <mergeCell ref="K18:K20"/>
    <mergeCell ref="L18:L20"/>
    <mergeCell ref="M18:M20"/>
    <mergeCell ref="A26:A30"/>
    <mergeCell ref="B26:B30"/>
    <mergeCell ref="E31:E34"/>
    <mergeCell ref="B31:B34"/>
    <mergeCell ref="C31:C34"/>
    <mergeCell ref="D31:D34"/>
    <mergeCell ref="C26:C30"/>
    <mergeCell ref="D26:D30"/>
    <mergeCell ref="E26:E30"/>
    <mergeCell ref="F31:F34"/>
    <mergeCell ref="A31:A34"/>
    <mergeCell ref="E79:F79"/>
    <mergeCell ref="A48:A71"/>
    <mergeCell ref="C58:C71"/>
    <mergeCell ref="D58:D71"/>
    <mergeCell ref="E74:F74"/>
    <mergeCell ref="E75:F75"/>
    <mergeCell ref="E50:E57"/>
    <mergeCell ref="A35:A47"/>
    <mergeCell ref="E77:F77"/>
    <mergeCell ref="I48:N48"/>
    <mergeCell ref="L72:L73"/>
    <mergeCell ref="N72:N73"/>
    <mergeCell ref="M72:M73"/>
    <mergeCell ref="O72:O73"/>
    <mergeCell ref="H72:H73"/>
    <mergeCell ref="I72:I73"/>
    <mergeCell ref="J72:J73"/>
    <mergeCell ref="K72:K73"/>
    <mergeCell ref="E88:F88"/>
    <mergeCell ref="E80:F80"/>
    <mergeCell ref="E81:F81"/>
    <mergeCell ref="E93:F93"/>
    <mergeCell ref="G72:G73"/>
    <mergeCell ref="E82:F82"/>
    <mergeCell ref="E85:F85"/>
    <mergeCell ref="E86:F86"/>
    <mergeCell ref="E90:F90"/>
    <mergeCell ref="E91:F91"/>
    <mergeCell ref="E92:F92"/>
    <mergeCell ref="E106:F106"/>
    <mergeCell ref="E94:F94"/>
    <mergeCell ref="E96:F96"/>
    <mergeCell ref="E104:F104"/>
    <mergeCell ref="E105:F105"/>
    <mergeCell ref="E131:F131"/>
    <mergeCell ref="A74:A115"/>
    <mergeCell ref="B74:B115"/>
    <mergeCell ref="C74:C115"/>
    <mergeCell ref="D74:D115"/>
    <mergeCell ref="E97:F97"/>
    <mergeCell ref="E102:F102"/>
    <mergeCell ref="E103:F103"/>
    <mergeCell ref="E87:F87"/>
    <mergeCell ref="E98:F98"/>
    <mergeCell ref="A117:A123"/>
    <mergeCell ref="B117:B123"/>
    <mergeCell ref="C117:C123"/>
    <mergeCell ref="D117:D123"/>
    <mergeCell ref="A116:B116"/>
    <mergeCell ref="E116:F116"/>
    <mergeCell ref="E123:F123"/>
    <mergeCell ref="E118:F118"/>
    <mergeCell ref="A124:A133"/>
    <mergeCell ref="B124:B133"/>
    <mergeCell ref="C124:C133"/>
    <mergeCell ref="D124:D133"/>
    <mergeCell ref="E124:F124"/>
    <mergeCell ref="E125:F125"/>
    <mergeCell ref="E126:F126"/>
    <mergeCell ref="E127:F127"/>
    <mergeCell ref="E128:F128"/>
    <mergeCell ref="E133:F133"/>
    <mergeCell ref="A134:A143"/>
    <mergeCell ref="B134:B138"/>
    <mergeCell ref="C134:C138"/>
    <mergeCell ref="D134:D138"/>
    <mergeCell ref="E134:F134"/>
    <mergeCell ref="E135:F135"/>
    <mergeCell ref="E136:F136"/>
    <mergeCell ref="E137:F137"/>
    <mergeCell ref="E138:F138"/>
    <mergeCell ref="B139:B143"/>
    <mergeCell ref="C139:C143"/>
    <mergeCell ref="D139:D143"/>
    <mergeCell ref="E139:F139"/>
    <mergeCell ref="E140:F140"/>
    <mergeCell ref="E141:F141"/>
    <mergeCell ref="E142:F142"/>
    <mergeCell ref="E143:F143"/>
    <mergeCell ref="E148:F148"/>
    <mergeCell ref="E149:F149"/>
    <mergeCell ref="E144:F144"/>
    <mergeCell ref="E145:F145"/>
    <mergeCell ref="E146:F146"/>
    <mergeCell ref="E147:F147"/>
    <mergeCell ref="N153:N154"/>
    <mergeCell ref="A155:B155"/>
    <mergeCell ref="E155:F155"/>
    <mergeCell ref="H153:H154"/>
    <mergeCell ref="I153:I154"/>
    <mergeCell ref="J153:J154"/>
    <mergeCell ref="M153:M154"/>
    <mergeCell ref="G153:G154"/>
    <mergeCell ref="A156:A163"/>
    <mergeCell ref="B156:B163"/>
    <mergeCell ref="C144:C148"/>
    <mergeCell ref="D144:D148"/>
    <mergeCell ref="C149:C152"/>
    <mergeCell ref="D149:D152"/>
    <mergeCell ref="A144:A148"/>
    <mergeCell ref="B144:B148"/>
    <mergeCell ref="A149:A152"/>
    <mergeCell ref="B149:B152"/>
    <mergeCell ref="E167:F167"/>
    <mergeCell ref="D164:D170"/>
    <mergeCell ref="E166:F166"/>
    <mergeCell ref="K153:K154"/>
    <mergeCell ref="A153:B154"/>
    <mergeCell ref="C153:D153"/>
    <mergeCell ref="E153:F154"/>
    <mergeCell ref="C159:C163"/>
    <mergeCell ref="E161:F161"/>
    <mergeCell ref="E162:F162"/>
    <mergeCell ref="B176:B177"/>
    <mergeCell ref="C176:C177"/>
    <mergeCell ref="A171:A175"/>
    <mergeCell ref="E172:F172"/>
    <mergeCell ref="E164:F164"/>
    <mergeCell ref="L153:L154"/>
    <mergeCell ref="E171:F171"/>
    <mergeCell ref="E156:F156"/>
    <mergeCell ref="D156:D163"/>
    <mergeCell ref="E160:F160"/>
    <mergeCell ref="E176:F176"/>
    <mergeCell ref="E173:F173"/>
    <mergeCell ref="E174:F174"/>
    <mergeCell ref="B183:C183"/>
    <mergeCell ref="A164:A170"/>
    <mergeCell ref="B164:B170"/>
    <mergeCell ref="C164:C170"/>
    <mergeCell ref="C171:C175"/>
    <mergeCell ref="B181:C181"/>
    <mergeCell ref="A176:A177"/>
    <mergeCell ref="B171:B175"/>
    <mergeCell ref="E163:F163"/>
    <mergeCell ref="E165:F165"/>
    <mergeCell ref="D171:D175"/>
    <mergeCell ref="E95:F95"/>
    <mergeCell ref="B194:N194"/>
    <mergeCell ref="C189:O189"/>
    <mergeCell ref="C190:L190"/>
    <mergeCell ref="C192:L192"/>
    <mergeCell ref="B191:N191"/>
    <mergeCell ref="C193:N193"/>
    <mergeCell ref="E177:F177"/>
    <mergeCell ref="D176:D177"/>
    <mergeCell ref="E111:F111"/>
    <mergeCell ref="E113:F113"/>
    <mergeCell ref="E114:F114"/>
    <mergeCell ref="E169:F169"/>
    <mergeCell ref="E170:F170"/>
    <mergeCell ref="E168:F168"/>
    <mergeCell ref="E175:F175"/>
  </mergeCells>
  <printOptions/>
  <pageMargins left="0.7480314960629921" right="0.7480314960629921" top="0.984251968503937" bottom="0.984251968503937" header="0.5118110236220472" footer="0.5118110236220472"/>
  <pageSetup fitToHeight="3" horizontalDpi="600" verticalDpi="600" orientation="landscape" paperSize="9" scale="35" r:id="rId1"/>
  <rowBreaks count="2" manualBreakCount="2">
    <brk id="71" max="13" man="1"/>
    <brk id="152" max="13" man="1"/>
  </rowBreaks>
</worksheet>
</file>

<file path=xl/worksheets/sheet5.xml><?xml version="1.0" encoding="utf-8"?>
<worksheet xmlns="http://schemas.openxmlformats.org/spreadsheetml/2006/main" xmlns:r="http://schemas.openxmlformats.org/officeDocument/2006/relationships">
  <dimension ref="A1:Q232"/>
  <sheetViews>
    <sheetView view="pageBreakPreview" zoomScale="60" zoomScaleNormal="60" zoomScalePageLayoutView="0" workbookViewId="0" topLeftCell="A4">
      <selection activeCell="N57" sqref="N57"/>
    </sheetView>
  </sheetViews>
  <sheetFormatPr defaultColWidth="9.00390625" defaultRowHeight="12.75"/>
  <cols>
    <col min="1" max="1" width="5.75390625" style="9" customWidth="1"/>
    <col min="2" max="2" width="40.75390625" style="9" customWidth="1"/>
    <col min="3" max="3" width="11.375" style="9" customWidth="1"/>
    <col min="4" max="4" width="11.25390625" style="9" customWidth="1"/>
    <col min="5" max="5" width="11.75390625" style="9" customWidth="1"/>
    <col min="6" max="6" width="16.75390625" style="9" customWidth="1"/>
    <col min="7" max="7" width="32.125" style="9" customWidth="1"/>
    <col min="8" max="8" width="23.625" style="9" customWidth="1"/>
    <col min="9" max="9" width="25.75390625" style="9" customWidth="1"/>
    <col min="10" max="12" width="30.75390625" style="9" customWidth="1"/>
    <col min="13" max="13" width="30.625" style="9" customWidth="1"/>
    <col min="14" max="14" width="41.625" style="9" customWidth="1"/>
    <col min="15" max="16384" width="9.125" style="9" customWidth="1"/>
  </cols>
  <sheetData>
    <row r="1" spans="12:14" ht="18">
      <c r="L1" s="214"/>
      <c r="M1" s="1357" t="s">
        <v>236</v>
      </c>
      <c r="N1" s="1357"/>
    </row>
    <row r="2" spans="11:14" ht="18">
      <c r="K2" s="214"/>
      <c r="L2" s="214"/>
      <c r="M2" s="361" t="s">
        <v>262</v>
      </c>
      <c r="N2" s="362"/>
    </row>
    <row r="3" spans="11:14" ht="18">
      <c r="K3" s="214"/>
      <c r="L3" s="214"/>
      <c r="M3" s="1358" t="s">
        <v>263</v>
      </c>
      <c r="N3" s="1358"/>
    </row>
    <row r="4" spans="11:14" ht="18">
      <c r="K4" s="214"/>
      <c r="L4" s="214"/>
      <c r="M4" s="1875" t="s">
        <v>332</v>
      </c>
      <c r="N4" s="1876"/>
    </row>
    <row r="5" spans="11:14" ht="18">
      <c r="K5" s="214"/>
      <c r="L5" s="214"/>
      <c r="M5" s="1358"/>
      <c r="N5" s="1358"/>
    </row>
    <row r="6" spans="11:14" ht="15">
      <c r="K6" s="10"/>
      <c r="L6" s="10"/>
      <c r="M6" s="10"/>
      <c r="N6" s="10"/>
    </row>
    <row r="7" spans="1:14" ht="15.75">
      <c r="A7" s="1702" t="s">
        <v>52</v>
      </c>
      <c r="B7" s="1702"/>
      <c r="C7" s="1702"/>
      <c r="D7" s="1702"/>
      <c r="E7" s="1702"/>
      <c r="F7" s="1702"/>
      <c r="G7" s="1702"/>
      <c r="H7" s="1702"/>
      <c r="I7" s="1702"/>
      <c r="J7" s="1702"/>
      <c r="K7" s="1702"/>
      <c r="L7" s="1702"/>
      <c r="M7" s="1702"/>
      <c r="N7" s="1702"/>
    </row>
    <row r="8" spans="1:14" ht="15.75">
      <c r="A8" s="1702" t="s">
        <v>317</v>
      </c>
      <c r="B8" s="1702"/>
      <c r="C8" s="1702"/>
      <c r="D8" s="1702"/>
      <c r="E8" s="1702"/>
      <c r="F8" s="1702"/>
      <c r="G8" s="1702"/>
      <c r="H8" s="1702"/>
      <c r="I8" s="1702"/>
      <c r="J8" s="1702"/>
      <c r="K8" s="1702"/>
      <c r="L8" s="1702"/>
      <c r="M8" s="1702"/>
      <c r="N8" s="1702"/>
    </row>
    <row r="10" spans="1:17" ht="15">
      <c r="A10" s="11"/>
      <c r="B10" s="11"/>
      <c r="C10" s="13"/>
      <c r="D10" s="11"/>
      <c r="E10" s="11"/>
      <c r="F10" s="11"/>
      <c r="G10" s="11"/>
      <c r="H10" s="13"/>
      <c r="I10" s="13"/>
      <c r="J10" s="11"/>
      <c r="K10" s="11"/>
      <c r="L10" s="11"/>
      <c r="M10" s="11"/>
      <c r="N10" s="11"/>
      <c r="O10" s="585"/>
      <c r="P10" s="585"/>
      <c r="Q10" s="585"/>
    </row>
    <row r="11" spans="1:17" ht="15.75">
      <c r="A11" s="1408" t="s">
        <v>27</v>
      </c>
      <c r="B11" s="1703"/>
      <c r="C11" s="1684" t="s">
        <v>44</v>
      </c>
      <c r="D11" s="1685"/>
      <c r="E11" s="14"/>
      <c r="F11" s="15"/>
      <c r="G11" s="11"/>
      <c r="H11" s="44" t="s">
        <v>33</v>
      </c>
      <c r="I11" s="218">
        <v>43439</v>
      </c>
      <c r="J11" s="11"/>
      <c r="K11" s="11"/>
      <c r="L11" s="11"/>
      <c r="M11" s="11"/>
      <c r="N11" s="11"/>
      <c r="O11" s="585"/>
      <c r="P11" s="585"/>
      <c r="Q11" s="585"/>
    </row>
    <row r="12" spans="1:17" ht="15.75">
      <c r="A12" s="1409" t="s">
        <v>29</v>
      </c>
      <c r="B12" s="1683"/>
      <c r="C12" s="1684">
        <v>2019</v>
      </c>
      <c r="D12" s="1685"/>
      <c r="E12" s="14"/>
      <c r="F12" s="15"/>
      <c r="G12" s="15"/>
      <c r="H12" s="11"/>
      <c r="I12" s="11"/>
      <c r="J12" s="11"/>
      <c r="K12" s="11"/>
      <c r="L12" s="11"/>
      <c r="M12" s="11"/>
      <c r="N12" s="11"/>
      <c r="O12" s="585"/>
      <c r="P12" s="585"/>
      <c r="Q12" s="585"/>
    </row>
    <row r="13" spans="1:17" ht="16.5" thickBot="1">
      <c r="A13" s="1408" t="s">
        <v>28</v>
      </c>
      <c r="B13" s="1694"/>
      <c r="C13" s="1686" t="s">
        <v>245</v>
      </c>
      <c r="D13" s="1687"/>
      <c r="E13" s="16"/>
      <c r="F13" s="15"/>
      <c r="G13" s="15"/>
      <c r="H13" s="11"/>
      <c r="I13" s="11"/>
      <c r="J13" s="11"/>
      <c r="K13" s="11"/>
      <c r="L13" s="11"/>
      <c r="M13" s="11"/>
      <c r="N13" s="11"/>
      <c r="O13" s="585"/>
      <c r="P13" s="585"/>
      <c r="Q13" s="585"/>
    </row>
    <row r="14" spans="1:17" ht="64.5" customHeight="1" thickBot="1">
      <c r="A14" s="1390" t="s">
        <v>53</v>
      </c>
      <c r="B14" s="1695"/>
      <c r="C14" s="1688">
        <v>9852</v>
      </c>
      <c r="D14" s="1689"/>
      <c r="E14" s="17"/>
      <c r="F14" s="15"/>
      <c r="G14" s="18" t="s">
        <v>247</v>
      </c>
      <c r="H14" s="586"/>
      <c r="I14" s="20"/>
      <c r="J14" s="11"/>
      <c r="K14" s="11"/>
      <c r="L14" s="11"/>
      <c r="M14" s="11"/>
      <c r="N14" s="11"/>
      <c r="O14" s="585"/>
      <c r="P14" s="585"/>
      <c r="Q14" s="585"/>
    </row>
    <row r="15" spans="1:17" ht="66" customHeight="1" thickBot="1">
      <c r="A15" s="1390" t="s">
        <v>90</v>
      </c>
      <c r="B15" s="1690"/>
      <c r="C15" s="1854">
        <v>9852</v>
      </c>
      <c r="D15" s="1855"/>
      <c r="E15" s="21"/>
      <c r="F15" s="21"/>
      <c r="G15" s="1587" t="s">
        <v>171</v>
      </c>
      <c r="H15" s="1588"/>
      <c r="I15" s="1588"/>
      <c r="J15" s="1588"/>
      <c r="K15" s="1589"/>
      <c r="L15" s="11"/>
      <c r="M15" s="11"/>
      <c r="N15" s="11"/>
      <c r="O15" s="585"/>
      <c r="P15" s="585"/>
      <c r="Q15" s="585"/>
    </row>
    <row r="16" spans="1:17" ht="21.75" customHeight="1" thickBot="1">
      <c r="A16" s="1390" t="s">
        <v>30</v>
      </c>
      <c r="B16" s="1694"/>
      <c r="C16" s="1676" t="s">
        <v>35</v>
      </c>
      <c r="D16" s="1677"/>
      <c r="E16" s="1678"/>
      <c r="F16" s="1679"/>
      <c r="G16" s="3" t="s">
        <v>36</v>
      </c>
      <c r="H16" s="4" t="s">
        <v>37</v>
      </c>
      <c r="I16" s="11"/>
      <c r="J16" s="11"/>
      <c r="K16" s="11"/>
      <c r="L16" s="11"/>
      <c r="M16" s="11"/>
      <c r="N16" s="11"/>
      <c r="O16" s="585"/>
      <c r="P16" s="585"/>
      <c r="Q16" s="585"/>
    </row>
    <row r="17" spans="1:17" ht="33" customHeight="1" thickBot="1">
      <c r="A17" s="1700" t="s">
        <v>54</v>
      </c>
      <c r="B17" s="1701"/>
      <c r="C17" s="1680">
        <f>IF(C15&gt;5000,(200),(C15*0.5%))</f>
        <v>200</v>
      </c>
      <c r="D17" s="1681"/>
      <c r="E17" s="1681"/>
      <c r="F17" s="1682"/>
      <c r="G17" s="587"/>
      <c r="H17" s="23"/>
      <c r="I17" s="11"/>
      <c r="J17" s="11"/>
      <c r="K17" s="11"/>
      <c r="L17" s="11"/>
      <c r="M17" s="11"/>
      <c r="N17" s="11"/>
      <c r="O17" s="585"/>
      <c r="P17" s="585"/>
      <c r="Q17" s="585"/>
    </row>
    <row r="18" spans="1:17" ht="18.75" customHeight="1" thickBot="1">
      <c r="A18" s="1390" t="s">
        <v>32</v>
      </c>
      <c r="B18" s="1836"/>
      <c r="C18" s="1696">
        <f>SUM(F23+F27+F32+F36+F49+D74+D116+D155+D174+D149)</f>
        <v>204</v>
      </c>
      <c r="D18" s="1697"/>
      <c r="E18" s="1697"/>
      <c r="F18" s="1698"/>
      <c r="G18" s="588"/>
      <c r="H18" s="25"/>
      <c r="I18" s="11"/>
      <c r="J18" s="11"/>
      <c r="K18" s="11"/>
      <c r="L18" s="11"/>
      <c r="M18" s="11"/>
      <c r="N18" s="11"/>
      <c r="O18" s="585"/>
      <c r="P18" s="585"/>
      <c r="Q18" s="585"/>
    </row>
    <row r="19" spans="1:17" ht="15">
      <c r="A19" s="11"/>
      <c r="B19" s="26"/>
      <c r="C19" s="27"/>
      <c r="D19" s="21"/>
      <c r="E19" s="21"/>
      <c r="F19" s="21"/>
      <c r="G19" s="28"/>
      <c r="H19" s="28"/>
      <c r="I19" s="11"/>
      <c r="J19" s="11"/>
      <c r="K19" s="11"/>
      <c r="L19" s="11"/>
      <c r="M19" s="11"/>
      <c r="N19" s="11"/>
      <c r="O19" s="585"/>
      <c r="P19" s="585"/>
      <c r="Q19" s="585"/>
    </row>
    <row r="20" spans="1:17" ht="15" customHeight="1">
      <c r="A20" s="1665" t="s">
        <v>34</v>
      </c>
      <c r="B20" s="1666"/>
      <c r="C20" s="1856" t="s">
        <v>41</v>
      </c>
      <c r="D20" s="1857"/>
      <c r="E20" s="1857"/>
      <c r="F20" s="1858"/>
      <c r="G20" s="1363" t="s">
        <v>38</v>
      </c>
      <c r="H20" s="1452" t="s">
        <v>49</v>
      </c>
      <c r="I20" s="1363" t="s">
        <v>46</v>
      </c>
      <c r="J20" s="1363" t="s">
        <v>39</v>
      </c>
      <c r="K20" s="1363" t="s">
        <v>93</v>
      </c>
      <c r="L20" s="1363" t="s">
        <v>96</v>
      </c>
      <c r="M20" s="1363" t="s">
        <v>95</v>
      </c>
      <c r="N20" s="1463" t="s">
        <v>40</v>
      </c>
      <c r="O20" s="585"/>
      <c r="P20" s="585"/>
      <c r="Q20" s="585"/>
    </row>
    <row r="21" spans="1:17" ht="34.5" customHeight="1">
      <c r="A21" s="1667"/>
      <c r="B21" s="1668"/>
      <c r="C21" s="383" t="s">
        <v>45</v>
      </c>
      <c r="D21" s="383" t="s">
        <v>43</v>
      </c>
      <c r="E21" s="383" t="s">
        <v>139</v>
      </c>
      <c r="F21" s="383" t="s">
        <v>139</v>
      </c>
      <c r="G21" s="1364"/>
      <c r="H21" s="1364"/>
      <c r="I21" s="1364"/>
      <c r="J21" s="1364"/>
      <c r="K21" s="1874"/>
      <c r="L21" s="1874"/>
      <c r="M21" s="1364"/>
      <c r="N21" s="1464"/>
      <c r="O21" s="585"/>
      <c r="P21" s="585"/>
      <c r="Q21" s="585"/>
    </row>
    <row r="22" spans="1:17" ht="30" customHeight="1">
      <c r="A22" s="1669"/>
      <c r="B22" s="1670"/>
      <c r="C22" s="589" t="s">
        <v>31</v>
      </c>
      <c r="D22" s="590" t="s">
        <v>31</v>
      </c>
      <c r="E22" s="590" t="s">
        <v>31</v>
      </c>
      <c r="F22" s="591" t="s">
        <v>32</v>
      </c>
      <c r="G22" s="1364"/>
      <c r="H22" s="1364"/>
      <c r="I22" s="1364"/>
      <c r="J22" s="1364"/>
      <c r="K22" s="1874"/>
      <c r="L22" s="1874"/>
      <c r="M22" s="1364"/>
      <c r="N22" s="1464"/>
      <c r="O22" s="585"/>
      <c r="P22" s="585"/>
      <c r="Q22" s="585"/>
    </row>
    <row r="23" spans="1:17" ht="15" customHeight="1">
      <c r="A23" s="1627" t="s">
        <v>2</v>
      </c>
      <c r="B23" s="1665" t="s">
        <v>50</v>
      </c>
      <c r="C23" s="1656">
        <f>IF(C15&gt;5000,10,(C17*0.5)/5/2)</f>
        <v>10</v>
      </c>
      <c r="D23" s="1651">
        <f>C23</f>
        <v>10</v>
      </c>
      <c r="E23" s="1651">
        <f>SUM(C23:D26)</f>
        <v>20</v>
      </c>
      <c r="F23" s="1833">
        <v>20</v>
      </c>
      <c r="G23" s="164" t="s">
        <v>175</v>
      </c>
      <c r="H23" s="159" t="s">
        <v>100</v>
      </c>
      <c r="I23" s="159"/>
      <c r="J23" s="159" t="s">
        <v>101</v>
      </c>
      <c r="K23" s="176"/>
      <c r="L23" s="176">
        <v>0.5</v>
      </c>
      <c r="M23" s="159" t="s">
        <v>124</v>
      </c>
      <c r="N23" s="159" t="s">
        <v>173</v>
      </c>
      <c r="O23" s="585"/>
      <c r="P23" s="585"/>
      <c r="Q23" s="585"/>
    </row>
    <row r="24" spans="1:17" ht="15" customHeight="1">
      <c r="A24" s="1628"/>
      <c r="B24" s="1667"/>
      <c r="C24" s="1657"/>
      <c r="D24" s="1652"/>
      <c r="E24" s="1652"/>
      <c r="F24" s="1828"/>
      <c r="G24" s="165" t="s">
        <v>253</v>
      </c>
      <c r="H24" s="57" t="s">
        <v>100</v>
      </c>
      <c r="I24" s="57"/>
      <c r="J24" s="57" t="s">
        <v>101</v>
      </c>
      <c r="K24" s="69"/>
      <c r="L24" s="69">
        <v>0.62</v>
      </c>
      <c r="M24" s="57" t="s">
        <v>124</v>
      </c>
      <c r="N24" s="57" t="s">
        <v>173</v>
      </c>
      <c r="O24" s="585"/>
      <c r="P24" s="585"/>
      <c r="Q24" s="585"/>
    </row>
    <row r="25" spans="1:17" ht="15" customHeight="1">
      <c r="A25" s="1628"/>
      <c r="B25" s="1667"/>
      <c r="C25" s="1657"/>
      <c r="D25" s="1652"/>
      <c r="E25" s="1652"/>
      <c r="F25" s="1828"/>
      <c r="G25" s="196" t="s">
        <v>252</v>
      </c>
      <c r="H25" s="57" t="s">
        <v>100</v>
      </c>
      <c r="I25" s="57"/>
      <c r="J25" s="57" t="s">
        <v>101</v>
      </c>
      <c r="K25" s="69"/>
      <c r="L25" s="69">
        <v>0.56</v>
      </c>
      <c r="M25" s="57" t="s">
        <v>124</v>
      </c>
      <c r="N25" s="57" t="s">
        <v>173</v>
      </c>
      <c r="O25" s="585"/>
      <c r="P25" s="585"/>
      <c r="Q25" s="585"/>
    </row>
    <row r="26" spans="1:17" ht="15" customHeight="1">
      <c r="A26" s="1629"/>
      <c r="B26" s="1699"/>
      <c r="C26" s="1658"/>
      <c r="D26" s="1660"/>
      <c r="E26" s="1660"/>
      <c r="F26" s="1834"/>
      <c r="G26" s="539"/>
      <c r="H26" s="466"/>
      <c r="I26" s="465"/>
      <c r="J26" s="465"/>
      <c r="K26" s="540"/>
      <c r="L26" s="540"/>
      <c r="M26" s="465"/>
      <c r="N26" s="161"/>
      <c r="O26" s="585"/>
      <c r="P26" s="585"/>
      <c r="Q26" s="585"/>
    </row>
    <row r="27" spans="1:17" ht="15" customHeight="1">
      <c r="A27" s="1627" t="s">
        <v>4</v>
      </c>
      <c r="B27" s="1665" t="s">
        <v>57</v>
      </c>
      <c r="C27" s="1656">
        <f>IF(C15&gt;5000,10,(C17*0.5)/5/2)</f>
        <v>10</v>
      </c>
      <c r="D27" s="1651">
        <f>C27</f>
        <v>10</v>
      </c>
      <c r="E27" s="1651">
        <f>SUM(C27:D31)</f>
        <v>20</v>
      </c>
      <c r="F27" s="1833">
        <v>20</v>
      </c>
      <c r="G27" s="164" t="s">
        <v>102</v>
      </c>
      <c r="H27" s="57" t="s">
        <v>100</v>
      </c>
      <c r="I27" s="159"/>
      <c r="J27" s="57" t="s">
        <v>101</v>
      </c>
      <c r="K27" s="69"/>
      <c r="L27" s="69">
        <v>0.35</v>
      </c>
      <c r="M27" s="57" t="s">
        <v>124</v>
      </c>
      <c r="N27" s="159" t="s">
        <v>173</v>
      </c>
      <c r="O27" s="585"/>
      <c r="P27" s="585"/>
      <c r="Q27" s="585"/>
    </row>
    <row r="28" spans="1:17" ht="15" customHeight="1">
      <c r="A28" s="1628"/>
      <c r="B28" s="1667"/>
      <c r="C28" s="1657"/>
      <c r="D28" s="1652"/>
      <c r="E28" s="1652"/>
      <c r="F28" s="1828"/>
      <c r="G28" s="165" t="s">
        <v>103</v>
      </c>
      <c r="H28" s="57" t="s">
        <v>106</v>
      </c>
      <c r="I28" s="57"/>
      <c r="J28" s="57" t="s">
        <v>101</v>
      </c>
      <c r="K28" s="69"/>
      <c r="L28" s="69">
        <v>0.6</v>
      </c>
      <c r="M28" s="57" t="s">
        <v>124</v>
      </c>
      <c r="N28" s="57" t="s">
        <v>173</v>
      </c>
      <c r="O28" s="585"/>
      <c r="P28" s="585"/>
      <c r="Q28" s="585"/>
    </row>
    <row r="29" spans="1:17" ht="15" customHeight="1">
      <c r="A29" s="1628"/>
      <c r="B29" s="1667"/>
      <c r="C29" s="1657"/>
      <c r="D29" s="1652"/>
      <c r="E29" s="1652"/>
      <c r="F29" s="1828"/>
      <c r="G29" s="549"/>
      <c r="H29" s="460"/>
      <c r="I29" s="550"/>
      <c r="J29" s="550"/>
      <c r="K29" s="551"/>
      <c r="L29" s="551"/>
      <c r="M29" s="550"/>
      <c r="N29" s="160"/>
      <c r="O29" s="585"/>
      <c r="P29" s="585"/>
      <c r="Q29" s="585"/>
    </row>
    <row r="30" spans="1:17" ht="15" customHeight="1">
      <c r="A30" s="1628"/>
      <c r="B30" s="1667"/>
      <c r="C30" s="1657"/>
      <c r="D30" s="1652"/>
      <c r="E30" s="1652"/>
      <c r="F30" s="1828"/>
      <c r="G30" s="917"/>
      <c r="H30" s="905"/>
      <c r="I30" s="919"/>
      <c r="J30" s="919"/>
      <c r="K30" s="920"/>
      <c r="L30" s="920"/>
      <c r="M30" s="919"/>
      <c r="N30" s="921"/>
      <c r="O30" s="585"/>
      <c r="P30" s="585"/>
      <c r="Q30" s="585"/>
    </row>
    <row r="31" spans="1:17" ht="15" customHeight="1">
      <c r="A31" s="1629"/>
      <c r="B31" s="1699"/>
      <c r="C31" s="1658"/>
      <c r="D31" s="1660"/>
      <c r="E31" s="1660"/>
      <c r="F31" s="1834"/>
      <c r="G31" s="917"/>
      <c r="H31" s="905"/>
      <c r="I31" s="919"/>
      <c r="J31" s="919"/>
      <c r="K31" s="920"/>
      <c r="L31" s="920"/>
      <c r="M31" s="919"/>
      <c r="N31" s="921"/>
      <c r="O31" s="585"/>
      <c r="P31" s="585"/>
      <c r="Q31" s="585"/>
    </row>
    <row r="32" spans="1:17" ht="15" customHeight="1">
      <c r="A32" s="1627" t="s">
        <v>5</v>
      </c>
      <c r="B32" s="1665" t="s">
        <v>58</v>
      </c>
      <c r="C32" s="1656">
        <f>IF(C15&gt;5000,10,(C17*0.5)/5/2)</f>
        <v>10</v>
      </c>
      <c r="D32" s="1651">
        <f>C32</f>
        <v>10</v>
      </c>
      <c r="E32" s="1651">
        <f>SUM(C32:D35)</f>
        <v>20</v>
      </c>
      <c r="F32" s="1833">
        <v>20</v>
      </c>
      <c r="G32" s="702" t="s">
        <v>104</v>
      </c>
      <c r="H32" s="654" t="s">
        <v>100</v>
      </c>
      <c r="I32" s="654" t="s">
        <v>98</v>
      </c>
      <c r="J32" s="654" t="s">
        <v>101</v>
      </c>
      <c r="K32" s="663">
        <v>1.5</v>
      </c>
      <c r="L32" s="663">
        <v>0.67</v>
      </c>
      <c r="M32" s="654" t="s">
        <v>124</v>
      </c>
      <c r="N32" s="654" t="s">
        <v>282</v>
      </c>
      <c r="O32" s="585"/>
      <c r="P32" s="585"/>
      <c r="Q32" s="585"/>
    </row>
    <row r="33" spans="1:17" ht="15" customHeight="1">
      <c r="A33" s="1628"/>
      <c r="B33" s="1667"/>
      <c r="C33" s="1657"/>
      <c r="D33" s="1652"/>
      <c r="E33" s="1652"/>
      <c r="F33" s="1828"/>
      <c r="G33" s="762"/>
      <c r="H33" s="800"/>
      <c r="I33" s="778"/>
      <c r="J33" s="778"/>
      <c r="K33" s="779"/>
      <c r="L33" s="779"/>
      <c r="M33" s="778"/>
      <c r="N33" s="923"/>
      <c r="O33" s="585"/>
      <c r="P33" s="585"/>
      <c r="Q33" s="585"/>
    </row>
    <row r="34" spans="1:17" ht="15" customHeight="1">
      <c r="A34" s="1628"/>
      <c r="B34" s="1667"/>
      <c r="C34" s="1657"/>
      <c r="D34" s="1652"/>
      <c r="E34" s="1652"/>
      <c r="F34" s="1828"/>
      <c r="G34" s="762"/>
      <c r="H34" s="800"/>
      <c r="I34" s="778"/>
      <c r="J34" s="778"/>
      <c r="K34" s="779"/>
      <c r="L34" s="779"/>
      <c r="M34" s="778"/>
      <c r="N34" s="923"/>
      <c r="O34" s="585"/>
      <c r="P34" s="585"/>
      <c r="Q34" s="585"/>
    </row>
    <row r="35" spans="1:17" ht="15" customHeight="1">
      <c r="A35" s="1628"/>
      <c r="B35" s="1667"/>
      <c r="C35" s="1658"/>
      <c r="D35" s="1660"/>
      <c r="E35" s="1660"/>
      <c r="F35" s="1834"/>
      <c r="G35" s="906"/>
      <c r="H35" s="908"/>
      <c r="I35" s="909"/>
      <c r="J35" s="909"/>
      <c r="K35" s="910"/>
      <c r="L35" s="910"/>
      <c r="M35" s="909"/>
      <c r="N35" s="911"/>
      <c r="O35" s="585"/>
      <c r="P35" s="585"/>
      <c r="Q35" s="585"/>
    </row>
    <row r="36" spans="1:17" ht="15" customHeight="1">
      <c r="A36" s="1627" t="s">
        <v>6</v>
      </c>
      <c r="B36" s="1708" t="s">
        <v>59</v>
      </c>
      <c r="C36" s="1656">
        <f>IF(C15&gt;5000,10,(C17*0.5)/5/2)</f>
        <v>10</v>
      </c>
      <c r="D36" s="1651">
        <f>C36</f>
        <v>10</v>
      </c>
      <c r="E36" s="1651">
        <f>SUM(C36:D40)</f>
        <v>20</v>
      </c>
      <c r="F36" s="1833">
        <v>20</v>
      </c>
      <c r="G36" s="848" t="s">
        <v>105</v>
      </c>
      <c r="H36" s="792" t="s">
        <v>100</v>
      </c>
      <c r="I36" s="654"/>
      <c r="J36" s="792" t="s">
        <v>101</v>
      </c>
      <c r="K36" s="663"/>
      <c r="L36" s="792">
        <v>0.11</v>
      </c>
      <c r="M36" s="792" t="s">
        <v>124</v>
      </c>
      <c r="N36" s="655" t="s">
        <v>282</v>
      </c>
      <c r="O36" s="12"/>
      <c r="P36" s="12"/>
      <c r="Q36" s="12"/>
    </row>
    <row r="37" spans="1:17" ht="15" customHeight="1">
      <c r="A37" s="1628"/>
      <c r="B37" s="1706"/>
      <c r="C37" s="1657"/>
      <c r="D37" s="1652"/>
      <c r="E37" s="1652"/>
      <c r="F37" s="1828"/>
      <c r="G37" s="775" t="s">
        <v>200</v>
      </c>
      <c r="H37" s="655" t="s">
        <v>100</v>
      </c>
      <c r="I37" s="655"/>
      <c r="J37" s="655" t="s">
        <v>101</v>
      </c>
      <c r="K37" s="777"/>
      <c r="L37" s="694">
        <v>0.52</v>
      </c>
      <c r="M37" s="655" t="s">
        <v>124</v>
      </c>
      <c r="N37" s="655" t="s">
        <v>282</v>
      </c>
      <c r="O37" s="12"/>
      <c r="P37" s="12"/>
      <c r="Q37" s="12"/>
    </row>
    <row r="38" spans="1:17" ht="15" customHeight="1">
      <c r="A38" s="1628"/>
      <c r="B38" s="1706"/>
      <c r="C38" s="1657"/>
      <c r="D38" s="1652"/>
      <c r="E38" s="1652"/>
      <c r="F38" s="1828"/>
      <c r="G38" s="650" t="s">
        <v>285</v>
      </c>
      <c r="H38" s="655" t="s">
        <v>100</v>
      </c>
      <c r="I38" s="930"/>
      <c r="J38" s="655" t="s">
        <v>101</v>
      </c>
      <c r="K38" s="694"/>
      <c r="L38" s="694">
        <v>0.44</v>
      </c>
      <c r="M38" s="655" t="s">
        <v>124</v>
      </c>
      <c r="N38" s="655" t="s">
        <v>282</v>
      </c>
      <c r="O38" s="12"/>
      <c r="P38" s="12"/>
      <c r="Q38" s="12"/>
    </row>
    <row r="39" spans="1:17" ht="15" customHeight="1">
      <c r="A39" s="1628"/>
      <c r="B39" s="1706"/>
      <c r="C39" s="1657"/>
      <c r="D39" s="1652"/>
      <c r="E39" s="1652"/>
      <c r="F39" s="1828"/>
      <c r="G39" s="650" t="s">
        <v>257</v>
      </c>
      <c r="H39" s="655" t="s">
        <v>100</v>
      </c>
      <c r="I39" s="651"/>
      <c r="J39" s="655" t="s">
        <v>101</v>
      </c>
      <c r="K39" s="694"/>
      <c r="L39" s="694">
        <v>0.53</v>
      </c>
      <c r="M39" s="651" t="s">
        <v>124</v>
      </c>
      <c r="N39" s="655" t="s">
        <v>282</v>
      </c>
      <c r="O39" s="12"/>
      <c r="P39" s="12"/>
      <c r="Q39" s="12"/>
    </row>
    <row r="40" spans="1:17" ht="15" customHeight="1">
      <c r="A40" s="1628"/>
      <c r="B40" s="1706"/>
      <c r="C40" s="1657"/>
      <c r="D40" s="1652"/>
      <c r="E40" s="1652"/>
      <c r="F40" s="1828"/>
      <c r="G40" s="650" t="s">
        <v>270</v>
      </c>
      <c r="H40" s="655" t="s">
        <v>100</v>
      </c>
      <c r="I40" s="651"/>
      <c r="J40" s="655" t="s">
        <v>101</v>
      </c>
      <c r="K40" s="694"/>
      <c r="L40" s="694">
        <v>0.53</v>
      </c>
      <c r="M40" s="651" t="s">
        <v>124</v>
      </c>
      <c r="N40" s="655" t="s">
        <v>282</v>
      </c>
      <c r="O40" s="12"/>
      <c r="P40" s="12"/>
      <c r="Q40" s="12"/>
    </row>
    <row r="41" spans="1:17" ht="15" customHeight="1">
      <c r="A41" s="1019"/>
      <c r="B41" s="1020"/>
      <c r="C41" s="1133"/>
      <c r="D41" s="1134"/>
      <c r="E41" s="1134"/>
      <c r="F41" s="1021"/>
      <c r="G41" s="775" t="s">
        <v>287</v>
      </c>
      <c r="H41" s="655" t="s">
        <v>100</v>
      </c>
      <c r="I41" s="651"/>
      <c r="J41" s="655" t="s">
        <v>101</v>
      </c>
      <c r="K41" s="694"/>
      <c r="L41" s="694">
        <v>0.11</v>
      </c>
      <c r="M41" s="651" t="s">
        <v>124</v>
      </c>
      <c r="N41" s="655" t="s">
        <v>282</v>
      </c>
      <c r="O41" s="585"/>
      <c r="P41" s="585"/>
      <c r="Q41" s="585"/>
    </row>
    <row r="42" spans="1:17" ht="15" customHeight="1">
      <c r="A42" s="1019"/>
      <c r="B42" s="1020"/>
      <c r="C42" s="1133"/>
      <c r="D42" s="1134"/>
      <c r="E42" s="1134"/>
      <c r="F42" s="1021"/>
      <c r="G42" s="775" t="s">
        <v>288</v>
      </c>
      <c r="H42" s="655" t="s">
        <v>100</v>
      </c>
      <c r="I42" s="651"/>
      <c r="J42" s="655" t="s">
        <v>101</v>
      </c>
      <c r="K42" s="694"/>
      <c r="L42" s="694">
        <v>0.43</v>
      </c>
      <c r="M42" s="651" t="s">
        <v>124</v>
      </c>
      <c r="N42" s="655" t="s">
        <v>282</v>
      </c>
      <c r="O42" s="585"/>
      <c r="P42" s="585"/>
      <c r="Q42" s="585"/>
    </row>
    <row r="43" spans="1:17" ht="15" customHeight="1">
      <c r="A43" s="1019"/>
      <c r="B43" s="1020"/>
      <c r="C43" s="1133"/>
      <c r="D43" s="1134"/>
      <c r="E43" s="1134"/>
      <c r="F43" s="1021"/>
      <c r="G43" s="775" t="s">
        <v>289</v>
      </c>
      <c r="H43" s="655" t="s">
        <v>100</v>
      </c>
      <c r="I43" s="651"/>
      <c r="J43" s="655" t="s">
        <v>101</v>
      </c>
      <c r="K43" s="694"/>
      <c r="L43" s="694">
        <v>0.42</v>
      </c>
      <c r="M43" s="651" t="s">
        <v>124</v>
      </c>
      <c r="N43" s="655" t="s">
        <v>282</v>
      </c>
      <c r="O43" s="585"/>
      <c r="P43" s="585"/>
      <c r="Q43" s="585"/>
    </row>
    <row r="44" spans="1:17" ht="15" customHeight="1">
      <c r="A44" s="1019"/>
      <c r="B44" s="1020"/>
      <c r="C44" s="1133"/>
      <c r="D44" s="1134"/>
      <c r="E44" s="1134"/>
      <c r="F44" s="1021"/>
      <c r="G44" s="775" t="s">
        <v>290</v>
      </c>
      <c r="H44" s="655" t="s">
        <v>100</v>
      </c>
      <c r="I44" s="651"/>
      <c r="J44" s="655" t="s">
        <v>101</v>
      </c>
      <c r="K44" s="694"/>
      <c r="L44" s="694">
        <v>0.11</v>
      </c>
      <c r="M44" s="651" t="s">
        <v>124</v>
      </c>
      <c r="N44" s="655" t="s">
        <v>282</v>
      </c>
      <c r="O44" s="585"/>
      <c r="P44" s="585"/>
      <c r="Q44" s="585"/>
    </row>
    <row r="45" spans="1:17" ht="15" customHeight="1">
      <c r="A45" s="1019"/>
      <c r="B45" s="1020"/>
      <c r="C45" s="1133"/>
      <c r="D45" s="1134"/>
      <c r="E45" s="1134"/>
      <c r="F45" s="1021"/>
      <c r="G45" s="775" t="s">
        <v>291</v>
      </c>
      <c r="H45" s="655" t="s">
        <v>100</v>
      </c>
      <c r="I45" s="651"/>
      <c r="J45" s="655" t="s">
        <v>101</v>
      </c>
      <c r="K45" s="694"/>
      <c r="L45" s="694">
        <v>0.11</v>
      </c>
      <c r="M45" s="651" t="s">
        <v>124</v>
      </c>
      <c r="N45" s="655" t="s">
        <v>282</v>
      </c>
      <c r="O45" s="585"/>
      <c r="P45" s="585"/>
      <c r="Q45" s="585"/>
    </row>
    <row r="46" spans="1:17" ht="15" customHeight="1">
      <c r="A46" s="1019"/>
      <c r="B46" s="1020"/>
      <c r="C46" s="1133"/>
      <c r="D46" s="1134"/>
      <c r="E46" s="1134"/>
      <c r="F46" s="1021"/>
      <c r="G46" s="650" t="s">
        <v>294</v>
      </c>
      <c r="H46" s="655" t="s">
        <v>100</v>
      </c>
      <c r="I46" s="651"/>
      <c r="J46" s="655" t="s">
        <v>101</v>
      </c>
      <c r="K46" s="694"/>
      <c r="L46" s="694">
        <v>0.54</v>
      </c>
      <c r="M46" s="651" t="s">
        <v>124</v>
      </c>
      <c r="N46" s="655" t="s">
        <v>282</v>
      </c>
      <c r="O46" s="585"/>
      <c r="P46" s="585"/>
      <c r="Q46" s="585"/>
    </row>
    <row r="47" spans="1:17" ht="15" customHeight="1">
      <c r="A47" s="1019"/>
      <c r="B47" s="1020"/>
      <c r="C47" s="1133"/>
      <c r="D47" s="1134"/>
      <c r="E47" s="1134"/>
      <c r="F47" s="1021"/>
      <c r="G47" s="650" t="s">
        <v>292</v>
      </c>
      <c r="H47" s="655" t="s">
        <v>100</v>
      </c>
      <c r="I47" s="778"/>
      <c r="J47" s="655" t="s">
        <v>101</v>
      </c>
      <c r="K47" s="779"/>
      <c r="L47" s="779">
        <v>0.46</v>
      </c>
      <c r="M47" s="651" t="s">
        <v>124</v>
      </c>
      <c r="N47" s="655" t="s">
        <v>282</v>
      </c>
      <c r="O47" s="585"/>
      <c r="P47" s="585"/>
      <c r="Q47" s="585"/>
    </row>
    <row r="48" spans="1:17" ht="15" customHeight="1">
      <c r="A48" s="688"/>
      <c r="B48" s="690"/>
      <c r="C48" s="1135"/>
      <c r="D48" s="1136"/>
      <c r="E48" s="1136"/>
      <c r="F48" s="689"/>
      <c r="G48" s="906"/>
      <c r="H48" s="908"/>
      <c r="I48" s="909"/>
      <c r="J48" s="909"/>
      <c r="K48" s="910"/>
      <c r="L48" s="910"/>
      <c r="M48" s="909"/>
      <c r="N48" s="909"/>
      <c r="O48" s="585"/>
      <c r="P48" s="585"/>
      <c r="Q48" s="585"/>
    </row>
    <row r="49" spans="1:17" ht="30" customHeight="1">
      <c r="A49" s="1627" t="s">
        <v>7</v>
      </c>
      <c r="B49" s="131" t="s">
        <v>228</v>
      </c>
      <c r="C49" s="1127">
        <f>IF(C15&gt;5000,10,(C17*0.5)/5/2)</f>
        <v>10</v>
      </c>
      <c r="D49" s="1128">
        <f>C49</f>
        <v>10</v>
      </c>
      <c r="E49" s="1128">
        <f>SUM(C49:D49)</f>
        <v>20</v>
      </c>
      <c r="F49" s="29">
        <f>SUM(F50+F53+F59)</f>
        <v>20</v>
      </c>
      <c r="G49" s="926"/>
      <c r="H49" s="927"/>
      <c r="I49" s="1591"/>
      <c r="J49" s="1591"/>
      <c r="K49" s="1591"/>
      <c r="L49" s="1591"/>
      <c r="M49" s="1591"/>
      <c r="N49" s="1592"/>
      <c r="O49" s="585"/>
      <c r="P49" s="585"/>
      <c r="Q49" s="585"/>
    </row>
    <row r="50" spans="1:17" ht="15" customHeight="1">
      <c r="A50" s="1628"/>
      <c r="B50" s="368"/>
      <c r="C50" s="1656"/>
      <c r="D50" s="1651"/>
      <c r="E50" s="1651"/>
      <c r="F50" s="1840">
        <v>11</v>
      </c>
      <c r="G50" s="928"/>
      <c r="H50" s="896"/>
      <c r="I50" s="897"/>
      <c r="J50" s="897"/>
      <c r="K50" s="898"/>
      <c r="L50" s="897"/>
      <c r="M50" s="897"/>
      <c r="N50" s="899"/>
      <c r="O50" s="585"/>
      <c r="P50" s="585"/>
      <c r="Q50" s="585"/>
    </row>
    <row r="51" spans="1:17" ht="15" customHeight="1">
      <c r="A51" s="1628"/>
      <c r="B51" s="404" t="s">
        <v>158</v>
      </c>
      <c r="C51" s="1859"/>
      <c r="D51" s="1859"/>
      <c r="E51" s="1859"/>
      <c r="F51" s="1841"/>
      <c r="G51" s="784" t="s">
        <v>84</v>
      </c>
      <c r="H51" s="654" t="s">
        <v>106</v>
      </c>
      <c r="I51" s="654" t="s">
        <v>107</v>
      </c>
      <c r="J51" s="654" t="s">
        <v>101</v>
      </c>
      <c r="K51" s="654">
        <v>0.18</v>
      </c>
      <c r="L51" s="654" t="s">
        <v>233</v>
      </c>
      <c r="M51" s="654" t="s">
        <v>124</v>
      </c>
      <c r="N51" s="654" t="s">
        <v>282</v>
      </c>
      <c r="O51" s="585"/>
      <c r="P51" s="585"/>
      <c r="Q51" s="585"/>
    </row>
    <row r="52" spans="1:17" ht="15" customHeight="1">
      <c r="A52" s="1628"/>
      <c r="B52" s="405"/>
      <c r="C52" s="1554"/>
      <c r="D52" s="1554"/>
      <c r="E52" s="1554"/>
      <c r="F52" s="1842"/>
      <c r="G52" s="929"/>
      <c r="H52" s="728"/>
      <c r="I52" s="728"/>
      <c r="J52" s="728"/>
      <c r="K52" s="728"/>
      <c r="L52" s="728"/>
      <c r="M52" s="728"/>
      <c r="N52" s="655"/>
      <c r="O52" s="585"/>
      <c r="P52" s="585"/>
      <c r="Q52" s="585"/>
    </row>
    <row r="53" spans="1:17" ht="15" customHeight="1">
      <c r="A53" s="1628"/>
      <c r="B53" s="132" t="s">
        <v>60</v>
      </c>
      <c r="C53" s="1656"/>
      <c r="D53" s="1651"/>
      <c r="E53" s="1651"/>
      <c r="F53" s="1840">
        <v>4</v>
      </c>
      <c r="G53" s="759"/>
      <c r="H53" s="769"/>
      <c r="I53" s="902"/>
      <c r="J53" s="902"/>
      <c r="K53" s="902"/>
      <c r="L53" s="902"/>
      <c r="M53" s="902"/>
      <c r="N53" s="903"/>
      <c r="O53" s="585"/>
      <c r="P53" s="585"/>
      <c r="Q53" s="585"/>
    </row>
    <row r="54" spans="1:17" ht="15" customHeight="1">
      <c r="A54" s="1628"/>
      <c r="B54" s="308" t="s">
        <v>62</v>
      </c>
      <c r="C54" s="1657"/>
      <c r="D54" s="1652"/>
      <c r="E54" s="1652"/>
      <c r="F54" s="1841"/>
      <c r="G54" s="785" t="s">
        <v>109</v>
      </c>
      <c r="H54" s="655" t="s">
        <v>106</v>
      </c>
      <c r="I54" s="655" t="s">
        <v>107</v>
      </c>
      <c r="J54" s="655" t="s">
        <v>101</v>
      </c>
      <c r="K54" s="655">
        <v>0.7</v>
      </c>
      <c r="L54" s="665">
        <v>0.56</v>
      </c>
      <c r="M54" s="655" t="s">
        <v>124</v>
      </c>
      <c r="N54" s="655" t="s">
        <v>282</v>
      </c>
      <c r="O54" s="585"/>
      <c r="P54" s="585"/>
      <c r="Q54" s="585"/>
    </row>
    <row r="55" spans="1:17" ht="15" customHeight="1">
      <c r="A55" s="1628"/>
      <c r="B55" s="308" t="s">
        <v>61</v>
      </c>
      <c r="C55" s="1657"/>
      <c r="D55" s="1652"/>
      <c r="E55" s="1652"/>
      <c r="F55" s="1841"/>
      <c r="G55" s="785" t="s">
        <v>108</v>
      </c>
      <c r="H55" s="655" t="s">
        <v>106</v>
      </c>
      <c r="I55" s="655" t="s">
        <v>107</v>
      </c>
      <c r="J55" s="655" t="s">
        <v>101</v>
      </c>
      <c r="K55" s="792">
        <v>0.6</v>
      </c>
      <c r="L55" s="665">
        <v>0.46</v>
      </c>
      <c r="M55" s="655" t="s">
        <v>124</v>
      </c>
      <c r="N55" s="655" t="s">
        <v>282</v>
      </c>
      <c r="O55" s="585"/>
      <c r="P55" s="585"/>
      <c r="Q55" s="585"/>
    </row>
    <row r="56" spans="1:17" ht="15" customHeight="1">
      <c r="A56" s="1628"/>
      <c r="B56" s="308" t="s">
        <v>143</v>
      </c>
      <c r="C56" s="1657"/>
      <c r="D56" s="1652"/>
      <c r="E56" s="1652"/>
      <c r="F56" s="1841"/>
      <c r="G56" s="785" t="s">
        <v>136</v>
      </c>
      <c r="H56" s="655" t="s">
        <v>106</v>
      </c>
      <c r="I56" s="655" t="s">
        <v>107</v>
      </c>
      <c r="J56" s="655" t="s">
        <v>101</v>
      </c>
      <c r="K56" s="655">
        <v>0.6</v>
      </c>
      <c r="L56" s="694">
        <v>0.55</v>
      </c>
      <c r="M56" s="655" t="s">
        <v>124</v>
      </c>
      <c r="N56" s="655" t="s">
        <v>282</v>
      </c>
      <c r="O56" s="585"/>
      <c r="P56" s="585"/>
      <c r="Q56" s="585"/>
    </row>
    <row r="57" spans="1:17" ht="15" customHeight="1">
      <c r="A57" s="1628"/>
      <c r="B57" s="308" t="s">
        <v>225</v>
      </c>
      <c r="C57" s="1657"/>
      <c r="D57" s="1652"/>
      <c r="E57" s="1652"/>
      <c r="F57" s="1841"/>
      <c r="G57" s="785" t="s">
        <v>135</v>
      </c>
      <c r="H57" s="792" t="s">
        <v>106</v>
      </c>
      <c r="I57" s="792" t="s">
        <v>107</v>
      </c>
      <c r="J57" s="792" t="s">
        <v>101</v>
      </c>
      <c r="K57" s="792">
        <v>0.6</v>
      </c>
      <c r="L57" s="694">
        <v>0.67</v>
      </c>
      <c r="M57" s="792" t="s">
        <v>124</v>
      </c>
      <c r="N57" s="655" t="s">
        <v>282</v>
      </c>
      <c r="O57" s="585"/>
      <c r="P57" s="585"/>
      <c r="Q57" s="585"/>
    </row>
    <row r="58" spans="1:17" ht="15" customHeight="1">
      <c r="A58" s="1628"/>
      <c r="B58" s="308"/>
      <c r="C58" s="1658"/>
      <c r="D58" s="1660"/>
      <c r="E58" s="1660"/>
      <c r="F58" s="1842"/>
      <c r="G58" s="865"/>
      <c r="H58" s="728"/>
      <c r="I58" s="655"/>
      <c r="J58" s="655"/>
      <c r="K58" s="693"/>
      <c r="L58" s="693"/>
      <c r="M58" s="728"/>
      <c r="N58" s="728"/>
      <c r="O58" s="585"/>
      <c r="P58" s="585"/>
      <c r="Q58" s="585"/>
    </row>
    <row r="59" spans="1:17" ht="15" customHeight="1">
      <c r="A59" s="1628"/>
      <c r="B59" s="134"/>
      <c r="C59" s="1656"/>
      <c r="D59" s="1691"/>
      <c r="E59" s="1691"/>
      <c r="F59" s="1840">
        <v>5</v>
      </c>
      <c r="G59" s="759"/>
      <c r="H59" s="769"/>
      <c r="I59" s="769"/>
      <c r="J59" s="769"/>
      <c r="K59" s="769"/>
      <c r="L59" s="769"/>
      <c r="M59" s="769"/>
      <c r="N59" s="769"/>
      <c r="O59" s="585"/>
      <c r="P59" s="585"/>
      <c r="Q59" s="585"/>
    </row>
    <row r="60" spans="1:17" ht="15" customHeight="1">
      <c r="A60" s="1628"/>
      <c r="B60" s="135" t="s">
        <v>63</v>
      </c>
      <c r="C60" s="1657"/>
      <c r="D60" s="1692"/>
      <c r="E60" s="1692"/>
      <c r="F60" s="1841"/>
      <c r="G60" s="762" t="s">
        <v>64</v>
      </c>
      <c r="H60" s="653" t="s">
        <v>106</v>
      </c>
      <c r="I60" s="655"/>
      <c r="J60" s="655" t="s">
        <v>101</v>
      </c>
      <c r="K60" s="800"/>
      <c r="L60" s="800">
        <v>1</v>
      </c>
      <c r="M60" s="655" t="s">
        <v>124</v>
      </c>
      <c r="N60" s="655" t="s">
        <v>173</v>
      </c>
      <c r="O60" s="585"/>
      <c r="P60" s="585"/>
      <c r="Q60" s="585"/>
    </row>
    <row r="61" spans="1:17" ht="15" customHeight="1">
      <c r="A61" s="1628"/>
      <c r="B61" s="135"/>
      <c r="C61" s="1657"/>
      <c r="D61" s="1692"/>
      <c r="E61" s="1692"/>
      <c r="F61" s="1841"/>
      <c r="G61" s="762" t="s">
        <v>65</v>
      </c>
      <c r="H61" s="653" t="s">
        <v>106</v>
      </c>
      <c r="I61" s="655"/>
      <c r="J61" s="764" t="s">
        <v>101</v>
      </c>
      <c r="K61" s="800"/>
      <c r="L61" s="800">
        <v>1</v>
      </c>
      <c r="M61" s="655" t="s">
        <v>124</v>
      </c>
      <c r="N61" s="655" t="s">
        <v>173</v>
      </c>
      <c r="O61" s="585"/>
      <c r="P61" s="585"/>
      <c r="Q61" s="585"/>
    </row>
    <row r="62" spans="1:17" ht="15" customHeight="1">
      <c r="A62" s="1628"/>
      <c r="B62" s="135"/>
      <c r="C62" s="1657"/>
      <c r="D62" s="1692"/>
      <c r="E62" s="1692"/>
      <c r="F62" s="1841"/>
      <c r="G62" s="767" t="s">
        <v>66</v>
      </c>
      <c r="H62" s="653" t="s">
        <v>106</v>
      </c>
      <c r="I62" s="655"/>
      <c r="J62" s="655" t="s">
        <v>101</v>
      </c>
      <c r="K62" s="763"/>
      <c r="L62" s="800">
        <v>1</v>
      </c>
      <c r="M62" s="655" t="s">
        <v>124</v>
      </c>
      <c r="N62" s="655" t="s">
        <v>173</v>
      </c>
      <c r="O62" s="11"/>
      <c r="P62" s="585"/>
      <c r="Q62" s="585"/>
    </row>
    <row r="63" spans="1:17" ht="15" customHeight="1">
      <c r="A63" s="1628"/>
      <c r="B63" s="135"/>
      <c r="C63" s="1657"/>
      <c r="D63" s="1692"/>
      <c r="E63" s="1692"/>
      <c r="F63" s="1841"/>
      <c r="G63" s="785" t="s">
        <v>295</v>
      </c>
      <c r="H63" s="653" t="s">
        <v>106</v>
      </c>
      <c r="I63" s="655"/>
      <c r="J63" s="655" t="s">
        <v>101</v>
      </c>
      <c r="K63" s="655"/>
      <c r="L63" s="800">
        <v>1</v>
      </c>
      <c r="M63" s="655" t="s">
        <v>124</v>
      </c>
      <c r="N63" s="655" t="s">
        <v>173</v>
      </c>
      <c r="O63" s="11"/>
      <c r="P63" s="585"/>
      <c r="Q63" s="585"/>
    </row>
    <row r="64" spans="1:17" ht="15" customHeight="1">
      <c r="A64" s="1628"/>
      <c r="B64" s="135"/>
      <c r="C64" s="1657"/>
      <c r="D64" s="1692"/>
      <c r="E64" s="1692"/>
      <c r="F64" s="1841"/>
      <c r="G64" s="785" t="s">
        <v>328</v>
      </c>
      <c r="H64" s="653" t="s">
        <v>106</v>
      </c>
      <c r="I64" s="655"/>
      <c r="J64" s="655" t="s">
        <v>101</v>
      </c>
      <c r="K64" s="655"/>
      <c r="L64" s="800">
        <v>1</v>
      </c>
      <c r="M64" s="655" t="s">
        <v>124</v>
      </c>
      <c r="N64" s="655" t="s">
        <v>173</v>
      </c>
      <c r="O64" s="11"/>
      <c r="P64" s="585"/>
      <c r="Q64" s="585"/>
    </row>
    <row r="65" spans="1:17" ht="15" customHeight="1">
      <c r="A65" s="1628"/>
      <c r="B65" s="135"/>
      <c r="C65" s="1657"/>
      <c r="D65" s="1692"/>
      <c r="E65" s="1692"/>
      <c r="F65" s="1841"/>
      <c r="G65" s="785" t="s">
        <v>329</v>
      </c>
      <c r="H65" s="653" t="s">
        <v>106</v>
      </c>
      <c r="I65" s="655"/>
      <c r="J65" s="655" t="s">
        <v>101</v>
      </c>
      <c r="K65" s="655"/>
      <c r="L65" s="800">
        <v>1</v>
      </c>
      <c r="M65" s="655" t="s">
        <v>124</v>
      </c>
      <c r="N65" s="655" t="s">
        <v>173</v>
      </c>
      <c r="O65" s="11"/>
      <c r="P65" s="585"/>
      <c r="Q65" s="585"/>
    </row>
    <row r="66" spans="1:17" ht="15" customHeight="1">
      <c r="A66" s="1628"/>
      <c r="B66" s="135"/>
      <c r="C66" s="1657"/>
      <c r="D66" s="1692"/>
      <c r="E66" s="1692"/>
      <c r="F66" s="1841"/>
      <c r="G66" s="785" t="s">
        <v>296</v>
      </c>
      <c r="H66" s="653" t="s">
        <v>106</v>
      </c>
      <c r="I66" s="655"/>
      <c r="J66" s="655" t="s">
        <v>101</v>
      </c>
      <c r="K66" s="655"/>
      <c r="L66" s="800">
        <v>1</v>
      </c>
      <c r="M66" s="655" t="s">
        <v>124</v>
      </c>
      <c r="N66" s="655" t="s">
        <v>173</v>
      </c>
      <c r="O66" s="11"/>
      <c r="P66" s="585"/>
      <c r="Q66" s="585"/>
    </row>
    <row r="67" spans="1:17" ht="15" customHeight="1">
      <c r="A67" s="1628"/>
      <c r="B67" s="135"/>
      <c r="C67" s="1657"/>
      <c r="D67" s="1692"/>
      <c r="E67" s="1692"/>
      <c r="F67" s="1841"/>
      <c r="G67" s="785" t="s">
        <v>327</v>
      </c>
      <c r="H67" s="653" t="s">
        <v>106</v>
      </c>
      <c r="I67" s="655"/>
      <c r="J67" s="655" t="s">
        <v>101</v>
      </c>
      <c r="K67" s="655"/>
      <c r="L67" s="800">
        <v>1</v>
      </c>
      <c r="M67" s="655" t="s">
        <v>124</v>
      </c>
      <c r="N67" s="655" t="s">
        <v>173</v>
      </c>
      <c r="O67" s="381"/>
      <c r="P67" s="597"/>
      <c r="Q67" s="585"/>
    </row>
    <row r="68" spans="1:17" ht="15" customHeight="1">
      <c r="A68" s="1628"/>
      <c r="B68" s="135"/>
      <c r="C68" s="1657"/>
      <c r="D68" s="1692"/>
      <c r="E68" s="1692"/>
      <c r="F68" s="1841"/>
      <c r="G68" s="767"/>
      <c r="H68" s="653"/>
      <c r="I68" s="655"/>
      <c r="J68" s="655"/>
      <c r="K68" s="763"/>
      <c r="L68" s="800"/>
      <c r="M68" s="655"/>
      <c r="N68" s="655"/>
      <c r="O68" s="11"/>
      <c r="P68" s="585"/>
      <c r="Q68" s="585"/>
    </row>
    <row r="69" spans="1:17" ht="15" customHeight="1">
      <c r="A69" s="1628"/>
      <c r="B69" s="31"/>
      <c r="C69" s="1657"/>
      <c r="D69" s="1692"/>
      <c r="E69" s="1692"/>
      <c r="F69" s="1841"/>
      <c r="G69" s="762"/>
      <c r="H69" s="800"/>
      <c r="I69" s="800"/>
      <c r="J69" s="800"/>
      <c r="K69" s="800"/>
      <c r="L69" s="800"/>
      <c r="M69" s="800"/>
      <c r="N69" s="800"/>
      <c r="O69" s="381"/>
      <c r="P69" s="597"/>
      <c r="Q69" s="585"/>
    </row>
    <row r="70" spans="1:17" ht="15" customHeight="1">
      <c r="A70" s="1628"/>
      <c r="B70" s="705"/>
      <c r="C70" s="1657"/>
      <c r="D70" s="1692"/>
      <c r="E70" s="1692"/>
      <c r="F70" s="1841"/>
      <c r="G70" s="754" t="s">
        <v>216</v>
      </c>
      <c r="H70" s="653" t="s">
        <v>106</v>
      </c>
      <c r="I70" s="668" t="s">
        <v>101</v>
      </c>
      <c r="J70" s="668" t="s">
        <v>101</v>
      </c>
      <c r="K70" s="755">
        <v>2.5</v>
      </c>
      <c r="L70" s="755">
        <v>4.5</v>
      </c>
      <c r="M70" s="655" t="s">
        <v>124</v>
      </c>
      <c r="N70" s="655" t="s">
        <v>173</v>
      </c>
      <c r="O70" s="12"/>
      <c r="P70" s="12"/>
      <c r="Q70" s="12"/>
    </row>
    <row r="71" spans="1:17" ht="15" customHeight="1">
      <c r="A71" s="1628"/>
      <c r="B71" s="32"/>
      <c r="C71" s="1658"/>
      <c r="D71" s="1693"/>
      <c r="E71" s="1693"/>
      <c r="F71" s="1842"/>
      <c r="G71" s="906"/>
      <c r="H71" s="908"/>
      <c r="I71" s="908"/>
      <c r="J71" s="908"/>
      <c r="K71" s="908"/>
      <c r="L71" s="908"/>
      <c r="M71" s="908"/>
      <c r="N71" s="908"/>
      <c r="O71" s="381"/>
      <c r="P71" s="597"/>
      <c r="Q71" s="585"/>
    </row>
    <row r="72" spans="1:17" ht="30" customHeight="1">
      <c r="A72" s="1799" t="s">
        <v>34</v>
      </c>
      <c r="B72" s="1800"/>
      <c r="C72" s="1847" t="s">
        <v>41</v>
      </c>
      <c r="D72" s="1847"/>
      <c r="E72" s="1847"/>
      <c r="F72" s="1847"/>
      <c r="G72" s="1830" t="s">
        <v>38</v>
      </c>
      <c r="H72" s="1830" t="s">
        <v>67</v>
      </c>
      <c r="I72" s="1830" t="s">
        <v>46</v>
      </c>
      <c r="J72" s="1830" t="s">
        <v>39</v>
      </c>
      <c r="K72" s="1604" t="s">
        <v>93</v>
      </c>
      <c r="L72" s="1604" t="s">
        <v>96</v>
      </c>
      <c r="M72" s="1604" t="s">
        <v>55</v>
      </c>
      <c r="N72" s="1831" t="s">
        <v>40</v>
      </c>
      <c r="O72" s="1603"/>
      <c r="P72" s="597"/>
      <c r="Q72" s="585"/>
    </row>
    <row r="73" spans="1:17" ht="30" customHeight="1">
      <c r="A73" s="1800"/>
      <c r="B73" s="1800"/>
      <c r="C73" s="380" t="s">
        <v>31</v>
      </c>
      <c r="D73" s="380" t="s">
        <v>32</v>
      </c>
      <c r="E73" s="1860"/>
      <c r="F73" s="1860"/>
      <c r="G73" s="1604"/>
      <c r="H73" s="1604"/>
      <c r="I73" s="1604"/>
      <c r="J73" s="1604"/>
      <c r="K73" s="1861"/>
      <c r="L73" s="1861"/>
      <c r="M73" s="1861"/>
      <c r="N73" s="1862"/>
      <c r="O73" s="1603"/>
      <c r="P73" s="597"/>
      <c r="Q73" s="585"/>
    </row>
    <row r="74" spans="1:17" ht="15" customHeight="1">
      <c r="A74" s="1705" t="s">
        <v>8</v>
      </c>
      <c r="B74" s="1873" t="s">
        <v>68</v>
      </c>
      <c r="C74" s="1742">
        <f>IF(C15&gt;5000,100/3,(C17*0.5)*0.5)</f>
        <v>33.333333333333336</v>
      </c>
      <c r="D74" s="1716">
        <v>33</v>
      </c>
      <c r="E74" s="1714"/>
      <c r="F74" s="1872"/>
      <c r="G74" s="770" t="s">
        <v>308</v>
      </c>
      <c r="H74" s="656" t="s">
        <v>106</v>
      </c>
      <c r="I74" s="57" t="s">
        <v>107</v>
      </c>
      <c r="J74" s="656" t="s">
        <v>101</v>
      </c>
      <c r="K74" s="656">
        <v>40</v>
      </c>
      <c r="L74" s="656">
        <v>53.5</v>
      </c>
      <c r="M74" s="656">
        <v>50</v>
      </c>
      <c r="N74" s="654"/>
      <c r="O74" s="11"/>
      <c r="P74" s="12"/>
      <c r="Q74" s="12"/>
    </row>
    <row r="75" spans="1:17" ht="15" customHeight="1">
      <c r="A75" s="1807"/>
      <c r="B75" s="1807"/>
      <c r="C75" s="1523"/>
      <c r="D75" s="1527"/>
      <c r="E75" s="1601"/>
      <c r="F75" s="1850"/>
      <c r="G75" s="1008" t="s">
        <v>278</v>
      </c>
      <c r="H75" s="655" t="s">
        <v>106</v>
      </c>
      <c r="I75" s="655" t="s">
        <v>107</v>
      </c>
      <c r="J75" s="655" t="s">
        <v>101</v>
      </c>
      <c r="K75" s="655">
        <v>5</v>
      </c>
      <c r="L75" s="655">
        <v>134.3</v>
      </c>
      <c r="M75" s="655">
        <v>100</v>
      </c>
      <c r="N75" s="655" t="s">
        <v>173</v>
      </c>
      <c r="O75" s="11"/>
      <c r="P75" s="585"/>
      <c r="Q75" s="585"/>
    </row>
    <row r="76" spans="1:17" ht="15" customHeight="1">
      <c r="A76" s="1807"/>
      <c r="B76" s="1807"/>
      <c r="C76" s="1523"/>
      <c r="D76" s="1527"/>
      <c r="E76" s="1377"/>
      <c r="F76" s="1850"/>
      <c r="G76" s="677"/>
      <c r="H76" s="653"/>
      <c r="I76" s="653"/>
      <c r="J76" s="653"/>
      <c r="K76" s="653"/>
      <c r="L76" s="653"/>
      <c r="M76" s="653"/>
      <c r="N76" s="655"/>
      <c r="O76" s="15"/>
      <c r="P76" s="597"/>
      <c r="Q76" s="585"/>
    </row>
    <row r="77" spans="1:17" ht="15" customHeight="1">
      <c r="A77" s="1807"/>
      <c r="B77" s="1807"/>
      <c r="C77" s="1523"/>
      <c r="D77" s="1527"/>
      <c r="E77" s="1601"/>
      <c r="F77" s="1850"/>
      <c r="G77" s="677" t="s">
        <v>112</v>
      </c>
      <c r="H77" s="653" t="s">
        <v>106</v>
      </c>
      <c r="I77" s="668" t="s">
        <v>101</v>
      </c>
      <c r="J77" s="668" t="s">
        <v>101</v>
      </c>
      <c r="K77" s="668">
        <v>50</v>
      </c>
      <c r="L77" s="668">
        <v>109.65</v>
      </c>
      <c r="M77" s="653">
        <v>100</v>
      </c>
      <c r="N77" s="655" t="s">
        <v>173</v>
      </c>
      <c r="O77" s="11"/>
      <c r="P77" s="585"/>
      <c r="Q77" s="585"/>
    </row>
    <row r="78" spans="1:17" ht="15" customHeight="1">
      <c r="A78" s="1807"/>
      <c r="B78" s="1807"/>
      <c r="C78" s="1523"/>
      <c r="D78" s="1527"/>
      <c r="E78" s="1601"/>
      <c r="F78" s="1850"/>
      <c r="G78" s="677" t="s">
        <v>113</v>
      </c>
      <c r="H78" s="653" t="s">
        <v>106</v>
      </c>
      <c r="I78" s="668" t="s">
        <v>101</v>
      </c>
      <c r="J78" s="668" t="s">
        <v>101</v>
      </c>
      <c r="K78" s="668">
        <v>50</v>
      </c>
      <c r="L78" s="668">
        <v>114.88</v>
      </c>
      <c r="M78" s="653">
        <v>100</v>
      </c>
      <c r="N78" s="655" t="s">
        <v>173</v>
      </c>
      <c r="O78" s="11"/>
      <c r="P78" s="585"/>
      <c r="Q78" s="585"/>
    </row>
    <row r="79" spans="1:17" ht="15" customHeight="1">
      <c r="A79" s="1807"/>
      <c r="B79" s="1807"/>
      <c r="C79" s="1523"/>
      <c r="D79" s="1527"/>
      <c r="E79" s="1601"/>
      <c r="F79" s="1850"/>
      <c r="G79" s="677" t="s">
        <v>176</v>
      </c>
      <c r="H79" s="653" t="s">
        <v>106</v>
      </c>
      <c r="I79" s="668" t="s">
        <v>101</v>
      </c>
      <c r="J79" s="668" t="s">
        <v>101</v>
      </c>
      <c r="K79" s="668">
        <v>50</v>
      </c>
      <c r="L79" s="668">
        <v>108.6</v>
      </c>
      <c r="M79" s="653">
        <v>100</v>
      </c>
      <c r="N79" s="655" t="s">
        <v>173</v>
      </c>
      <c r="O79" s="11"/>
      <c r="P79" s="585"/>
      <c r="Q79" s="585"/>
    </row>
    <row r="80" spans="1:17" ht="15" customHeight="1">
      <c r="A80" s="1807"/>
      <c r="B80" s="1807"/>
      <c r="C80" s="1523"/>
      <c r="D80" s="1527"/>
      <c r="E80" s="1601"/>
      <c r="F80" s="1850"/>
      <c r="G80" s="677" t="s">
        <v>186</v>
      </c>
      <c r="H80" s="653" t="s">
        <v>106</v>
      </c>
      <c r="I80" s="668" t="s">
        <v>101</v>
      </c>
      <c r="J80" s="668" t="s">
        <v>101</v>
      </c>
      <c r="K80" s="668">
        <v>50</v>
      </c>
      <c r="L80" s="668">
        <v>108.04</v>
      </c>
      <c r="M80" s="653">
        <v>100</v>
      </c>
      <c r="N80" s="655" t="s">
        <v>173</v>
      </c>
      <c r="O80" s="11"/>
      <c r="P80" s="585"/>
      <c r="Q80" s="585"/>
    </row>
    <row r="81" spans="1:17" ht="15" customHeight="1">
      <c r="A81" s="1807"/>
      <c r="B81" s="1807"/>
      <c r="C81" s="1523"/>
      <c r="D81" s="1527"/>
      <c r="E81" s="1377"/>
      <c r="F81" s="1850"/>
      <c r="G81" s="748" t="s">
        <v>268</v>
      </c>
      <c r="H81" s="653" t="s">
        <v>106</v>
      </c>
      <c r="I81" s="668" t="s">
        <v>101</v>
      </c>
      <c r="J81" s="668" t="s">
        <v>101</v>
      </c>
      <c r="K81" s="653">
        <v>250</v>
      </c>
      <c r="L81" s="653">
        <v>631.6</v>
      </c>
      <c r="M81" s="653" t="s">
        <v>124</v>
      </c>
      <c r="N81" s="655" t="s">
        <v>173</v>
      </c>
      <c r="O81" s="11"/>
      <c r="P81" s="12"/>
      <c r="Q81" s="12"/>
    </row>
    <row r="82" spans="1:17" ht="15" customHeight="1">
      <c r="A82" s="1807"/>
      <c r="B82" s="1807"/>
      <c r="C82" s="1523"/>
      <c r="D82" s="1527"/>
      <c r="E82" s="1377"/>
      <c r="F82" s="1850"/>
      <c r="G82" s="677" t="s">
        <v>265</v>
      </c>
      <c r="H82" s="653" t="s">
        <v>106</v>
      </c>
      <c r="I82" s="653" t="s">
        <v>101</v>
      </c>
      <c r="J82" s="653" t="s">
        <v>101</v>
      </c>
      <c r="K82" s="653">
        <v>150</v>
      </c>
      <c r="L82" s="653">
        <v>314.9</v>
      </c>
      <c r="M82" s="653">
        <v>300</v>
      </c>
      <c r="N82" s="655" t="s">
        <v>173</v>
      </c>
      <c r="O82" s="11"/>
      <c r="P82" s="12"/>
      <c r="Q82" s="12"/>
    </row>
    <row r="83" spans="1:17" ht="15" customHeight="1">
      <c r="A83" s="1807"/>
      <c r="B83" s="1807"/>
      <c r="C83" s="1523"/>
      <c r="D83" s="1527"/>
      <c r="E83" s="1601"/>
      <c r="F83" s="1850"/>
      <c r="G83" s="677"/>
      <c r="H83" s="653"/>
      <c r="I83" s="653"/>
      <c r="J83" s="668"/>
      <c r="K83" s="668"/>
      <c r="L83" s="668"/>
      <c r="M83" s="653"/>
      <c r="N83" s="655"/>
      <c r="O83" s="11"/>
      <c r="P83" s="585"/>
      <c r="Q83" s="585"/>
    </row>
    <row r="84" spans="1:17" ht="15" customHeight="1">
      <c r="A84" s="1807"/>
      <c r="B84" s="1807"/>
      <c r="C84" s="1523"/>
      <c r="D84" s="1527"/>
      <c r="E84" s="1377"/>
      <c r="F84" s="1850"/>
      <c r="G84" s="677" t="s">
        <v>111</v>
      </c>
      <c r="H84" s="653" t="s">
        <v>106</v>
      </c>
      <c r="I84" s="655" t="s">
        <v>107</v>
      </c>
      <c r="J84" s="668" t="s">
        <v>101</v>
      </c>
      <c r="K84" s="653">
        <v>15</v>
      </c>
      <c r="L84" s="653">
        <v>108.18</v>
      </c>
      <c r="M84" s="653">
        <v>100</v>
      </c>
      <c r="N84" s="655" t="s">
        <v>234</v>
      </c>
      <c r="O84" s="11"/>
      <c r="P84" s="585"/>
      <c r="Q84" s="585"/>
    </row>
    <row r="85" spans="1:17" ht="15" customHeight="1">
      <c r="A85" s="1807"/>
      <c r="B85" s="1807"/>
      <c r="C85" s="1523"/>
      <c r="D85" s="1527"/>
      <c r="E85" s="1377"/>
      <c r="F85" s="1850"/>
      <c r="G85" s="677" t="s">
        <v>226</v>
      </c>
      <c r="H85" s="653" t="s">
        <v>106</v>
      </c>
      <c r="I85" s="655" t="s">
        <v>107</v>
      </c>
      <c r="J85" s="668" t="s">
        <v>101</v>
      </c>
      <c r="K85" s="653">
        <v>15</v>
      </c>
      <c r="L85" s="653">
        <v>120.68</v>
      </c>
      <c r="M85" s="653" t="s">
        <v>124</v>
      </c>
      <c r="N85" s="655" t="s">
        <v>234</v>
      </c>
      <c r="O85" s="11"/>
      <c r="P85" s="585"/>
      <c r="Q85" s="585"/>
    </row>
    <row r="86" spans="1:17" ht="15" customHeight="1">
      <c r="A86" s="1807"/>
      <c r="B86" s="1807"/>
      <c r="C86" s="1523"/>
      <c r="D86" s="1527"/>
      <c r="E86" s="1601"/>
      <c r="F86" s="1850"/>
      <c r="G86" s="794" t="s">
        <v>261</v>
      </c>
      <c r="H86" s="657" t="s">
        <v>106</v>
      </c>
      <c r="I86" s="657" t="s">
        <v>107</v>
      </c>
      <c r="J86" s="657" t="s">
        <v>101</v>
      </c>
      <c r="K86" s="657">
        <v>15</v>
      </c>
      <c r="L86" s="657">
        <v>114.3</v>
      </c>
      <c r="M86" s="657">
        <v>100</v>
      </c>
      <c r="N86" s="657" t="s">
        <v>234</v>
      </c>
      <c r="O86" s="11"/>
      <c r="P86" s="585"/>
      <c r="Q86" s="585"/>
    </row>
    <row r="87" spans="1:17" s="59" customFormat="1" ht="15" customHeight="1">
      <c r="A87" s="1807"/>
      <c r="B87" s="1807"/>
      <c r="C87" s="1523"/>
      <c r="D87" s="1527"/>
      <c r="E87" s="1601"/>
      <c r="F87" s="1850"/>
      <c r="G87" s="750" t="s">
        <v>266</v>
      </c>
      <c r="H87" s="653" t="s">
        <v>106</v>
      </c>
      <c r="I87" s="657" t="s">
        <v>107</v>
      </c>
      <c r="J87" s="657" t="s">
        <v>101</v>
      </c>
      <c r="K87" s="657">
        <v>15</v>
      </c>
      <c r="L87" s="657">
        <v>437.5</v>
      </c>
      <c r="M87" s="657">
        <v>400</v>
      </c>
      <c r="N87" s="657" t="s">
        <v>234</v>
      </c>
      <c r="O87" s="13"/>
      <c r="P87" s="627"/>
      <c r="Q87" s="627"/>
    </row>
    <row r="88" spans="1:17" ht="15" customHeight="1">
      <c r="A88" s="1807"/>
      <c r="B88" s="1807"/>
      <c r="C88" s="1523"/>
      <c r="D88" s="1527"/>
      <c r="E88" s="1601"/>
      <c r="F88" s="1850"/>
      <c r="G88" s="752"/>
      <c r="H88" s="653"/>
      <c r="I88" s="655"/>
      <c r="J88" s="668"/>
      <c r="K88" s="1007"/>
      <c r="L88" s="668"/>
      <c r="M88" s="653"/>
      <c r="N88" s="655"/>
      <c r="O88" s="11"/>
      <c r="P88" s="585"/>
      <c r="Q88" s="585"/>
    </row>
    <row r="89" spans="1:17" ht="15" customHeight="1">
      <c r="A89" s="1807"/>
      <c r="B89" s="1807"/>
      <c r="C89" s="1523"/>
      <c r="D89" s="1527"/>
      <c r="E89" s="1601"/>
      <c r="F89" s="1602"/>
      <c r="G89" s="753" t="s">
        <v>179</v>
      </c>
      <c r="H89" s="657" t="s">
        <v>106</v>
      </c>
      <c r="I89" s="655" t="s">
        <v>107</v>
      </c>
      <c r="J89" s="668" t="s">
        <v>101</v>
      </c>
      <c r="K89" s="694">
        <v>50</v>
      </c>
      <c r="L89" s="694">
        <v>131.82</v>
      </c>
      <c r="M89" s="651">
        <v>100</v>
      </c>
      <c r="N89" s="655" t="s">
        <v>173</v>
      </c>
      <c r="O89" s="11"/>
      <c r="P89" s="12"/>
      <c r="Q89" s="12"/>
    </row>
    <row r="90" spans="1:17" ht="15" customHeight="1">
      <c r="A90" s="1807"/>
      <c r="B90" s="1807"/>
      <c r="C90" s="1523"/>
      <c r="D90" s="1527"/>
      <c r="E90" s="1601"/>
      <c r="F90" s="1850"/>
      <c r="G90" s="753" t="s">
        <v>210</v>
      </c>
      <c r="H90" s="657" t="s">
        <v>106</v>
      </c>
      <c r="I90" s="655" t="s">
        <v>107</v>
      </c>
      <c r="J90" s="668" t="s">
        <v>101</v>
      </c>
      <c r="K90" s="694">
        <v>15</v>
      </c>
      <c r="L90" s="694">
        <v>238.17</v>
      </c>
      <c r="M90" s="651">
        <v>200</v>
      </c>
      <c r="N90" s="655" t="s">
        <v>173</v>
      </c>
      <c r="O90" s="11"/>
      <c r="P90" s="12"/>
      <c r="Q90" s="12"/>
    </row>
    <row r="91" spans="1:17" ht="15" customHeight="1">
      <c r="A91" s="1807"/>
      <c r="B91" s="1807"/>
      <c r="C91" s="1523"/>
      <c r="D91" s="1527"/>
      <c r="E91" s="1377"/>
      <c r="F91" s="1378"/>
      <c r="G91" s="598"/>
      <c r="H91" s="598"/>
      <c r="I91" s="598"/>
      <c r="J91" s="598"/>
      <c r="K91" s="751"/>
      <c r="L91" s="751"/>
      <c r="M91" s="751"/>
      <c r="N91" s="751"/>
      <c r="O91" s="11"/>
      <c r="P91" s="12"/>
      <c r="Q91" s="12"/>
    </row>
    <row r="92" spans="1:17" ht="15" customHeight="1">
      <c r="A92" s="1807"/>
      <c r="B92" s="1807"/>
      <c r="C92" s="1523"/>
      <c r="D92" s="1527"/>
      <c r="E92" s="1377"/>
      <c r="F92" s="1850"/>
      <c r="G92" s="178" t="s">
        <v>286</v>
      </c>
      <c r="H92" s="657" t="s">
        <v>106</v>
      </c>
      <c r="I92" s="655" t="s">
        <v>107</v>
      </c>
      <c r="J92" s="668" t="s">
        <v>101</v>
      </c>
      <c r="K92" s="694">
        <v>60</v>
      </c>
      <c r="L92" s="694">
        <v>546.7</v>
      </c>
      <c r="M92" s="651">
        <v>500</v>
      </c>
      <c r="N92" s="655" t="s">
        <v>215</v>
      </c>
      <c r="O92" s="11"/>
      <c r="P92" s="12"/>
      <c r="Q92" s="12"/>
    </row>
    <row r="93" spans="1:17" ht="15" customHeight="1">
      <c r="A93" s="1807"/>
      <c r="B93" s="1807"/>
      <c r="C93" s="1523"/>
      <c r="D93" s="1527"/>
      <c r="E93" s="1377"/>
      <c r="F93" s="1378"/>
      <c r="G93" s="677" t="s">
        <v>254</v>
      </c>
      <c r="H93" s="653" t="s">
        <v>106</v>
      </c>
      <c r="I93" s="655" t="s">
        <v>107</v>
      </c>
      <c r="J93" s="668" t="s">
        <v>101</v>
      </c>
      <c r="K93" s="653">
        <v>30</v>
      </c>
      <c r="L93" s="653">
        <v>59.3</v>
      </c>
      <c r="M93" s="653" t="s">
        <v>124</v>
      </c>
      <c r="N93" s="655" t="s">
        <v>173</v>
      </c>
      <c r="O93" s="11"/>
      <c r="P93" s="12"/>
      <c r="Q93" s="12"/>
    </row>
    <row r="94" spans="1:17" ht="15" customHeight="1">
      <c r="A94" s="1807"/>
      <c r="B94" s="1807"/>
      <c r="C94" s="1523"/>
      <c r="D94" s="1527"/>
      <c r="E94" s="1377"/>
      <c r="F94" s="1336"/>
      <c r="G94" s="677"/>
      <c r="H94" s="653"/>
      <c r="I94" s="655"/>
      <c r="J94" s="668"/>
      <c r="K94" s="653"/>
      <c r="L94" s="653"/>
      <c r="M94" s="653"/>
      <c r="N94" s="655"/>
      <c r="O94" s="11"/>
      <c r="P94" s="12"/>
      <c r="Q94" s="12"/>
    </row>
    <row r="95" spans="1:17" ht="15" customHeight="1">
      <c r="A95" s="1807"/>
      <c r="B95" s="1807"/>
      <c r="C95" s="1523"/>
      <c r="D95" s="1527"/>
      <c r="E95" s="1377"/>
      <c r="F95" s="1378"/>
      <c r="G95" s="677" t="s">
        <v>255</v>
      </c>
      <c r="H95" s="653" t="s">
        <v>106</v>
      </c>
      <c r="I95" s="655" t="s">
        <v>107</v>
      </c>
      <c r="J95" s="668" t="s">
        <v>101</v>
      </c>
      <c r="K95" s="653">
        <v>50</v>
      </c>
      <c r="L95" s="653">
        <v>160</v>
      </c>
      <c r="M95" s="653">
        <v>150</v>
      </c>
      <c r="N95" s="655" t="s">
        <v>173</v>
      </c>
      <c r="O95" s="11"/>
      <c r="P95" s="12"/>
      <c r="Q95" s="12"/>
    </row>
    <row r="96" spans="1:17" ht="15" customHeight="1">
      <c r="A96" s="1807"/>
      <c r="B96" s="1807"/>
      <c r="C96" s="1523"/>
      <c r="D96" s="1527"/>
      <c r="E96" s="1377"/>
      <c r="F96" s="1378"/>
      <c r="G96" s="677" t="s">
        <v>264</v>
      </c>
      <c r="H96" s="653" t="s">
        <v>106</v>
      </c>
      <c r="I96" s="655" t="s">
        <v>107</v>
      </c>
      <c r="J96" s="668" t="s">
        <v>101</v>
      </c>
      <c r="K96" s="653">
        <v>40</v>
      </c>
      <c r="L96" s="653">
        <v>127.3</v>
      </c>
      <c r="M96" s="653">
        <v>100</v>
      </c>
      <c r="N96" s="655" t="s">
        <v>173</v>
      </c>
      <c r="O96" s="11"/>
      <c r="P96" s="12"/>
      <c r="Q96" s="12"/>
    </row>
    <row r="97" spans="1:17" ht="15" customHeight="1">
      <c r="A97" s="1807"/>
      <c r="B97" s="1807"/>
      <c r="C97" s="1523"/>
      <c r="D97" s="1527"/>
      <c r="E97" s="1377"/>
      <c r="F97" s="1336"/>
      <c r="G97" s="677"/>
      <c r="H97" s="653"/>
      <c r="I97" s="655"/>
      <c r="J97" s="668"/>
      <c r="K97" s="653"/>
      <c r="L97" s="653"/>
      <c r="M97" s="653"/>
      <c r="N97" s="655"/>
      <c r="O97" s="11"/>
      <c r="P97" s="12"/>
      <c r="Q97" s="12"/>
    </row>
    <row r="98" spans="1:17" ht="15" customHeight="1">
      <c r="A98" s="1807"/>
      <c r="B98" s="1807"/>
      <c r="C98" s="1523"/>
      <c r="D98" s="1527"/>
      <c r="E98" s="1377"/>
      <c r="F98" s="1850"/>
      <c r="G98" s="677" t="s">
        <v>271</v>
      </c>
      <c r="H98" s="653" t="s">
        <v>106</v>
      </c>
      <c r="I98" s="655" t="s">
        <v>107</v>
      </c>
      <c r="J98" s="668" t="s">
        <v>101</v>
      </c>
      <c r="K98" s="653">
        <v>40</v>
      </c>
      <c r="L98" s="653">
        <v>358</v>
      </c>
      <c r="M98" s="653">
        <v>300</v>
      </c>
      <c r="N98" s="655" t="s">
        <v>173</v>
      </c>
      <c r="O98" s="11"/>
      <c r="P98" s="12"/>
      <c r="Q98" s="12"/>
    </row>
    <row r="99" spans="1:17" ht="15" customHeight="1">
      <c r="A99" s="1807"/>
      <c r="B99" s="1807"/>
      <c r="C99" s="1523"/>
      <c r="D99" s="1527"/>
      <c r="E99" s="1377"/>
      <c r="F99" s="1850"/>
      <c r="G99" s="677"/>
      <c r="H99" s="653"/>
      <c r="I99" s="653"/>
      <c r="J99" s="668"/>
      <c r="K99" s="653"/>
      <c r="L99" s="653"/>
      <c r="M99" s="653"/>
      <c r="N99" s="655"/>
      <c r="O99" s="11"/>
      <c r="P99" s="585"/>
      <c r="Q99" s="585"/>
    </row>
    <row r="100" spans="1:17" ht="15" customHeight="1">
      <c r="A100" s="1807"/>
      <c r="B100" s="1807"/>
      <c r="C100" s="1523"/>
      <c r="D100" s="1527"/>
      <c r="E100" s="1593"/>
      <c r="F100" s="1850"/>
      <c r="G100" s="766"/>
      <c r="H100" s="653"/>
      <c r="I100" s="653"/>
      <c r="J100" s="668"/>
      <c r="K100" s="653"/>
      <c r="L100" s="653"/>
      <c r="M100" s="655"/>
      <c r="N100" s="800"/>
      <c r="O100" s="585"/>
      <c r="P100" s="585"/>
      <c r="Q100" s="585"/>
    </row>
    <row r="101" spans="1:17" ht="15" customHeight="1">
      <c r="A101" s="1807"/>
      <c r="B101" s="1807"/>
      <c r="C101" s="1523"/>
      <c r="D101" s="1527"/>
      <c r="E101" s="1377"/>
      <c r="F101" s="1850"/>
      <c r="G101" s="677" t="s">
        <v>114</v>
      </c>
      <c r="H101" s="653" t="s">
        <v>106</v>
      </c>
      <c r="I101" s="668" t="s">
        <v>101</v>
      </c>
      <c r="J101" s="668" t="s">
        <v>101</v>
      </c>
      <c r="K101" s="668">
        <v>50</v>
      </c>
      <c r="L101" s="668">
        <v>109.8</v>
      </c>
      <c r="M101" s="653">
        <v>100</v>
      </c>
      <c r="N101" s="655" t="s">
        <v>173</v>
      </c>
      <c r="O101" s="11"/>
      <c r="P101" s="585"/>
      <c r="Q101" s="585"/>
    </row>
    <row r="102" spans="1:17" ht="15" customHeight="1">
      <c r="A102" s="1807"/>
      <c r="B102" s="1807"/>
      <c r="C102" s="1523"/>
      <c r="D102" s="1527"/>
      <c r="E102" s="1377"/>
      <c r="F102" s="1850"/>
      <c r="G102" s="677" t="s">
        <v>297</v>
      </c>
      <c r="H102" s="653" t="s">
        <v>106</v>
      </c>
      <c r="I102" s="668" t="s">
        <v>101</v>
      </c>
      <c r="J102" s="668" t="s">
        <v>101</v>
      </c>
      <c r="K102" s="668">
        <v>50</v>
      </c>
      <c r="L102" s="668">
        <v>113.5</v>
      </c>
      <c r="M102" s="653">
        <v>100</v>
      </c>
      <c r="N102" s="655" t="s">
        <v>173</v>
      </c>
      <c r="O102" s="11"/>
      <c r="P102" s="585"/>
      <c r="Q102" s="585"/>
    </row>
    <row r="103" spans="1:17" ht="15" customHeight="1">
      <c r="A103" s="1807"/>
      <c r="B103" s="1807"/>
      <c r="C103" s="1523"/>
      <c r="D103" s="1527"/>
      <c r="E103" s="1377"/>
      <c r="F103" s="1850"/>
      <c r="G103" s="677" t="s">
        <v>298</v>
      </c>
      <c r="H103" s="653" t="s">
        <v>106</v>
      </c>
      <c r="I103" s="668" t="s">
        <v>101</v>
      </c>
      <c r="J103" s="668" t="s">
        <v>101</v>
      </c>
      <c r="K103" s="668">
        <v>50</v>
      </c>
      <c r="L103" s="668">
        <v>108.4</v>
      </c>
      <c r="M103" s="653">
        <v>100</v>
      </c>
      <c r="N103" s="655" t="s">
        <v>173</v>
      </c>
      <c r="O103" s="11"/>
      <c r="P103" s="585"/>
      <c r="Q103" s="585"/>
    </row>
    <row r="104" spans="1:17" ht="15" customHeight="1">
      <c r="A104" s="1807"/>
      <c r="B104" s="1807"/>
      <c r="C104" s="1523"/>
      <c r="D104" s="1527"/>
      <c r="E104" s="1377"/>
      <c r="F104" s="1850"/>
      <c r="G104" s="677" t="s">
        <v>299</v>
      </c>
      <c r="H104" s="653" t="s">
        <v>106</v>
      </c>
      <c r="I104" s="668" t="s">
        <v>101</v>
      </c>
      <c r="J104" s="668" t="s">
        <v>101</v>
      </c>
      <c r="K104" s="668">
        <v>50</v>
      </c>
      <c r="L104" s="668">
        <v>114.4</v>
      </c>
      <c r="M104" s="653">
        <v>100</v>
      </c>
      <c r="N104" s="655" t="s">
        <v>173</v>
      </c>
      <c r="O104" s="585"/>
      <c r="P104" s="585"/>
      <c r="Q104" s="585"/>
    </row>
    <row r="105" spans="1:17" ht="15" customHeight="1">
      <c r="A105" s="1807"/>
      <c r="B105" s="1807"/>
      <c r="C105" s="1523"/>
      <c r="D105" s="1527"/>
      <c r="E105" s="1377"/>
      <c r="F105" s="1850"/>
      <c r="G105" s="677" t="s">
        <v>300</v>
      </c>
      <c r="H105" s="653" t="s">
        <v>106</v>
      </c>
      <c r="I105" s="668" t="s">
        <v>101</v>
      </c>
      <c r="J105" s="668" t="s">
        <v>101</v>
      </c>
      <c r="K105" s="668">
        <v>50</v>
      </c>
      <c r="L105" s="668">
        <v>109.5</v>
      </c>
      <c r="M105" s="653">
        <v>100</v>
      </c>
      <c r="N105" s="655" t="s">
        <v>173</v>
      </c>
      <c r="O105" s="585"/>
      <c r="P105" s="585"/>
      <c r="Q105" s="585"/>
    </row>
    <row r="106" spans="1:17" ht="35.25" customHeight="1">
      <c r="A106" s="1807"/>
      <c r="B106" s="1807"/>
      <c r="C106" s="1523"/>
      <c r="D106" s="1527"/>
      <c r="E106" s="1377"/>
      <c r="F106" s="1850"/>
      <c r="G106" s="677" t="s">
        <v>301</v>
      </c>
      <c r="H106" s="667" t="s">
        <v>106</v>
      </c>
      <c r="I106" s="668" t="s">
        <v>101</v>
      </c>
      <c r="J106" s="668" t="s">
        <v>101</v>
      </c>
      <c r="K106" s="668">
        <v>50</v>
      </c>
      <c r="L106" s="664">
        <v>109.2</v>
      </c>
      <c r="M106" s="667">
        <v>100</v>
      </c>
      <c r="N106" s="655" t="s">
        <v>173</v>
      </c>
      <c r="O106" s="585"/>
      <c r="P106" s="585"/>
      <c r="Q106" s="585"/>
    </row>
    <row r="107" spans="1:17" ht="15" customHeight="1">
      <c r="A107" s="1807"/>
      <c r="B107" s="1807"/>
      <c r="C107" s="1523"/>
      <c r="D107" s="1527"/>
      <c r="E107" s="1377"/>
      <c r="F107" s="1850"/>
      <c r="G107" s="677" t="s">
        <v>302</v>
      </c>
      <c r="H107" s="653" t="s">
        <v>106</v>
      </c>
      <c r="I107" s="668" t="s">
        <v>101</v>
      </c>
      <c r="J107" s="668" t="s">
        <v>101</v>
      </c>
      <c r="K107" s="668">
        <v>50</v>
      </c>
      <c r="L107" s="668">
        <v>120.2</v>
      </c>
      <c r="M107" s="653">
        <v>100</v>
      </c>
      <c r="N107" s="655" t="s">
        <v>173</v>
      </c>
      <c r="O107" s="585"/>
      <c r="P107" s="585"/>
      <c r="Q107" s="585"/>
    </row>
    <row r="108" spans="1:17" ht="15" customHeight="1">
      <c r="A108" s="1807"/>
      <c r="B108" s="1807"/>
      <c r="C108" s="1523"/>
      <c r="D108" s="1527"/>
      <c r="E108" s="1377"/>
      <c r="F108" s="1850"/>
      <c r="G108" s="677" t="s">
        <v>115</v>
      </c>
      <c r="H108" s="653" t="s">
        <v>106</v>
      </c>
      <c r="I108" s="668" t="s">
        <v>101</v>
      </c>
      <c r="J108" s="668" t="s">
        <v>101</v>
      </c>
      <c r="K108" s="668">
        <v>50</v>
      </c>
      <c r="L108" s="668">
        <v>112.9</v>
      </c>
      <c r="M108" s="653">
        <v>100</v>
      </c>
      <c r="N108" s="655" t="s">
        <v>173</v>
      </c>
      <c r="O108" s="585"/>
      <c r="P108" s="585"/>
      <c r="Q108" s="585"/>
    </row>
    <row r="109" spans="1:17" ht="15" customHeight="1">
      <c r="A109" s="1807"/>
      <c r="B109" s="1807"/>
      <c r="C109" s="1523"/>
      <c r="D109" s="1527"/>
      <c r="E109" s="1849"/>
      <c r="F109" s="1851"/>
      <c r="G109" s="752" t="s">
        <v>116</v>
      </c>
      <c r="H109" s="653" t="s">
        <v>106</v>
      </c>
      <c r="I109" s="668" t="s">
        <v>101</v>
      </c>
      <c r="J109" s="668" t="s">
        <v>101</v>
      </c>
      <c r="K109" s="668">
        <v>50</v>
      </c>
      <c r="L109" s="668">
        <v>113.9</v>
      </c>
      <c r="M109" s="653">
        <v>100</v>
      </c>
      <c r="N109" s="655" t="s">
        <v>173</v>
      </c>
      <c r="O109" s="585"/>
      <c r="P109" s="585"/>
      <c r="Q109" s="585"/>
    </row>
    <row r="110" spans="1:17" ht="15" customHeight="1">
      <c r="A110" s="1807"/>
      <c r="B110" s="1807"/>
      <c r="C110" s="1523"/>
      <c r="D110" s="1527"/>
      <c r="E110" s="1849"/>
      <c r="F110" s="1371"/>
      <c r="G110" s="752" t="s">
        <v>303</v>
      </c>
      <c r="H110" s="653" t="s">
        <v>106</v>
      </c>
      <c r="I110" s="668" t="s">
        <v>101</v>
      </c>
      <c r="J110" s="668" t="s">
        <v>101</v>
      </c>
      <c r="K110" s="668">
        <v>25</v>
      </c>
      <c r="L110" s="668">
        <v>58.58</v>
      </c>
      <c r="M110" s="653">
        <v>50</v>
      </c>
      <c r="N110" s="655" t="s">
        <v>173</v>
      </c>
      <c r="O110" s="585"/>
      <c r="P110" s="585"/>
      <c r="Q110" s="585"/>
    </row>
    <row r="111" spans="1:17" ht="15" customHeight="1">
      <c r="A111" s="1807"/>
      <c r="B111" s="1807"/>
      <c r="C111" s="1523"/>
      <c r="D111" s="1527"/>
      <c r="E111" s="1849"/>
      <c r="F111" s="1371"/>
      <c r="G111" s="752"/>
      <c r="H111" s="653"/>
      <c r="I111" s="668"/>
      <c r="J111" s="668"/>
      <c r="K111" s="668"/>
      <c r="L111" s="668"/>
      <c r="M111" s="653"/>
      <c r="N111" s="655"/>
      <c r="O111" s="585"/>
      <c r="P111" s="585"/>
      <c r="Q111" s="585"/>
    </row>
    <row r="112" spans="1:17" ht="15" customHeight="1">
      <c r="A112" s="1807"/>
      <c r="B112" s="1807"/>
      <c r="C112" s="1523"/>
      <c r="D112" s="1527"/>
      <c r="E112" s="1849"/>
      <c r="F112" s="1371"/>
      <c r="G112" s="752" t="s">
        <v>336</v>
      </c>
      <c r="H112" s="653" t="s">
        <v>106</v>
      </c>
      <c r="I112" s="668" t="s">
        <v>101</v>
      </c>
      <c r="J112" s="668" t="s">
        <v>101</v>
      </c>
      <c r="K112" s="668">
        <v>500</v>
      </c>
      <c r="L112" s="668">
        <v>1201</v>
      </c>
      <c r="M112" s="653">
        <v>1000</v>
      </c>
      <c r="N112" s="655" t="s">
        <v>173</v>
      </c>
      <c r="O112" s="585"/>
      <c r="P112" s="585"/>
      <c r="Q112" s="585"/>
    </row>
    <row r="113" spans="1:17" ht="15" customHeight="1">
      <c r="A113" s="1807"/>
      <c r="B113" s="1807"/>
      <c r="C113" s="1523"/>
      <c r="D113" s="1527"/>
      <c r="E113" s="1849"/>
      <c r="F113" s="1371"/>
      <c r="G113" s="752"/>
      <c r="H113" s="653"/>
      <c r="I113" s="668"/>
      <c r="J113" s="668"/>
      <c r="K113" s="668"/>
      <c r="L113" s="668"/>
      <c r="M113" s="653"/>
      <c r="N113" s="655"/>
      <c r="O113" s="585"/>
      <c r="P113" s="585"/>
      <c r="Q113" s="585"/>
    </row>
    <row r="114" spans="1:17" ht="15" customHeight="1">
      <c r="A114" s="1807"/>
      <c r="B114" s="1807"/>
      <c r="C114" s="1523"/>
      <c r="D114" s="1527"/>
      <c r="E114" s="1805"/>
      <c r="F114" s="1851"/>
      <c r="G114" s="752" t="s">
        <v>335</v>
      </c>
      <c r="H114" s="653" t="s">
        <v>106</v>
      </c>
      <c r="I114" s="668" t="s">
        <v>101</v>
      </c>
      <c r="J114" s="668" t="s">
        <v>101</v>
      </c>
      <c r="K114" s="668">
        <v>50</v>
      </c>
      <c r="L114" s="668">
        <v>121.3</v>
      </c>
      <c r="M114" s="653">
        <v>100</v>
      </c>
      <c r="N114" s="655" t="s">
        <v>215</v>
      </c>
      <c r="O114" s="585"/>
      <c r="P114" s="585"/>
      <c r="Q114" s="585"/>
    </row>
    <row r="115" spans="1:17" ht="15" customHeight="1">
      <c r="A115" s="1808"/>
      <c r="B115" s="1808"/>
      <c r="C115" s="1524"/>
      <c r="D115" s="1528"/>
      <c r="E115" s="1852"/>
      <c r="F115" s="1853"/>
      <c r="G115" s="889"/>
      <c r="H115" s="728"/>
      <c r="I115" s="843"/>
      <c r="J115" s="695"/>
      <c r="K115" s="695"/>
      <c r="L115" s="852"/>
      <c r="M115" s="728"/>
      <c r="N115" s="908"/>
      <c r="O115" s="585"/>
      <c r="P115" s="585"/>
      <c r="Q115" s="585"/>
    </row>
    <row r="116" spans="1:17" ht="15" customHeight="1">
      <c r="A116" s="1725" t="s">
        <v>23</v>
      </c>
      <c r="B116" s="1726"/>
      <c r="C116" s="1128">
        <f>IF(C15&gt;5000,100/3,(C17*0.5)*0.4)</f>
        <v>33.333333333333336</v>
      </c>
      <c r="D116" s="30">
        <f>SUM(D117+D124+D134+D139+D144)</f>
        <v>33</v>
      </c>
      <c r="E116" s="1751"/>
      <c r="F116" s="1752"/>
      <c r="G116" s="168"/>
      <c r="H116" s="168"/>
      <c r="I116" s="168"/>
      <c r="J116" s="168"/>
      <c r="K116" s="168"/>
      <c r="L116" s="168"/>
      <c r="M116" s="320"/>
      <c r="N116" s="599"/>
      <c r="O116" s="585"/>
      <c r="P116" s="585"/>
      <c r="Q116" s="585"/>
    </row>
    <row r="117" spans="1:17" ht="15" customHeight="1">
      <c r="A117" s="1627" t="s">
        <v>10</v>
      </c>
      <c r="B117" s="1630" t="s">
        <v>69</v>
      </c>
      <c r="C117" s="1719"/>
      <c r="D117" s="1615">
        <v>10</v>
      </c>
      <c r="E117" s="1733"/>
      <c r="F117" s="1734"/>
      <c r="G117" s="182" t="s">
        <v>117</v>
      </c>
      <c r="H117" s="156" t="s">
        <v>106</v>
      </c>
      <c r="I117" s="159"/>
      <c r="J117" s="45" t="s">
        <v>101</v>
      </c>
      <c r="K117" s="45"/>
      <c r="L117" s="467">
        <v>15.94</v>
      </c>
      <c r="M117" s="156" t="s">
        <v>124</v>
      </c>
      <c r="N117" s="159" t="s">
        <v>215</v>
      </c>
      <c r="O117" s="585"/>
      <c r="P117" s="585"/>
      <c r="Q117" s="585"/>
    </row>
    <row r="118" spans="1:17" ht="15" customHeight="1">
      <c r="A118" s="1628"/>
      <c r="B118" s="1631"/>
      <c r="C118" s="1720"/>
      <c r="D118" s="1616"/>
      <c r="E118" s="1585"/>
      <c r="F118" s="1586"/>
      <c r="G118" s="441" t="s">
        <v>180</v>
      </c>
      <c r="H118" s="163" t="s">
        <v>106</v>
      </c>
      <c r="I118" s="57"/>
      <c r="J118" s="136" t="s">
        <v>101</v>
      </c>
      <c r="K118" s="474"/>
      <c r="L118" s="488">
        <v>8.45</v>
      </c>
      <c r="M118" s="163" t="s">
        <v>124</v>
      </c>
      <c r="N118" s="57" t="s">
        <v>215</v>
      </c>
      <c r="O118" s="585"/>
      <c r="P118" s="585"/>
      <c r="Q118" s="585"/>
    </row>
    <row r="119" spans="1:17" ht="15" customHeight="1">
      <c r="A119" s="1628"/>
      <c r="B119" s="1631"/>
      <c r="C119" s="1720"/>
      <c r="D119" s="1616"/>
      <c r="E119" s="1585"/>
      <c r="F119" s="1586"/>
      <c r="G119" s="178" t="s">
        <v>203</v>
      </c>
      <c r="H119" s="163" t="s">
        <v>106</v>
      </c>
      <c r="I119" s="57"/>
      <c r="J119" s="139" t="s">
        <v>101</v>
      </c>
      <c r="K119" s="203"/>
      <c r="L119" s="136">
        <v>11.28</v>
      </c>
      <c r="M119" s="163">
        <v>10</v>
      </c>
      <c r="N119" s="57" t="s">
        <v>174</v>
      </c>
      <c r="O119" s="585"/>
      <c r="P119" s="585"/>
      <c r="Q119" s="585"/>
    </row>
    <row r="120" spans="1:17" ht="15" customHeight="1">
      <c r="A120" s="1628"/>
      <c r="B120" s="1631"/>
      <c r="C120" s="1720"/>
      <c r="D120" s="1616"/>
      <c r="E120" s="1585"/>
      <c r="F120" s="1586"/>
      <c r="G120" s="178"/>
      <c r="H120" s="598"/>
      <c r="I120" s="193"/>
      <c r="J120" s="598"/>
      <c r="K120" s="598"/>
      <c r="L120" s="193"/>
      <c r="M120" s="598"/>
      <c r="N120" s="598"/>
      <c r="O120" s="585"/>
      <c r="P120" s="585"/>
      <c r="Q120" s="585"/>
    </row>
    <row r="121" spans="1:17" ht="15" customHeight="1">
      <c r="A121" s="1628"/>
      <c r="B121" s="1631"/>
      <c r="C121" s="1720"/>
      <c r="D121" s="1616"/>
      <c r="E121" s="1585"/>
      <c r="F121" s="1586"/>
      <c r="G121" s="193" t="s">
        <v>118</v>
      </c>
      <c r="H121" s="163" t="s">
        <v>100</v>
      </c>
      <c r="I121" s="57"/>
      <c r="J121" s="155" t="s">
        <v>101</v>
      </c>
      <c r="K121" s="155"/>
      <c r="L121" s="489">
        <v>114.71</v>
      </c>
      <c r="M121" s="163">
        <v>100</v>
      </c>
      <c r="N121" s="57" t="s">
        <v>174</v>
      </c>
      <c r="O121" s="585"/>
      <c r="P121" s="585"/>
      <c r="Q121" s="585"/>
    </row>
    <row r="122" spans="1:17" ht="15" customHeight="1">
      <c r="A122" s="1628"/>
      <c r="B122" s="1631"/>
      <c r="C122" s="1720"/>
      <c r="D122" s="1616"/>
      <c r="E122" s="1585"/>
      <c r="F122" s="1586"/>
      <c r="G122" s="196" t="s">
        <v>218</v>
      </c>
      <c r="H122" s="194" t="s">
        <v>100</v>
      </c>
      <c r="I122" s="57"/>
      <c r="J122" s="194" t="s">
        <v>101</v>
      </c>
      <c r="K122" s="203"/>
      <c r="L122" s="194">
        <v>24.19</v>
      </c>
      <c r="M122" s="194">
        <v>20</v>
      </c>
      <c r="N122" s="194" t="s">
        <v>173</v>
      </c>
      <c r="O122" s="585"/>
      <c r="P122" s="585"/>
      <c r="Q122" s="585"/>
    </row>
    <row r="123" spans="1:17" ht="15" customHeight="1">
      <c r="A123" s="1629"/>
      <c r="B123" s="1632"/>
      <c r="C123" s="1721"/>
      <c r="D123" s="1617"/>
      <c r="E123" s="1747"/>
      <c r="F123" s="1748"/>
      <c r="G123" s="600"/>
      <c r="H123" s="325"/>
      <c r="I123" s="325"/>
      <c r="J123" s="325"/>
      <c r="K123" s="325"/>
      <c r="L123" s="325"/>
      <c r="M123" s="325"/>
      <c r="N123" s="204"/>
      <c r="O123" s="585"/>
      <c r="P123" s="585"/>
      <c r="Q123" s="585"/>
    </row>
    <row r="124" spans="1:17" ht="15" customHeight="1">
      <c r="A124" s="1627" t="s">
        <v>11</v>
      </c>
      <c r="B124" s="1630" t="s">
        <v>70</v>
      </c>
      <c r="C124" s="1811"/>
      <c r="D124" s="1615">
        <v>10</v>
      </c>
      <c r="E124" s="1761"/>
      <c r="F124" s="1762"/>
      <c r="G124" s="166" t="s">
        <v>119</v>
      </c>
      <c r="H124" s="155" t="s">
        <v>106</v>
      </c>
      <c r="I124" s="57"/>
      <c r="J124" s="45" t="s">
        <v>120</v>
      </c>
      <c r="K124" s="45"/>
      <c r="L124" s="803">
        <v>2.17</v>
      </c>
      <c r="M124" s="803">
        <v>2</v>
      </c>
      <c r="N124" s="654" t="s">
        <v>174</v>
      </c>
      <c r="O124" s="585"/>
      <c r="P124" s="585"/>
      <c r="Q124" s="585"/>
    </row>
    <row r="125" spans="1:17" ht="15" customHeight="1">
      <c r="A125" s="1628"/>
      <c r="B125" s="1631"/>
      <c r="C125" s="1812"/>
      <c r="D125" s="1616"/>
      <c r="E125" s="1763"/>
      <c r="F125" s="1764"/>
      <c r="G125" s="174" t="s">
        <v>138</v>
      </c>
      <c r="H125" s="155" t="s">
        <v>106</v>
      </c>
      <c r="I125" s="57"/>
      <c r="J125" s="136" t="s">
        <v>120</v>
      </c>
      <c r="K125" s="136"/>
      <c r="L125" s="668">
        <v>5.24</v>
      </c>
      <c r="M125" s="668">
        <v>5</v>
      </c>
      <c r="N125" s="655" t="s">
        <v>174</v>
      </c>
      <c r="O125" s="585"/>
      <c r="P125" s="585"/>
      <c r="Q125" s="585"/>
    </row>
    <row r="126" spans="1:17" ht="15" customHeight="1">
      <c r="A126" s="1628"/>
      <c r="B126" s="1825"/>
      <c r="C126" s="1812"/>
      <c r="D126" s="1616"/>
      <c r="E126" s="1822"/>
      <c r="F126" s="1823"/>
      <c r="G126" s="187" t="s">
        <v>181</v>
      </c>
      <c r="H126" s="155" t="s">
        <v>106</v>
      </c>
      <c r="I126" s="57"/>
      <c r="J126" s="136" t="s">
        <v>120</v>
      </c>
      <c r="K126" s="203"/>
      <c r="L126" s="651">
        <v>5.5</v>
      </c>
      <c r="M126" s="668">
        <v>5</v>
      </c>
      <c r="N126" s="655" t="s">
        <v>174</v>
      </c>
      <c r="O126" s="585"/>
      <c r="P126" s="585"/>
      <c r="Q126" s="585"/>
    </row>
    <row r="127" spans="1:17" ht="15" customHeight="1">
      <c r="A127" s="1628"/>
      <c r="B127" s="1825"/>
      <c r="C127" s="1812"/>
      <c r="D127" s="1616"/>
      <c r="E127" s="1822"/>
      <c r="F127" s="1823"/>
      <c r="G127" s="187" t="s">
        <v>184</v>
      </c>
      <c r="H127" s="155" t="s">
        <v>106</v>
      </c>
      <c r="I127" s="57"/>
      <c r="J127" s="136" t="s">
        <v>120</v>
      </c>
      <c r="K127" s="203"/>
      <c r="L127" s="800">
        <v>2.19</v>
      </c>
      <c r="M127" s="668">
        <v>2</v>
      </c>
      <c r="N127" s="655" t="s">
        <v>174</v>
      </c>
      <c r="O127" s="585"/>
      <c r="P127" s="585"/>
      <c r="Q127" s="585"/>
    </row>
    <row r="128" spans="1:17" ht="15" customHeight="1">
      <c r="A128" s="1628"/>
      <c r="B128" s="1825"/>
      <c r="C128" s="1812"/>
      <c r="D128" s="1616"/>
      <c r="E128" s="1822"/>
      <c r="F128" s="1823"/>
      <c r="G128" s="187" t="s">
        <v>185</v>
      </c>
      <c r="H128" s="155" t="s">
        <v>106</v>
      </c>
      <c r="I128" s="57"/>
      <c r="J128" s="136" t="s">
        <v>120</v>
      </c>
      <c r="K128" s="203"/>
      <c r="L128" s="800">
        <v>53.31</v>
      </c>
      <c r="M128" s="668">
        <v>50</v>
      </c>
      <c r="N128" s="655" t="s">
        <v>174</v>
      </c>
      <c r="O128" s="585"/>
      <c r="P128" s="585"/>
      <c r="Q128" s="585"/>
    </row>
    <row r="129" spans="1:17" ht="15" customHeight="1">
      <c r="A129" s="1628"/>
      <c r="B129" s="1825"/>
      <c r="C129" s="1812"/>
      <c r="D129" s="1616"/>
      <c r="E129" s="1585"/>
      <c r="F129" s="1336"/>
      <c r="G129" s="650" t="s">
        <v>304</v>
      </c>
      <c r="H129" s="653" t="s">
        <v>106</v>
      </c>
      <c r="I129" s="693"/>
      <c r="J129" s="668" t="s">
        <v>120</v>
      </c>
      <c r="K129" s="917"/>
      <c r="L129" s="651">
        <v>2.11</v>
      </c>
      <c r="M129" s="849">
        <v>2</v>
      </c>
      <c r="N129" s="655" t="s">
        <v>174</v>
      </c>
      <c r="O129" s="585"/>
      <c r="P129" s="585"/>
      <c r="Q129" s="585"/>
    </row>
    <row r="130" spans="1:17" ht="15" customHeight="1">
      <c r="A130" s="1628"/>
      <c r="B130" s="1825"/>
      <c r="C130" s="1812"/>
      <c r="D130" s="1616"/>
      <c r="E130" s="1585"/>
      <c r="F130" s="1336"/>
      <c r="G130" s="196" t="s">
        <v>305</v>
      </c>
      <c r="H130" s="155" t="s">
        <v>106</v>
      </c>
      <c r="I130" s="189"/>
      <c r="J130" s="136" t="s">
        <v>120</v>
      </c>
      <c r="K130" s="1058"/>
      <c r="L130" s="651">
        <v>23.02</v>
      </c>
      <c r="M130" s="849">
        <v>20</v>
      </c>
      <c r="N130" s="655" t="s">
        <v>174</v>
      </c>
      <c r="O130" s="585"/>
      <c r="P130" s="585"/>
      <c r="Q130" s="585"/>
    </row>
    <row r="131" spans="1:17" ht="15" customHeight="1">
      <c r="A131" s="1628"/>
      <c r="B131" s="1825"/>
      <c r="C131" s="1812"/>
      <c r="D131" s="1616"/>
      <c r="E131" s="1585"/>
      <c r="F131" s="1336"/>
      <c r="G131" s="650" t="s">
        <v>306</v>
      </c>
      <c r="H131" s="653" t="s">
        <v>106</v>
      </c>
      <c r="I131" s="693"/>
      <c r="J131" s="668" t="s">
        <v>120</v>
      </c>
      <c r="K131" s="917"/>
      <c r="L131" s="651">
        <v>5.18</v>
      </c>
      <c r="M131" s="651">
        <v>5</v>
      </c>
      <c r="N131" s="655" t="s">
        <v>174</v>
      </c>
      <c r="O131" s="585"/>
      <c r="P131" s="585"/>
      <c r="Q131" s="585"/>
    </row>
    <row r="132" spans="1:17" ht="15" customHeight="1">
      <c r="A132" s="1628"/>
      <c r="B132" s="1825"/>
      <c r="C132" s="1812"/>
      <c r="D132" s="1616"/>
      <c r="E132" s="1585"/>
      <c r="F132" s="1336"/>
      <c r="G132" s="650" t="s">
        <v>331</v>
      </c>
      <c r="H132" s="653" t="s">
        <v>106</v>
      </c>
      <c r="I132" s="693"/>
      <c r="J132" s="668" t="s">
        <v>120</v>
      </c>
      <c r="K132" s="917"/>
      <c r="L132" s="651">
        <v>109.37</v>
      </c>
      <c r="M132" s="651">
        <v>100</v>
      </c>
      <c r="N132" s="655" t="s">
        <v>174</v>
      </c>
      <c r="O132" s="585"/>
      <c r="P132" s="585"/>
      <c r="Q132" s="585"/>
    </row>
    <row r="133" spans="1:17" ht="15" customHeight="1">
      <c r="A133" s="1629"/>
      <c r="B133" s="1632"/>
      <c r="C133" s="1813"/>
      <c r="D133" s="1617"/>
      <c r="E133" s="1765"/>
      <c r="F133" s="1766"/>
      <c r="G133" s="390"/>
      <c r="H133" s="390"/>
      <c r="I133" s="325"/>
      <c r="J133" s="325"/>
      <c r="K133" s="325"/>
      <c r="L133" s="325"/>
      <c r="M133" s="325"/>
      <c r="N133" s="325"/>
      <c r="O133" s="585"/>
      <c r="P133" s="585"/>
      <c r="Q133" s="585"/>
    </row>
    <row r="134" spans="1:17" ht="15" customHeight="1">
      <c r="A134" s="1627" t="s">
        <v>12</v>
      </c>
      <c r="B134" s="1630" t="s">
        <v>71</v>
      </c>
      <c r="C134" s="1811"/>
      <c r="D134" s="1615">
        <v>4</v>
      </c>
      <c r="E134" s="1633"/>
      <c r="F134" s="1634"/>
      <c r="G134" s="738"/>
      <c r="H134" s="656"/>
      <c r="I134" s="743"/>
      <c r="J134" s="744"/>
      <c r="K134" s="745"/>
      <c r="L134" s="745"/>
      <c r="M134" s="746"/>
      <c r="N134" s="654"/>
      <c r="O134" s="585"/>
      <c r="P134" s="585"/>
      <c r="Q134" s="585"/>
    </row>
    <row r="135" spans="1:17" ht="15" customHeight="1">
      <c r="A135" s="1628"/>
      <c r="B135" s="1631"/>
      <c r="C135" s="1812"/>
      <c r="D135" s="1616"/>
      <c r="E135" s="1635"/>
      <c r="F135" s="1636"/>
      <c r="G135" s="193" t="s">
        <v>251</v>
      </c>
      <c r="H135" s="163" t="s">
        <v>106</v>
      </c>
      <c r="I135" s="727"/>
      <c r="J135" s="154" t="s">
        <v>99</v>
      </c>
      <c r="K135" s="490"/>
      <c r="L135" s="490">
        <v>10</v>
      </c>
      <c r="M135" s="155" t="s">
        <v>124</v>
      </c>
      <c r="N135" s="57" t="s">
        <v>173</v>
      </c>
      <c r="O135" s="585"/>
      <c r="P135" s="585"/>
      <c r="Q135" s="585"/>
    </row>
    <row r="136" spans="1:17" ht="15" customHeight="1">
      <c r="A136" s="1628"/>
      <c r="B136" s="1631"/>
      <c r="C136" s="1812"/>
      <c r="D136" s="1616"/>
      <c r="E136" s="1765"/>
      <c r="F136" s="1766"/>
      <c r="G136" s="387"/>
      <c r="H136" s="387"/>
      <c r="I136" s="203"/>
      <c r="J136" s="203"/>
      <c r="K136" s="203"/>
      <c r="L136" s="203"/>
      <c r="M136" s="203"/>
      <c r="N136" s="203"/>
      <c r="O136" s="585"/>
      <c r="P136" s="585"/>
      <c r="Q136" s="585"/>
    </row>
    <row r="137" spans="1:17" ht="15" customHeight="1">
      <c r="A137" s="1628"/>
      <c r="B137" s="1631"/>
      <c r="C137" s="1812"/>
      <c r="D137" s="1616"/>
      <c r="E137" s="1765"/>
      <c r="F137" s="1766"/>
      <c r="G137" s="387"/>
      <c r="H137" s="387"/>
      <c r="I137" s="203"/>
      <c r="J137" s="203"/>
      <c r="K137" s="203"/>
      <c r="L137" s="203"/>
      <c r="M137" s="203"/>
      <c r="N137" s="57"/>
      <c r="O137" s="585"/>
      <c r="P137" s="585"/>
      <c r="Q137" s="585"/>
    </row>
    <row r="138" spans="1:17" ht="15" customHeight="1">
      <c r="A138" s="1628"/>
      <c r="B138" s="1632"/>
      <c r="C138" s="1813"/>
      <c r="D138" s="1617"/>
      <c r="E138" s="1637"/>
      <c r="F138" s="1638"/>
      <c r="G138" s="390"/>
      <c r="H138" s="390"/>
      <c r="I138" s="325"/>
      <c r="J138" s="325"/>
      <c r="K138" s="325"/>
      <c r="L138" s="325"/>
      <c r="M138" s="325"/>
      <c r="N138" s="325"/>
      <c r="O138" s="585"/>
      <c r="P138" s="585"/>
      <c r="Q138" s="585"/>
    </row>
    <row r="139" spans="1:17" ht="15" customHeight="1">
      <c r="A139" s="1628"/>
      <c r="B139" s="1630" t="s">
        <v>72</v>
      </c>
      <c r="C139" s="1811"/>
      <c r="D139" s="1615">
        <v>4</v>
      </c>
      <c r="E139" s="1824"/>
      <c r="F139" s="1824"/>
      <c r="G139" s="1158" t="s">
        <v>121</v>
      </c>
      <c r="H139" s="1163" t="s">
        <v>106</v>
      </c>
      <c r="I139" s="1160" t="s">
        <v>178</v>
      </c>
      <c r="J139" s="1161" t="s">
        <v>99</v>
      </c>
      <c r="K139" s="1161">
        <v>10</v>
      </c>
      <c r="L139" s="1161">
        <v>10</v>
      </c>
      <c r="M139" s="1162" t="s">
        <v>124</v>
      </c>
      <c r="N139" s="57" t="s">
        <v>282</v>
      </c>
      <c r="O139" s="585"/>
      <c r="P139" s="585"/>
      <c r="Q139" s="585"/>
    </row>
    <row r="140" spans="1:17" ht="15" customHeight="1">
      <c r="A140" s="1628"/>
      <c r="B140" s="1631"/>
      <c r="C140" s="1812"/>
      <c r="D140" s="1616"/>
      <c r="E140" s="1822"/>
      <c r="F140" s="1823"/>
      <c r="G140" s="187" t="s">
        <v>182</v>
      </c>
      <c r="H140" s="155" t="s">
        <v>106</v>
      </c>
      <c r="I140" s="139" t="s">
        <v>178</v>
      </c>
      <c r="J140" s="139" t="s">
        <v>99</v>
      </c>
      <c r="K140" s="163">
        <v>10</v>
      </c>
      <c r="L140" s="163">
        <v>10</v>
      </c>
      <c r="M140" s="136" t="s">
        <v>124</v>
      </c>
      <c r="N140" s="57" t="s">
        <v>282</v>
      </c>
      <c r="O140" s="585"/>
      <c r="P140" s="585"/>
      <c r="Q140" s="585"/>
    </row>
    <row r="141" spans="1:17" ht="15" customHeight="1">
      <c r="A141" s="1628"/>
      <c r="B141" s="1631"/>
      <c r="C141" s="1812"/>
      <c r="D141" s="1616"/>
      <c r="E141" s="1765"/>
      <c r="F141" s="1766"/>
      <c r="G141" s="387"/>
      <c r="H141" s="387"/>
      <c r="I141" s="203"/>
      <c r="J141" s="203"/>
      <c r="K141" s="203"/>
      <c r="L141" s="203"/>
      <c r="M141" s="203"/>
      <c r="N141" s="203"/>
      <c r="O141" s="585"/>
      <c r="P141" s="585"/>
      <c r="Q141" s="585"/>
    </row>
    <row r="142" spans="1:17" ht="15" customHeight="1">
      <c r="A142" s="1628"/>
      <c r="B142" s="1631"/>
      <c r="C142" s="1812"/>
      <c r="D142" s="1616"/>
      <c r="E142" s="1765"/>
      <c r="F142" s="1766"/>
      <c r="G142" s="387"/>
      <c r="H142" s="387"/>
      <c r="I142" s="203"/>
      <c r="J142" s="203"/>
      <c r="K142" s="203"/>
      <c r="L142" s="203"/>
      <c r="M142" s="203"/>
      <c r="N142" s="155"/>
      <c r="O142" s="585"/>
      <c r="P142" s="585"/>
      <c r="Q142" s="585"/>
    </row>
    <row r="143" spans="1:17" ht="15" customHeight="1">
      <c r="A143" s="1629"/>
      <c r="B143" s="1632"/>
      <c r="C143" s="1813"/>
      <c r="D143" s="1617"/>
      <c r="E143" s="1637"/>
      <c r="F143" s="1638"/>
      <c r="G143" s="390"/>
      <c r="H143" s="390"/>
      <c r="I143" s="325"/>
      <c r="J143" s="325"/>
      <c r="K143" s="325"/>
      <c r="L143" s="325"/>
      <c r="M143" s="325"/>
      <c r="N143" s="325"/>
      <c r="O143" s="585"/>
      <c r="P143" s="585"/>
      <c r="Q143" s="585"/>
    </row>
    <row r="144" spans="1:17" ht="15" customHeight="1">
      <c r="A144" s="1727" t="s">
        <v>14</v>
      </c>
      <c r="B144" s="1730" t="s">
        <v>211</v>
      </c>
      <c r="C144" s="1811"/>
      <c r="D144" s="1615">
        <v>5</v>
      </c>
      <c r="E144" s="1821"/>
      <c r="F144" s="1821"/>
      <c r="G144" s="166" t="s">
        <v>122</v>
      </c>
      <c r="H144" s="155" t="s">
        <v>106</v>
      </c>
      <c r="I144" s="159"/>
      <c r="J144" s="45" t="s">
        <v>101</v>
      </c>
      <c r="K144" s="45"/>
      <c r="L144" s="45">
        <v>7.25</v>
      </c>
      <c r="M144" s="45" t="s">
        <v>124</v>
      </c>
      <c r="N144" s="176" t="s">
        <v>174</v>
      </c>
      <c r="O144" s="585"/>
      <c r="P144" s="585"/>
      <c r="Q144" s="585"/>
    </row>
    <row r="145" spans="1:17" ht="15" customHeight="1">
      <c r="A145" s="1728"/>
      <c r="B145" s="1731"/>
      <c r="C145" s="1812"/>
      <c r="D145" s="1616"/>
      <c r="E145" s="1822"/>
      <c r="F145" s="1823"/>
      <c r="G145" s="187" t="s">
        <v>201</v>
      </c>
      <c r="H145" s="155" t="s">
        <v>106</v>
      </c>
      <c r="I145" s="57"/>
      <c r="J145" s="136" t="s">
        <v>101</v>
      </c>
      <c r="K145" s="136"/>
      <c r="L145" s="136">
        <v>23.38</v>
      </c>
      <c r="M145" s="136" t="s">
        <v>124</v>
      </c>
      <c r="N145" s="57" t="s">
        <v>174</v>
      </c>
      <c r="O145" s="585"/>
      <c r="P145" s="585"/>
      <c r="Q145" s="585"/>
    </row>
    <row r="146" spans="1:17" ht="15" customHeight="1">
      <c r="A146" s="1728"/>
      <c r="B146" s="1731"/>
      <c r="C146" s="1812"/>
      <c r="D146" s="1616"/>
      <c r="E146" s="1593"/>
      <c r="F146" s="1594"/>
      <c r="G146" s="136"/>
      <c r="H146" s="203"/>
      <c r="I146" s="136"/>
      <c r="J146" s="203"/>
      <c r="K146" s="322"/>
      <c r="L146" s="136"/>
      <c r="M146" s="57"/>
      <c r="N146" s="595"/>
      <c r="O146" s="585"/>
      <c r="P146" s="585"/>
      <c r="Q146" s="585"/>
    </row>
    <row r="147" spans="1:17" ht="15" customHeight="1">
      <c r="A147" s="1728"/>
      <c r="B147" s="1731"/>
      <c r="C147" s="1812"/>
      <c r="D147" s="1616"/>
      <c r="E147" s="1593"/>
      <c r="F147" s="1594"/>
      <c r="G147" s="203"/>
      <c r="H147" s="203"/>
      <c r="I147" s="203"/>
      <c r="J147" s="203"/>
      <c r="K147" s="203"/>
      <c r="L147" s="203"/>
      <c r="M147" s="322"/>
      <c r="N147" s="595"/>
      <c r="O147" s="585"/>
      <c r="P147" s="585"/>
      <c r="Q147" s="585"/>
    </row>
    <row r="148" spans="1:17" ht="15" customHeight="1">
      <c r="A148" s="1728"/>
      <c r="B148" s="1732"/>
      <c r="C148" s="1813"/>
      <c r="D148" s="1617"/>
      <c r="E148" s="1817"/>
      <c r="F148" s="1818"/>
      <c r="G148" s="325"/>
      <c r="H148" s="325"/>
      <c r="I148" s="325"/>
      <c r="J148" s="325"/>
      <c r="K148" s="325"/>
      <c r="L148" s="325"/>
      <c r="M148" s="323"/>
      <c r="N148" s="594"/>
      <c r="O148" s="585"/>
      <c r="P148" s="585"/>
      <c r="Q148" s="585"/>
    </row>
    <row r="149" spans="1:17" ht="15" customHeight="1">
      <c r="A149" s="1727" t="s">
        <v>15</v>
      </c>
      <c r="B149" s="1722" t="s">
        <v>73</v>
      </c>
      <c r="C149" s="1719"/>
      <c r="D149" s="1615">
        <v>3</v>
      </c>
      <c r="E149" s="1819"/>
      <c r="F149" s="1820"/>
      <c r="G149" s="674" t="s">
        <v>337</v>
      </c>
      <c r="H149" s="653" t="s">
        <v>106</v>
      </c>
      <c r="I149" s="656"/>
      <c r="J149" s="653" t="s">
        <v>101</v>
      </c>
      <c r="K149" s="1085"/>
      <c r="L149" s="656">
        <v>1.57</v>
      </c>
      <c r="M149" s="668">
        <v>5</v>
      </c>
      <c r="N149" s="57" t="s">
        <v>282</v>
      </c>
      <c r="O149" s="585"/>
      <c r="P149" s="585"/>
      <c r="Q149" s="585"/>
    </row>
    <row r="150" spans="1:17" ht="15" customHeight="1">
      <c r="A150" s="1728"/>
      <c r="B150" s="1723"/>
      <c r="C150" s="1720"/>
      <c r="D150" s="1616"/>
      <c r="E150" s="1843"/>
      <c r="F150" s="1843"/>
      <c r="G150" s="322"/>
      <c r="H150" s="322"/>
      <c r="I150" s="322"/>
      <c r="J150" s="322"/>
      <c r="K150" s="322"/>
      <c r="L150" s="322"/>
      <c r="M150" s="322"/>
      <c r="N150" s="595"/>
      <c r="O150" s="585"/>
      <c r="P150" s="585"/>
      <c r="Q150" s="585"/>
    </row>
    <row r="151" spans="1:17" ht="15" customHeight="1">
      <c r="A151" s="1728"/>
      <c r="B151" s="1723"/>
      <c r="C151" s="1720"/>
      <c r="D151" s="1616"/>
      <c r="E151" s="1843"/>
      <c r="F151" s="1843"/>
      <c r="G151" s="322"/>
      <c r="H151" s="322"/>
      <c r="I151" s="322"/>
      <c r="J151" s="322"/>
      <c r="K151" s="322"/>
      <c r="L151" s="322"/>
      <c r="M151" s="193"/>
      <c r="N151" s="601"/>
      <c r="O151" s="602"/>
      <c r="P151" s="597"/>
      <c r="Q151" s="585"/>
    </row>
    <row r="152" spans="1:17" ht="15" customHeight="1">
      <c r="A152" s="1729"/>
      <c r="B152" s="1724"/>
      <c r="C152" s="1721"/>
      <c r="D152" s="1617"/>
      <c r="E152" s="1844"/>
      <c r="F152" s="1844"/>
      <c r="G152" s="323"/>
      <c r="H152" s="323"/>
      <c r="I152" s="323"/>
      <c r="J152" s="323"/>
      <c r="K152" s="323"/>
      <c r="L152" s="323"/>
      <c r="M152" s="324"/>
      <c r="N152" s="603"/>
      <c r="O152" s="602"/>
      <c r="P152" s="597"/>
      <c r="Q152" s="585"/>
    </row>
    <row r="153" spans="1:17" ht="15.75" customHeight="1">
      <c r="A153" s="1799" t="s">
        <v>34</v>
      </c>
      <c r="B153" s="1800"/>
      <c r="C153" s="1847" t="s">
        <v>41</v>
      </c>
      <c r="D153" s="1847"/>
      <c r="E153" s="1802"/>
      <c r="F153" s="1802"/>
      <c r="G153" s="1643" t="s">
        <v>38</v>
      </c>
      <c r="H153" s="1581" t="s">
        <v>67</v>
      </c>
      <c r="I153" s="1581" t="s">
        <v>46</v>
      </c>
      <c r="J153" s="1581" t="s">
        <v>39</v>
      </c>
      <c r="K153" s="1581" t="s">
        <v>93</v>
      </c>
      <c r="L153" s="1581" t="s">
        <v>96</v>
      </c>
      <c r="M153" s="1581" t="s">
        <v>55</v>
      </c>
      <c r="N153" s="1618" t="s">
        <v>40</v>
      </c>
      <c r="O153" s="393"/>
      <c r="P153" s="597"/>
      <c r="Q153" s="585"/>
    </row>
    <row r="154" spans="1:17" ht="51" customHeight="1">
      <c r="A154" s="1800"/>
      <c r="B154" s="1800"/>
      <c r="C154" s="167" t="s">
        <v>31</v>
      </c>
      <c r="D154" s="167" t="s">
        <v>52</v>
      </c>
      <c r="E154" s="1802"/>
      <c r="F154" s="1802"/>
      <c r="G154" s="1645"/>
      <c r="H154" s="1582"/>
      <c r="I154" s="1582"/>
      <c r="J154" s="1582"/>
      <c r="K154" s="1582"/>
      <c r="L154" s="1582"/>
      <c r="M154" s="1582"/>
      <c r="N154" s="1619"/>
      <c r="O154" s="393"/>
      <c r="P154" s="597"/>
      <c r="Q154" s="585"/>
    </row>
    <row r="155" spans="1:17" ht="16.5" customHeight="1">
      <c r="A155" s="1814" t="s">
        <v>22</v>
      </c>
      <c r="B155" s="1815"/>
      <c r="C155" s="1127">
        <f>IF(C15&gt;5000,100/3,(C17*0.5)*0.1)</f>
        <v>33.333333333333336</v>
      </c>
      <c r="D155" s="30">
        <f>SUM(D156+D163+D170)</f>
        <v>33</v>
      </c>
      <c r="E155" s="1816"/>
      <c r="F155" s="1816"/>
      <c r="G155" s="388"/>
      <c r="H155" s="388"/>
      <c r="I155" s="388"/>
      <c r="J155" s="388"/>
      <c r="K155" s="388"/>
      <c r="L155" s="388"/>
      <c r="M155" s="389"/>
      <c r="N155" s="604"/>
      <c r="O155" s="602"/>
      <c r="P155" s="597"/>
      <c r="Q155" s="585"/>
    </row>
    <row r="156" spans="1:17" s="175" customFormat="1" ht="24" customHeight="1">
      <c r="A156" s="1627" t="s">
        <v>17</v>
      </c>
      <c r="B156" s="1722" t="s">
        <v>74</v>
      </c>
      <c r="C156" s="1609"/>
      <c r="D156" s="1615">
        <v>11</v>
      </c>
      <c r="E156" s="1867"/>
      <c r="F156" s="1867"/>
      <c r="G156" s="1196" t="s">
        <v>344</v>
      </c>
      <c r="H156" s="1181" t="s">
        <v>106</v>
      </c>
      <c r="I156" s="1181" t="s">
        <v>178</v>
      </c>
      <c r="J156" s="1181" t="s">
        <v>123</v>
      </c>
      <c r="K156" s="1182">
        <v>1</v>
      </c>
      <c r="L156" s="1182">
        <v>1</v>
      </c>
      <c r="M156" s="1197">
        <v>10</v>
      </c>
      <c r="N156" s="1103" t="s">
        <v>282</v>
      </c>
      <c r="O156" s="177"/>
      <c r="P156" s="177"/>
      <c r="Q156" s="177"/>
    </row>
    <row r="157" spans="1:17" s="175" customFormat="1" ht="20.25" customHeight="1">
      <c r="A157" s="1628"/>
      <c r="B157" s="1723"/>
      <c r="C157" s="1610"/>
      <c r="D157" s="1616"/>
      <c r="E157" s="1868"/>
      <c r="F157" s="1869"/>
      <c r="G157" s="1188" t="s">
        <v>347</v>
      </c>
      <c r="H157" s="1169" t="s">
        <v>106</v>
      </c>
      <c r="I157" s="1169" t="s">
        <v>178</v>
      </c>
      <c r="J157" s="1169" t="s">
        <v>123</v>
      </c>
      <c r="K157" s="1167">
        <v>1</v>
      </c>
      <c r="L157" s="1167">
        <v>1</v>
      </c>
      <c r="M157" s="1184">
        <v>10</v>
      </c>
      <c r="N157" s="1097" t="s">
        <v>350</v>
      </c>
      <c r="O157" s="177"/>
      <c r="P157" s="177"/>
      <c r="Q157" s="177"/>
    </row>
    <row r="158" spans="1:17" s="175" customFormat="1" ht="20.25" customHeight="1">
      <c r="A158" s="1628"/>
      <c r="B158" s="1723"/>
      <c r="C158" s="1610"/>
      <c r="D158" s="1616"/>
      <c r="E158" s="1868"/>
      <c r="F158" s="1869"/>
      <c r="G158" s="1183" t="s">
        <v>348</v>
      </c>
      <c r="H158" s="1169" t="s">
        <v>106</v>
      </c>
      <c r="I158" s="1169" t="s">
        <v>178</v>
      </c>
      <c r="J158" s="1169" t="s">
        <v>123</v>
      </c>
      <c r="K158" s="1167">
        <v>1</v>
      </c>
      <c r="L158" s="1167">
        <v>1</v>
      </c>
      <c r="M158" s="1184">
        <v>10</v>
      </c>
      <c r="N158" s="1097" t="s">
        <v>350</v>
      </c>
      <c r="O158" s="177"/>
      <c r="P158" s="177"/>
      <c r="Q158" s="177"/>
    </row>
    <row r="159" spans="1:17" ht="49.5" customHeight="1">
      <c r="A159" s="1807"/>
      <c r="B159" s="1807"/>
      <c r="C159" s="1863"/>
      <c r="D159" s="1793"/>
      <c r="E159" s="1866"/>
      <c r="F159" s="1866"/>
      <c r="G159" s="1183" t="s">
        <v>323</v>
      </c>
      <c r="H159" s="1169" t="s">
        <v>106</v>
      </c>
      <c r="I159" s="1169" t="s">
        <v>178</v>
      </c>
      <c r="J159" s="1169" t="s">
        <v>123</v>
      </c>
      <c r="K159" s="1167">
        <v>1</v>
      </c>
      <c r="L159" s="1167">
        <v>1</v>
      </c>
      <c r="M159" s="1184">
        <v>1000</v>
      </c>
      <c r="N159" s="1097" t="s">
        <v>282</v>
      </c>
      <c r="O159" s="36"/>
      <c r="P159" s="36"/>
      <c r="Q159" s="36"/>
    </row>
    <row r="160" spans="1:17" ht="49.5" customHeight="1">
      <c r="A160" s="1807"/>
      <c r="B160" s="1807"/>
      <c r="C160" s="1863"/>
      <c r="D160" s="1793"/>
      <c r="E160" s="1865"/>
      <c r="F160" s="1865"/>
      <c r="G160" s="1185" t="s">
        <v>324</v>
      </c>
      <c r="H160" s="1169" t="s">
        <v>106</v>
      </c>
      <c r="I160" s="1169" t="s">
        <v>178</v>
      </c>
      <c r="J160" s="1169" t="s">
        <v>123</v>
      </c>
      <c r="K160" s="1167">
        <v>1</v>
      </c>
      <c r="L160" s="1167">
        <v>1</v>
      </c>
      <c r="M160" s="1169">
        <v>40</v>
      </c>
      <c r="N160" s="1097" t="s">
        <v>282</v>
      </c>
      <c r="O160" s="36"/>
      <c r="P160" s="36"/>
      <c r="Q160" s="36"/>
    </row>
    <row r="161" spans="1:17" ht="15" customHeight="1">
      <c r="A161" s="1807"/>
      <c r="B161" s="1807"/>
      <c r="C161" s="1863"/>
      <c r="D161" s="1793"/>
      <c r="E161" s="1865"/>
      <c r="F161" s="1865"/>
      <c r="G161" s="650"/>
      <c r="H161" s="155"/>
      <c r="I161" s="154"/>
      <c r="J161" s="154"/>
      <c r="K161" s="136"/>
      <c r="L161" s="136"/>
      <c r="M161" s="653"/>
      <c r="N161" s="57"/>
      <c r="O161" s="36"/>
      <c r="P161" s="36"/>
      <c r="Q161" s="36"/>
    </row>
    <row r="162" spans="1:17" ht="15" customHeight="1">
      <c r="A162" s="1808"/>
      <c r="B162" s="1808"/>
      <c r="C162" s="1864"/>
      <c r="D162" s="1794"/>
      <c r="E162" s="1765"/>
      <c r="F162" s="1766"/>
      <c r="G162" s="390"/>
      <c r="H162" s="594"/>
      <c r="I162" s="594"/>
      <c r="J162" s="594"/>
      <c r="K162" s="594"/>
      <c r="L162" s="594"/>
      <c r="M162" s="594"/>
      <c r="N162" s="600"/>
      <c r="O162" s="585"/>
      <c r="P162" s="585"/>
      <c r="Q162" s="585"/>
    </row>
    <row r="163" spans="1:17" ht="15" customHeight="1">
      <c r="A163" s="1627" t="s">
        <v>19</v>
      </c>
      <c r="B163" s="1630" t="s">
        <v>75</v>
      </c>
      <c r="C163" s="1785"/>
      <c r="D163" s="1615">
        <v>11</v>
      </c>
      <c r="E163" s="1790"/>
      <c r="F163" s="1790"/>
      <c r="G163" s="605" t="s">
        <v>127</v>
      </c>
      <c r="H163" s="606" t="s">
        <v>106</v>
      </c>
      <c r="I163" s="155"/>
      <c r="J163" s="606" t="s">
        <v>125</v>
      </c>
      <c r="K163" s="606"/>
      <c r="L163" s="606">
        <v>10</v>
      </c>
      <c r="M163" s="606">
        <v>100</v>
      </c>
      <c r="N163" s="57" t="s">
        <v>282</v>
      </c>
      <c r="O163" s="585"/>
      <c r="P163" s="585"/>
      <c r="Q163" s="585"/>
    </row>
    <row r="164" spans="1:17" ht="15" customHeight="1">
      <c r="A164" s="1628"/>
      <c r="B164" s="1631"/>
      <c r="C164" s="1786"/>
      <c r="D164" s="1616"/>
      <c r="E164" s="1865"/>
      <c r="F164" s="1865"/>
      <c r="G164" s="607" t="s">
        <v>128</v>
      </c>
      <c r="H164" s="596" t="s">
        <v>106</v>
      </c>
      <c r="I164" s="155"/>
      <c r="J164" s="596" t="s">
        <v>125</v>
      </c>
      <c r="K164" s="596"/>
      <c r="L164" s="596">
        <v>5</v>
      </c>
      <c r="M164" s="596">
        <v>50</v>
      </c>
      <c r="N164" s="57" t="s">
        <v>282</v>
      </c>
      <c r="O164" s="585"/>
      <c r="P164" s="585"/>
      <c r="Q164" s="585"/>
    </row>
    <row r="165" spans="1:17" ht="15" customHeight="1">
      <c r="A165" s="1628"/>
      <c r="B165" s="1631"/>
      <c r="C165" s="1786"/>
      <c r="D165" s="1616"/>
      <c r="E165" s="1745"/>
      <c r="F165" s="1746"/>
      <c r="G165" s="607"/>
      <c r="H165" s="596"/>
      <c r="I165" s="155"/>
      <c r="J165" s="596"/>
      <c r="K165" s="596"/>
      <c r="L165" s="596"/>
      <c r="M165" s="596"/>
      <c r="N165" s="57"/>
      <c r="O165" s="585"/>
      <c r="P165" s="585"/>
      <c r="Q165" s="585"/>
    </row>
    <row r="166" spans="1:17" ht="15" customHeight="1">
      <c r="A166" s="1628"/>
      <c r="B166" s="1631"/>
      <c r="C166" s="1786"/>
      <c r="D166" s="1616"/>
      <c r="E166" s="1865"/>
      <c r="F166" s="1865"/>
      <c r="G166" s="607" t="s">
        <v>129</v>
      </c>
      <c r="H166" s="596" t="s">
        <v>106</v>
      </c>
      <c r="I166" s="155"/>
      <c r="J166" s="596" t="s">
        <v>207</v>
      </c>
      <c r="K166" s="596"/>
      <c r="L166" s="596">
        <v>5</v>
      </c>
      <c r="M166" s="596">
        <v>10</v>
      </c>
      <c r="N166" s="57" t="s">
        <v>282</v>
      </c>
      <c r="O166" s="585"/>
      <c r="P166" s="585"/>
      <c r="Q166" s="585"/>
    </row>
    <row r="167" spans="1:17" ht="15" customHeight="1">
      <c r="A167" s="1628"/>
      <c r="B167" s="1631"/>
      <c r="C167" s="1786"/>
      <c r="D167" s="1616"/>
      <c r="E167" s="1845"/>
      <c r="F167" s="1845"/>
      <c r="G167" s="387"/>
      <c r="H167" s="595"/>
      <c r="I167" s="163"/>
      <c r="J167" s="595"/>
      <c r="K167" s="595"/>
      <c r="L167" s="595"/>
      <c r="M167" s="595"/>
      <c r="N167" s="595"/>
      <c r="O167" s="585"/>
      <c r="P167" s="585"/>
      <c r="Q167" s="585"/>
    </row>
    <row r="168" spans="1:17" ht="15" customHeight="1">
      <c r="A168" s="1628"/>
      <c r="B168" s="1631"/>
      <c r="C168" s="1786"/>
      <c r="D168" s="1616"/>
      <c r="E168" s="1845"/>
      <c r="F168" s="1845"/>
      <c r="G168" s="387"/>
      <c r="H168" s="595"/>
      <c r="I168" s="163"/>
      <c r="J168" s="595"/>
      <c r="K168" s="595"/>
      <c r="L168" s="595"/>
      <c r="M168" s="595"/>
      <c r="N168" s="598"/>
      <c r="O168" s="585"/>
      <c r="P168" s="585"/>
      <c r="Q168" s="585"/>
    </row>
    <row r="169" spans="1:17" ht="15" customHeight="1">
      <c r="A169" s="1629"/>
      <c r="B169" s="1632"/>
      <c r="C169" s="1787"/>
      <c r="D169" s="1617"/>
      <c r="E169" s="1771"/>
      <c r="F169" s="1771"/>
      <c r="G169" s="390"/>
      <c r="H169" s="594"/>
      <c r="I169" s="466"/>
      <c r="J169" s="594"/>
      <c r="K169" s="594"/>
      <c r="L169" s="594"/>
      <c r="M169" s="594"/>
      <c r="N169" s="608"/>
      <c r="O169" s="585"/>
      <c r="P169" s="585"/>
      <c r="Q169" s="585"/>
    </row>
    <row r="170" spans="1:17" ht="15" customHeight="1">
      <c r="A170" s="1627" t="s">
        <v>20</v>
      </c>
      <c r="B170" s="1630" t="s">
        <v>76</v>
      </c>
      <c r="C170" s="1785"/>
      <c r="D170" s="1615">
        <v>11</v>
      </c>
      <c r="E170" s="1790"/>
      <c r="F170" s="1790"/>
      <c r="G170" s="605" t="s">
        <v>130</v>
      </c>
      <c r="H170" s="606" t="s">
        <v>106</v>
      </c>
      <c r="I170" s="155"/>
      <c r="J170" s="593" t="s">
        <v>110</v>
      </c>
      <c r="K170" s="592"/>
      <c r="L170" s="159">
        <v>5.3</v>
      </c>
      <c r="M170" s="593">
        <v>5</v>
      </c>
      <c r="N170" s="57" t="s">
        <v>282</v>
      </c>
      <c r="O170" s="585"/>
      <c r="P170" s="585"/>
      <c r="Q170" s="585"/>
    </row>
    <row r="171" spans="1:17" ht="15" customHeight="1">
      <c r="A171" s="1628"/>
      <c r="B171" s="1631"/>
      <c r="C171" s="1786"/>
      <c r="D171" s="1616"/>
      <c r="E171" s="1783"/>
      <c r="F171" s="1783"/>
      <c r="G171" s="179"/>
      <c r="H171" s="179"/>
      <c r="I171" s="609"/>
      <c r="J171" s="609"/>
      <c r="K171" s="609"/>
      <c r="L171" s="609"/>
      <c r="M171" s="609"/>
      <c r="N171" s="609"/>
      <c r="O171" s="585"/>
      <c r="P171" s="585"/>
      <c r="Q171" s="585"/>
    </row>
    <row r="172" spans="1:17" ht="15" customHeight="1">
      <c r="A172" s="1628"/>
      <c r="B172" s="1631"/>
      <c r="C172" s="1786"/>
      <c r="D172" s="1616"/>
      <c r="E172" s="1783"/>
      <c r="F172" s="1783"/>
      <c r="G172" s="179"/>
      <c r="H172" s="179"/>
      <c r="I172" s="609"/>
      <c r="J172" s="609"/>
      <c r="K172" s="609"/>
      <c r="L172" s="609"/>
      <c r="M172" s="609"/>
      <c r="N172" s="598"/>
      <c r="O172" s="585"/>
      <c r="P172" s="585"/>
      <c r="Q172" s="585"/>
    </row>
    <row r="173" spans="1:17" ht="15" customHeight="1">
      <c r="A173" s="1629"/>
      <c r="B173" s="1632"/>
      <c r="C173" s="1787"/>
      <c r="D173" s="1617"/>
      <c r="E173" s="1772"/>
      <c r="F173" s="1772"/>
      <c r="G173" s="391"/>
      <c r="H173" s="391"/>
      <c r="I173" s="608"/>
      <c r="J173" s="608"/>
      <c r="K173" s="608"/>
      <c r="L173" s="608"/>
      <c r="M173" s="608"/>
      <c r="N173" s="600"/>
      <c r="O173" s="585"/>
      <c r="P173" s="585"/>
      <c r="Q173" s="585"/>
    </row>
    <row r="174" spans="1:17" ht="15" customHeight="1">
      <c r="A174" s="1463" t="s">
        <v>77</v>
      </c>
      <c r="B174" s="1623" t="s">
        <v>78</v>
      </c>
      <c r="C174" s="1625"/>
      <c r="D174" s="1753">
        <v>2</v>
      </c>
      <c r="E174" s="1782"/>
      <c r="F174" s="1782"/>
      <c r="G174" s="610" t="s">
        <v>133</v>
      </c>
      <c r="H174" s="606" t="s">
        <v>106</v>
      </c>
      <c r="I174" s="45"/>
      <c r="J174" s="611" t="s">
        <v>131</v>
      </c>
      <c r="K174" s="156"/>
      <c r="L174" s="606">
        <v>3</v>
      </c>
      <c r="M174" s="611">
        <v>100</v>
      </c>
      <c r="N174" s="57" t="s">
        <v>282</v>
      </c>
      <c r="O174" s="585"/>
      <c r="P174" s="585"/>
      <c r="Q174" s="585"/>
    </row>
    <row r="175" spans="1:17" ht="15" customHeight="1">
      <c r="A175" s="1622"/>
      <c r="B175" s="1624"/>
      <c r="C175" s="1626"/>
      <c r="D175" s="1754"/>
      <c r="E175" s="1769"/>
      <c r="F175" s="1769"/>
      <c r="G175" s="612" t="s">
        <v>134</v>
      </c>
      <c r="H175" s="613" t="s">
        <v>106</v>
      </c>
      <c r="I175" s="204"/>
      <c r="J175" s="614" t="s">
        <v>131</v>
      </c>
      <c r="K175" s="327"/>
      <c r="L175" s="613" t="s">
        <v>132</v>
      </c>
      <c r="M175" s="614">
        <v>20</v>
      </c>
      <c r="N175" s="191" t="s">
        <v>282</v>
      </c>
      <c r="O175" s="585"/>
      <c r="P175" s="585"/>
      <c r="Q175" s="585"/>
    </row>
    <row r="176" spans="1:17" ht="15">
      <c r="A176" s="11"/>
      <c r="B176" s="11"/>
      <c r="C176" s="33"/>
      <c r="D176" s="21"/>
      <c r="E176" s="11"/>
      <c r="F176" s="11"/>
      <c r="G176" s="11"/>
      <c r="H176" s="11"/>
      <c r="I176" s="11"/>
      <c r="J176" s="11"/>
      <c r="K176" s="11"/>
      <c r="L176" s="11"/>
      <c r="M176" s="11"/>
      <c r="N176" s="11"/>
      <c r="O176" s="585"/>
      <c r="P176" s="585"/>
      <c r="Q176" s="585"/>
    </row>
    <row r="177" spans="1:17" ht="15">
      <c r="A177" s="11"/>
      <c r="B177" s="11"/>
      <c r="C177" s="33"/>
      <c r="D177" s="21"/>
      <c r="E177" s="11"/>
      <c r="F177" s="11"/>
      <c r="G177" s="11"/>
      <c r="H177" s="11"/>
      <c r="I177" s="11"/>
      <c r="J177" s="11"/>
      <c r="K177" s="11"/>
      <c r="L177" s="11"/>
      <c r="M177" s="11"/>
      <c r="N177" s="11"/>
      <c r="O177" s="585"/>
      <c r="P177" s="585"/>
      <c r="Q177" s="585"/>
    </row>
    <row r="178" spans="1:17" ht="15.75" customHeight="1" thickBot="1">
      <c r="A178" s="11"/>
      <c r="B178" s="122" t="s">
        <v>79</v>
      </c>
      <c r="C178" s="122"/>
      <c r="D178" s="122"/>
      <c r="E178" s="11"/>
      <c r="F178" s="11"/>
      <c r="G178" s="11"/>
      <c r="H178" s="11"/>
      <c r="I178" s="11"/>
      <c r="J178" s="11"/>
      <c r="L178" s="11"/>
      <c r="M178" s="11"/>
      <c r="N178" s="11"/>
      <c r="O178" s="585"/>
      <c r="P178" s="585"/>
      <c r="Q178" s="585"/>
    </row>
    <row r="179" spans="1:17" ht="15.75" customHeight="1" thickBot="1">
      <c r="A179" s="11"/>
      <c r="B179" s="11"/>
      <c r="C179" s="33"/>
      <c r="D179" s="615">
        <f>C17</f>
        <v>200</v>
      </c>
      <c r="E179" s="11"/>
      <c r="F179" s="11"/>
      <c r="G179" s="11"/>
      <c r="H179" s="11"/>
      <c r="I179" s="11"/>
      <c r="J179" s="11"/>
      <c r="L179" s="11"/>
      <c r="M179" s="11"/>
      <c r="N179" s="11"/>
      <c r="O179" s="585"/>
      <c r="P179" s="585"/>
      <c r="Q179" s="585"/>
    </row>
    <row r="180" spans="1:17" ht="15.75" thickBot="1">
      <c r="A180" s="11"/>
      <c r="B180" s="11"/>
      <c r="C180" s="33"/>
      <c r="D180" s="21"/>
      <c r="E180" s="11"/>
      <c r="F180" s="11"/>
      <c r="G180" s="11"/>
      <c r="H180" s="11"/>
      <c r="I180" s="11"/>
      <c r="J180" s="11"/>
      <c r="L180" s="11"/>
      <c r="M180" s="11"/>
      <c r="N180" s="11"/>
      <c r="O180" s="585"/>
      <c r="P180" s="585"/>
      <c r="Q180" s="585"/>
    </row>
    <row r="181" spans="1:17" ht="15.75" thickBot="1">
      <c r="A181" s="11"/>
      <c r="B181" s="1870" t="s">
        <v>192</v>
      </c>
      <c r="C181" s="1870"/>
      <c r="D181" s="616">
        <f>SUM(C18)</f>
        <v>204</v>
      </c>
      <c r="E181" s="34"/>
      <c r="F181" s="34"/>
      <c r="G181" s="34"/>
      <c r="H181" s="34"/>
      <c r="I181" s="34"/>
      <c r="J181" s="34"/>
      <c r="L181" s="11"/>
      <c r="M181" s="11"/>
      <c r="N181" s="11"/>
      <c r="O181" s="585"/>
      <c r="P181" s="585"/>
      <c r="Q181" s="585"/>
    </row>
    <row r="182" spans="1:17" ht="15.75">
      <c r="A182" s="11"/>
      <c r="B182" s="34"/>
      <c r="C182" s="41"/>
      <c r="D182" s="34"/>
      <c r="E182" s="34"/>
      <c r="F182" s="34"/>
      <c r="G182" s="34"/>
      <c r="H182" s="34"/>
      <c r="I182" s="34"/>
      <c r="J182" s="34"/>
      <c r="L182" s="11"/>
      <c r="M182" s="11"/>
      <c r="N182" s="11"/>
      <c r="O182" s="585"/>
      <c r="P182" s="585"/>
      <c r="Q182" s="585"/>
    </row>
    <row r="183" spans="1:17" ht="15">
      <c r="A183" s="11"/>
      <c r="B183" s="43" t="s">
        <v>164</v>
      </c>
      <c r="C183" s="124"/>
      <c r="D183" s="126"/>
      <c r="E183" s="126"/>
      <c r="F183" s="126"/>
      <c r="G183" s="126"/>
      <c r="H183" s="126"/>
      <c r="I183" s="34"/>
      <c r="J183" s="34"/>
      <c r="L183" s="11"/>
      <c r="M183" s="11"/>
      <c r="N183" s="11"/>
      <c r="O183" s="585"/>
      <c r="P183" s="585"/>
      <c r="Q183" s="585"/>
    </row>
    <row r="184" spans="1:17" ht="15">
      <c r="A184" s="11"/>
      <c r="B184" s="43"/>
      <c r="C184" s="124" t="s">
        <v>166</v>
      </c>
      <c r="D184" s="40"/>
      <c r="E184" s="40"/>
      <c r="F184" s="40"/>
      <c r="G184" s="40"/>
      <c r="H184" s="40"/>
      <c r="I184" s="34"/>
      <c r="J184" s="34"/>
      <c r="L184" s="11"/>
      <c r="M184" s="11"/>
      <c r="N184" s="11"/>
      <c r="O184" s="585"/>
      <c r="P184" s="585"/>
      <c r="Q184" s="585"/>
    </row>
    <row r="185" spans="1:17" ht="15">
      <c r="A185" s="11"/>
      <c r="B185" s="72"/>
      <c r="C185" s="124" t="s">
        <v>280</v>
      </c>
      <c r="D185" s="40"/>
      <c r="E185" s="40"/>
      <c r="F185" s="40"/>
      <c r="G185" s="40"/>
      <c r="H185" s="40"/>
      <c r="I185" s="34"/>
      <c r="J185" s="34"/>
      <c r="L185" s="11"/>
      <c r="M185" s="11"/>
      <c r="N185" s="11"/>
      <c r="O185" s="585"/>
      <c r="P185" s="585"/>
      <c r="Q185" s="585"/>
    </row>
    <row r="186" spans="1:17" ht="15">
      <c r="A186" s="11"/>
      <c r="B186" s="72"/>
      <c r="C186" s="124" t="s">
        <v>229</v>
      </c>
      <c r="D186" s="126"/>
      <c r="E186" s="126"/>
      <c r="F186" s="126"/>
      <c r="G186" s="126"/>
      <c r="H186" s="126"/>
      <c r="I186" s="34"/>
      <c r="J186" s="34"/>
      <c r="L186" s="11"/>
      <c r="M186" s="11"/>
      <c r="N186" s="11"/>
      <c r="O186" s="585"/>
      <c r="P186" s="585"/>
      <c r="Q186" s="585"/>
    </row>
    <row r="187" spans="1:17" ht="15">
      <c r="A187" s="11"/>
      <c r="B187" s="34"/>
      <c r="C187" s="1614"/>
      <c r="D187" s="1779"/>
      <c r="E187" s="1779"/>
      <c r="F187" s="1779"/>
      <c r="G187" s="1779"/>
      <c r="H187" s="1779"/>
      <c r="I187" s="1779"/>
      <c r="J187" s="1779"/>
      <c r="K187" s="1779"/>
      <c r="L187" s="1779"/>
      <c r="M187" s="1779"/>
      <c r="N187" s="1779"/>
      <c r="O187" s="1779"/>
      <c r="P187" s="11"/>
      <c r="Q187" s="11"/>
    </row>
    <row r="188" spans="1:17" ht="24.75" customHeight="1">
      <c r="A188" s="11"/>
      <c r="B188" s="1325"/>
      <c r="C188" s="1871"/>
      <c r="D188" s="1871"/>
      <c r="E188" s="1871"/>
      <c r="F188" s="1871"/>
      <c r="G188" s="1871"/>
      <c r="H188" s="1871"/>
      <c r="I188" s="1871"/>
      <c r="J188" s="1871"/>
      <c r="K188" s="1871"/>
      <c r="L188" s="1871"/>
      <c r="M188" s="1871"/>
      <c r="N188" s="1871"/>
      <c r="O188" s="175"/>
      <c r="P188" s="11"/>
      <c r="Q188" s="11"/>
    </row>
    <row r="189" spans="1:17" ht="15.75" customHeight="1">
      <c r="A189" s="366"/>
      <c r="B189" s="366"/>
      <c r="C189" s="1316"/>
      <c r="D189" s="1318"/>
      <c r="E189" s="1318"/>
      <c r="F189" s="1318"/>
      <c r="G189" s="1318"/>
      <c r="H189" s="1318"/>
      <c r="I189" s="1318"/>
      <c r="J189" s="1318"/>
      <c r="K189" s="1318"/>
      <c r="L189" s="1318"/>
      <c r="M189" s="175"/>
      <c r="N189" s="175"/>
      <c r="O189" s="175"/>
      <c r="P189" s="11"/>
      <c r="Q189" s="11"/>
    </row>
    <row r="190" spans="1:17" ht="15.75" customHeight="1">
      <c r="A190" s="366"/>
      <c r="B190" s="366"/>
      <c r="C190" s="1316"/>
      <c r="D190" s="1318"/>
      <c r="E190" s="1318"/>
      <c r="F190" s="1318"/>
      <c r="G190" s="1318"/>
      <c r="H190" s="1318"/>
      <c r="I190" s="1318"/>
      <c r="J190" s="1318"/>
      <c r="K190" s="1318"/>
      <c r="L190" s="1318"/>
      <c r="M190" s="175"/>
      <c r="N190" s="175"/>
      <c r="O190" s="175"/>
      <c r="P190" s="11"/>
      <c r="Q190" s="11"/>
    </row>
    <row r="191" spans="1:17" ht="15.75" customHeight="1">
      <c r="A191" s="366"/>
      <c r="B191" s="366"/>
      <c r="C191" s="1316"/>
      <c r="D191" s="1318"/>
      <c r="E191" s="1318"/>
      <c r="F191" s="1318"/>
      <c r="G191" s="1318"/>
      <c r="H191" s="1318"/>
      <c r="I191" s="1318"/>
      <c r="J191" s="1318"/>
      <c r="K191" s="1318"/>
      <c r="L191" s="1318"/>
      <c r="M191" s="1318"/>
      <c r="N191" s="1318"/>
      <c r="O191" s="175"/>
      <c r="P191" s="11"/>
      <c r="Q191" s="11"/>
    </row>
    <row r="192" spans="1:17" ht="18">
      <c r="A192" s="585"/>
      <c r="B192" s="34"/>
      <c r="C192" s="1316"/>
      <c r="D192" s="1317"/>
      <c r="E192" s="1317"/>
      <c r="F192" s="1317"/>
      <c r="G192" s="1317"/>
      <c r="H192" s="1317"/>
      <c r="I192" s="1317"/>
      <c r="J192" s="1317"/>
      <c r="K192" s="462"/>
      <c r="L192" s="463"/>
      <c r="M192" s="463"/>
      <c r="N192" s="464"/>
      <c r="O192" s="175"/>
      <c r="P192" s="11"/>
      <c r="Q192" s="11"/>
    </row>
    <row r="193" spans="1:17" ht="29.25" customHeight="1">
      <c r="A193" s="585"/>
      <c r="B193" s="1608"/>
      <c r="C193" s="1608"/>
      <c r="D193" s="1608"/>
      <c r="E193" s="269"/>
      <c r="F193" s="269"/>
      <c r="G193" s="269"/>
      <c r="H193" s="269"/>
      <c r="I193" s="138"/>
      <c r="J193" s="137"/>
      <c r="L193" s="11"/>
      <c r="M193" s="11"/>
      <c r="N193" s="11"/>
      <c r="O193" s="11"/>
      <c r="P193" s="11"/>
      <c r="Q193" s="11"/>
    </row>
    <row r="194" spans="1:17" ht="15">
      <c r="A194" s="585"/>
      <c r="B194" s="585"/>
      <c r="C194" s="11"/>
      <c r="D194" s="11"/>
      <c r="E194" s="11"/>
      <c r="F194" s="11"/>
      <c r="G194" s="11"/>
      <c r="H194" s="11"/>
      <c r="I194" s="11"/>
      <c r="J194" s="15"/>
      <c r="K194" s="51"/>
      <c r="L194" s="15"/>
      <c r="M194" s="15"/>
      <c r="N194" s="15"/>
      <c r="O194" s="15"/>
      <c r="P194" s="11"/>
      <c r="Q194" s="11"/>
    </row>
    <row r="195" spans="1:17" ht="15">
      <c r="A195" s="585"/>
      <c r="B195" s="585"/>
      <c r="C195" s="11"/>
      <c r="D195" s="11"/>
      <c r="E195" s="11"/>
      <c r="F195" s="11"/>
      <c r="G195" s="11"/>
      <c r="H195" s="11"/>
      <c r="I195" s="11"/>
      <c r="J195" s="15"/>
      <c r="K195" s="51"/>
      <c r="L195" s="15"/>
      <c r="M195" s="15"/>
      <c r="N195" s="15"/>
      <c r="O195" s="15"/>
      <c r="P195" s="11"/>
      <c r="Q195" s="11"/>
    </row>
    <row r="196" spans="1:17" ht="15">
      <c r="A196" s="585"/>
      <c r="B196" s="585"/>
      <c r="C196" s="11"/>
      <c r="D196" s="11"/>
      <c r="E196" s="11"/>
      <c r="F196" s="11"/>
      <c r="G196" s="11"/>
      <c r="H196" s="11"/>
      <c r="I196" s="11"/>
      <c r="J196" s="15"/>
      <c r="K196" s="51"/>
      <c r="L196" s="15"/>
      <c r="M196" s="15"/>
      <c r="N196" s="15"/>
      <c r="O196" s="15"/>
      <c r="P196" s="11"/>
      <c r="Q196" s="11"/>
    </row>
    <row r="197" spans="1:17" ht="15">
      <c r="A197" s="585"/>
      <c r="B197" s="585"/>
      <c r="C197" s="11"/>
      <c r="D197" s="11"/>
      <c r="E197" s="11"/>
      <c r="F197" s="11"/>
      <c r="G197" s="11"/>
      <c r="H197" s="11"/>
      <c r="I197" s="11"/>
      <c r="J197" s="15"/>
      <c r="K197" s="51"/>
      <c r="L197" s="15"/>
      <c r="M197" s="15"/>
      <c r="N197" s="15"/>
      <c r="O197" s="15"/>
      <c r="P197" s="15"/>
      <c r="Q197" s="15"/>
    </row>
    <row r="198" spans="1:17" ht="15">
      <c r="A198" s="585"/>
      <c r="B198" s="585"/>
      <c r="C198" s="11"/>
      <c r="D198" s="11"/>
      <c r="E198" s="11"/>
      <c r="F198" s="11"/>
      <c r="G198" s="11"/>
      <c r="H198" s="11"/>
      <c r="I198" s="11"/>
      <c r="J198" s="15"/>
      <c r="K198" s="49"/>
      <c r="L198" s="15"/>
      <c r="M198" s="15"/>
      <c r="N198" s="15"/>
      <c r="O198" s="15"/>
      <c r="P198" s="11"/>
      <c r="Q198" s="11"/>
    </row>
    <row r="199" spans="1:17" ht="15">
      <c r="A199" s="585"/>
      <c r="B199" s="585"/>
      <c r="C199" s="11"/>
      <c r="D199" s="11"/>
      <c r="E199" s="11"/>
      <c r="F199" s="11"/>
      <c r="G199" s="11"/>
      <c r="H199" s="11"/>
      <c r="I199" s="11"/>
      <c r="J199" s="15"/>
      <c r="K199" s="49"/>
      <c r="L199" s="15"/>
      <c r="M199" s="15"/>
      <c r="N199" s="15"/>
      <c r="O199" s="15"/>
      <c r="P199" s="11"/>
      <c r="Q199" s="11"/>
    </row>
    <row r="200" spans="1:17" ht="15">
      <c r="A200" s="585"/>
      <c r="B200" s="585"/>
      <c r="C200" s="11"/>
      <c r="D200" s="11"/>
      <c r="E200" s="11"/>
      <c r="F200" s="11"/>
      <c r="G200" s="11"/>
      <c r="H200" s="11"/>
      <c r="I200" s="11"/>
      <c r="J200" s="15"/>
      <c r="K200" s="15"/>
      <c r="L200" s="15"/>
      <c r="M200" s="15"/>
      <c r="N200" s="15"/>
      <c r="O200" s="15"/>
      <c r="P200" s="11"/>
      <c r="Q200" s="11"/>
    </row>
    <row r="201" spans="1:17" ht="15">
      <c r="A201" s="585"/>
      <c r="B201" s="585"/>
      <c r="C201" s="11"/>
      <c r="D201" s="11"/>
      <c r="E201" s="11"/>
      <c r="F201" s="11"/>
      <c r="G201" s="11"/>
      <c r="H201" s="11"/>
      <c r="I201" s="11"/>
      <c r="J201" s="15"/>
      <c r="K201" s="15"/>
      <c r="L201" s="15"/>
      <c r="M201" s="15"/>
      <c r="N201" s="15"/>
      <c r="O201" s="15"/>
      <c r="P201" s="11"/>
      <c r="Q201" s="11"/>
    </row>
    <row r="202" spans="1:17" ht="15">
      <c r="A202" s="585"/>
      <c r="B202" s="585"/>
      <c r="C202" s="11"/>
      <c r="D202" s="11"/>
      <c r="E202" s="11"/>
      <c r="F202" s="11"/>
      <c r="G202" s="11"/>
      <c r="H202" s="11"/>
      <c r="I202" s="11"/>
      <c r="J202" s="15"/>
      <c r="K202" s="15"/>
      <c r="L202" s="15"/>
      <c r="M202" s="597"/>
      <c r="N202" s="597"/>
      <c r="O202" s="597"/>
      <c r="P202" s="585"/>
      <c r="Q202" s="585"/>
    </row>
    <row r="203" spans="1:17" ht="15">
      <c r="A203" s="585"/>
      <c r="B203" s="585"/>
      <c r="C203" s="11"/>
      <c r="D203" s="11"/>
      <c r="E203" s="11"/>
      <c r="F203" s="11"/>
      <c r="G203" s="11"/>
      <c r="H203" s="11"/>
      <c r="I203" s="11"/>
      <c r="J203" s="15"/>
      <c r="K203" s="15"/>
      <c r="L203" s="15"/>
      <c r="M203" s="597"/>
      <c r="N203" s="597"/>
      <c r="O203" s="597"/>
      <c r="P203" s="585"/>
      <c r="Q203" s="585"/>
    </row>
    <row r="204" spans="1:17" ht="15">
      <c r="A204" s="585"/>
      <c r="B204" s="585"/>
      <c r="C204" s="585"/>
      <c r="D204" s="585"/>
      <c r="E204" s="585"/>
      <c r="F204" s="585"/>
      <c r="G204" s="585"/>
      <c r="H204" s="585"/>
      <c r="I204" s="585"/>
      <c r="J204" s="597"/>
      <c r="K204" s="597"/>
      <c r="L204" s="597"/>
      <c r="M204" s="597"/>
      <c r="N204" s="597"/>
      <c r="O204" s="597"/>
      <c r="P204" s="585"/>
      <c r="Q204" s="585"/>
    </row>
    <row r="205" spans="1:17" ht="15">
      <c r="A205" s="585"/>
      <c r="B205" s="585"/>
      <c r="C205" s="585"/>
      <c r="D205" s="585"/>
      <c r="E205" s="585"/>
      <c r="F205" s="585"/>
      <c r="G205" s="585"/>
      <c r="H205" s="585"/>
      <c r="I205" s="585"/>
      <c r="J205" s="585"/>
      <c r="K205" s="585"/>
      <c r="L205" s="585"/>
      <c r="M205" s="585"/>
      <c r="N205" s="585"/>
      <c r="O205" s="585"/>
      <c r="P205" s="585"/>
      <c r="Q205" s="585"/>
    </row>
    <row r="206" spans="1:17" ht="15">
      <c r="A206" s="585"/>
      <c r="B206" s="585"/>
      <c r="C206" s="585"/>
      <c r="D206" s="585"/>
      <c r="E206" s="585"/>
      <c r="F206" s="585"/>
      <c r="G206" s="585"/>
      <c r="H206" s="585"/>
      <c r="I206" s="585"/>
      <c r="J206" s="585"/>
      <c r="K206" s="585"/>
      <c r="L206" s="585"/>
      <c r="M206" s="585"/>
      <c r="N206" s="585"/>
      <c r="O206" s="585"/>
      <c r="P206" s="585"/>
      <c r="Q206" s="585"/>
    </row>
    <row r="207" spans="1:17" ht="15">
      <c r="A207" s="585"/>
      <c r="B207" s="585"/>
      <c r="C207" s="585"/>
      <c r="D207" s="585"/>
      <c r="E207" s="585"/>
      <c r="F207" s="585"/>
      <c r="G207" s="585"/>
      <c r="H207" s="585"/>
      <c r="I207" s="585"/>
      <c r="J207" s="585"/>
      <c r="K207" s="585"/>
      <c r="L207" s="585"/>
      <c r="M207" s="585"/>
      <c r="N207" s="585"/>
      <c r="O207" s="585"/>
      <c r="P207" s="585"/>
      <c r="Q207" s="585"/>
    </row>
    <row r="208" spans="1:17" ht="15">
      <c r="A208" s="585"/>
      <c r="B208" s="585"/>
      <c r="C208" s="585"/>
      <c r="D208" s="585"/>
      <c r="E208" s="585"/>
      <c r="F208" s="585"/>
      <c r="G208" s="585"/>
      <c r="H208" s="585"/>
      <c r="I208" s="585"/>
      <c r="J208" s="585"/>
      <c r="K208" s="585"/>
      <c r="L208" s="585"/>
      <c r="M208" s="585"/>
      <c r="N208" s="585"/>
      <c r="O208" s="585"/>
      <c r="P208" s="585"/>
      <c r="Q208" s="585"/>
    </row>
    <row r="209" spans="1:17" ht="15">
      <c r="A209" s="585"/>
      <c r="B209" s="585"/>
      <c r="C209" s="585"/>
      <c r="D209" s="585"/>
      <c r="E209" s="585"/>
      <c r="F209" s="585"/>
      <c r="G209" s="585"/>
      <c r="H209" s="585"/>
      <c r="I209" s="585"/>
      <c r="J209" s="585"/>
      <c r="K209" s="585"/>
      <c r="L209" s="585"/>
      <c r="M209" s="585"/>
      <c r="N209" s="585"/>
      <c r="O209" s="585"/>
      <c r="P209" s="585"/>
      <c r="Q209" s="585"/>
    </row>
    <row r="210" spans="1:17" ht="15">
      <c r="A210" s="585"/>
      <c r="B210" s="585"/>
      <c r="C210" s="585"/>
      <c r="D210" s="585"/>
      <c r="E210" s="585"/>
      <c r="F210" s="585"/>
      <c r="G210" s="585"/>
      <c r="H210" s="585"/>
      <c r="I210" s="585"/>
      <c r="J210" s="585"/>
      <c r="K210" s="585"/>
      <c r="L210" s="585"/>
      <c r="M210" s="585"/>
      <c r="N210" s="585"/>
      <c r="O210" s="585"/>
      <c r="P210" s="585"/>
      <c r="Q210" s="585"/>
    </row>
    <row r="211" spans="1:17" ht="15">
      <c r="A211" s="585"/>
      <c r="B211" s="585"/>
      <c r="C211" s="585"/>
      <c r="D211" s="585"/>
      <c r="E211" s="585"/>
      <c r="F211" s="585"/>
      <c r="G211" s="585"/>
      <c r="H211" s="585"/>
      <c r="I211" s="585"/>
      <c r="J211" s="585"/>
      <c r="K211" s="585"/>
      <c r="L211" s="585"/>
      <c r="M211" s="585"/>
      <c r="N211" s="585"/>
      <c r="O211" s="585"/>
      <c r="P211" s="585"/>
      <c r="Q211" s="585"/>
    </row>
    <row r="212" spans="1:17" ht="15">
      <c r="A212" s="585"/>
      <c r="B212" s="585"/>
      <c r="C212" s="585"/>
      <c r="D212" s="585"/>
      <c r="E212" s="585"/>
      <c r="F212" s="585"/>
      <c r="G212" s="585"/>
      <c r="H212" s="585"/>
      <c r="I212" s="585"/>
      <c r="J212" s="585"/>
      <c r="K212" s="585"/>
      <c r="L212" s="585"/>
      <c r="M212" s="585"/>
      <c r="N212" s="585"/>
      <c r="O212" s="585"/>
      <c r="P212" s="585"/>
      <c r="Q212" s="585"/>
    </row>
    <row r="213" spans="1:17" ht="15">
      <c r="A213" s="585"/>
      <c r="B213" s="585"/>
      <c r="C213" s="585"/>
      <c r="D213" s="585"/>
      <c r="E213" s="585"/>
      <c r="F213" s="585"/>
      <c r="G213" s="585"/>
      <c r="H213" s="585"/>
      <c r="I213" s="585"/>
      <c r="J213" s="585"/>
      <c r="K213" s="585"/>
      <c r="L213" s="585"/>
      <c r="M213" s="585"/>
      <c r="N213" s="585"/>
      <c r="O213" s="585"/>
      <c r="P213" s="585"/>
      <c r="Q213" s="585"/>
    </row>
    <row r="214" spans="1:17" ht="15">
      <c r="A214" s="585"/>
      <c r="B214" s="585"/>
      <c r="C214" s="585"/>
      <c r="D214" s="585"/>
      <c r="E214" s="585"/>
      <c r="F214" s="585"/>
      <c r="G214" s="585"/>
      <c r="H214" s="585"/>
      <c r="I214" s="585"/>
      <c r="J214" s="585"/>
      <c r="K214" s="585"/>
      <c r="L214" s="585"/>
      <c r="M214" s="585"/>
      <c r="N214" s="585"/>
      <c r="O214" s="585"/>
      <c r="P214" s="585"/>
      <c r="Q214" s="585"/>
    </row>
    <row r="215" spans="1:17" ht="15">
      <c r="A215" s="585"/>
      <c r="B215" s="585"/>
      <c r="C215" s="585"/>
      <c r="D215" s="585"/>
      <c r="E215" s="585"/>
      <c r="F215" s="585"/>
      <c r="G215" s="585"/>
      <c r="H215" s="585"/>
      <c r="I215" s="585"/>
      <c r="J215" s="585"/>
      <c r="K215" s="585"/>
      <c r="L215" s="585"/>
      <c r="M215" s="585"/>
      <c r="N215" s="585"/>
      <c r="O215" s="585"/>
      <c r="P215" s="585"/>
      <c r="Q215" s="585"/>
    </row>
    <row r="216" spans="1:17" ht="15">
      <c r="A216" s="585"/>
      <c r="B216" s="585"/>
      <c r="C216" s="585"/>
      <c r="D216" s="585"/>
      <c r="E216" s="585"/>
      <c r="F216" s="585"/>
      <c r="G216" s="585"/>
      <c r="H216" s="585"/>
      <c r="I216" s="585"/>
      <c r="J216" s="585"/>
      <c r="K216" s="585"/>
      <c r="L216" s="585"/>
      <c r="M216" s="585"/>
      <c r="N216" s="585"/>
      <c r="O216" s="585"/>
      <c r="P216" s="585"/>
      <c r="Q216" s="585"/>
    </row>
    <row r="217" spans="1:17" ht="15">
      <c r="A217" s="585"/>
      <c r="B217" s="585"/>
      <c r="C217" s="585"/>
      <c r="D217" s="585"/>
      <c r="E217" s="585"/>
      <c r="F217" s="585"/>
      <c r="G217" s="585"/>
      <c r="H217" s="585"/>
      <c r="I217" s="585"/>
      <c r="J217" s="585"/>
      <c r="K217" s="585"/>
      <c r="L217" s="585"/>
      <c r="M217" s="585"/>
      <c r="N217" s="585"/>
      <c r="O217" s="585"/>
      <c r="P217" s="585"/>
      <c r="Q217" s="585"/>
    </row>
    <row r="218" spans="1:17" ht="15">
      <c r="A218" s="585"/>
      <c r="B218" s="585"/>
      <c r="C218" s="585"/>
      <c r="D218" s="585"/>
      <c r="E218" s="585"/>
      <c r="F218" s="585"/>
      <c r="G218" s="585"/>
      <c r="H218" s="585"/>
      <c r="I218" s="585"/>
      <c r="J218" s="585"/>
      <c r="K218" s="585"/>
      <c r="L218" s="585"/>
      <c r="M218" s="585"/>
      <c r="N218" s="585"/>
      <c r="O218" s="585"/>
      <c r="P218" s="585"/>
      <c r="Q218" s="585"/>
    </row>
    <row r="219" spans="1:17" ht="15">
      <c r="A219" s="585"/>
      <c r="B219" s="585"/>
      <c r="C219" s="585"/>
      <c r="D219" s="585"/>
      <c r="E219" s="585"/>
      <c r="F219" s="585"/>
      <c r="G219" s="585"/>
      <c r="H219" s="585"/>
      <c r="I219" s="585"/>
      <c r="J219" s="585"/>
      <c r="K219" s="585"/>
      <c r="L219" s="585"/>
      <c r="M219" s="585"/>
      <c r="N219" s="585"/>
      <c r="O219" s="585"/>
      <c r="P219" s="585"/>
      <c r="Q219" s="585"/>
    </row>
    <row r="220" spans="1:17" ht="15">
      <c r="A220" s="585"/>
      <c r="B220" s="585"/>
      <c r="C220" s="585"/>
      <c r="D220" s="585"/>
      <c r="E220" s="585"/>
      <c r="F220" s="585"/>
      <c r="G220" s="585"/>
      <c r="H220" s="585"/>
      <c r="I220" s="585"/>
      <c r="J220" s="585"/>
      <c r="K220" s="585"/>
      <c r="L220" s="585"/>
      <c r="M220" s="585"/>
      <c r="N220" s="585"/>
      <c r="O220" s="585"/>
      <c r="P220" s="585"/>
      <c r="Q220" s="585"/>
    </row>
    <row r="221" spans="1:17" ht="15">
      <c r="A221" s="585"/>
      <c r="B221" s="585"/>
      <c r="C221" s="585"/>
      <c r="D221" s="585"/>
      <c r="E221" s="585"/>
      <c r="F221" s="585"/>
      <c r="G221" s="585"/>
      <c r="H221" s="585"/>
      <c r="I221" s="585"/>
      <c r="J221" s="585"/>
      <c r="K221" s="585"/>
      <c r="L221" s="585"/>
      <c r="M221" s="585"/>
      <c r="N221" s="585"/>
      <c r="O221" s="585"/>
      <c r="P221" s="585"/>
      <c r="Q221" s="585"/>
    </row>
    <row r="222" spans="1:17" ht="15">
      <c r="A222" s="585"/>
      <c r="B222" s="585"/>
      <c r="C222" s="585"/>
      <c r="D222" s="585"/>
      <c r="E222" s="585"/>
      <c r="F222" s="585"/>
      <c r="G222" s="585"/>
      <c r="H222" s="585"/>
      <c r="I222" s="585"/>
      <c r="J222" s="585"/>
      <c r="K222" s="585"/>
      <c r="L222" s="585"/>
      <c r="M222" s="585"/>
      <c r="N222" s="585"/>
      <c r="O222" s="585"/>
      <c r="P222" s="585"/>
      <c r="Q222" s="585"/>
    </row>
    <row r="223" spans="1:17" ht="15">
      <c r="A223" s="585"/>
      <c r="B223" s="585"/>
      <c r="C223" s="585"/>
      <c r="D223" s="585"/>
      <c r="E223" s="585"/>
      <c r="F223" s="585"/>
      <c r="G223" s="585"/>
      <c r="H223" s="585"/>
      <c r="I223" s="585"/>
      <c r="J223" s="585"/>
      <c r="K223" s="585"/>
      <c r="L223" s="585"/>
      <c r="M223" s="585"/>
      <c r="N223" s="585"/>
      <c r="O223" s="585"/>
      <c r="P223" s="585"/>
      <c r="Q223" s="585"/>
    </row>
    <row r="224" spans="1:17" ht="15">
      <c r="A224" s="585"/>
      <c r="B224" s="585"/>
      <c r="C224" s="585"/>
      <c r="D224" s="585"/>
      <c r="E224" s="585"/>
      <c r="F224" s="585"/>
      <c r="G224" s="585"/>
      <c r="H224" s="585"/>
      <c r="I224" s="585"/>
      <c r="J224" s="585"/>
      <c r="K224" s="585"/>
      <c r="L224" s="585"/>
      <c r="M224" s="585"/>
      <c r="N224" s="585"/>
      <c r="O224" s="585"/>
      <c r="P224" s="585"/>
      <c r="Q224" s="585"/>
    </row>
    <row r="225" spans="1:17" ht="15">
      <c r="A225" s="585"/>
      <c r="B225" s="585"/>
      <c r="C225" s="585"/>
      <c r="D225" s="585"/>
      <c r="E225" s="585"/>
      <c r="F225" s="585"/>
      <c r="G225" s="585"/>
      <c r="H225" s="585"/>
      <c r="I225" s="585"/>
      <c r="J225" s="585"/>
      <c r="K225" s="585"/>
      <c r="L225" s="585"/>
      <c r="M225" s="585"/>
      <c r="N225" s="585"/>
      <c r="O225" s="585"/>
      <c r="P225" s="585"/>
      <c r="Q225" s="585"/>
    </row>
    <row r="226" spans="1:17" ht="15">
      <c r="A226" s="585"/>
      <c r="B226" s="585"/>
      <c r="C226" s="585"/>
      <c r="D226" s="585"/>
      <c r="E226" s="585"/>
      <c r="F226" s="585"/>
      <c r="G226" s="585"/>
      <c r="H226" s="585"/>
      <c r="I226" s="585"/>
      <c r="J226" s="585"/>
      <c r="K226" s="585"/>
      <c r="L226" s="585"/>
      <c r="M226" s="585"/>
      <c r="N226" s="585"/>
      <c r="O226" s="585"/>
      <c r="P226" s="585"/>
      <c r="Q226" s="585"/>
    </row>
    <row r="227" spans="1:17" ht="15">
      <c r="A227" s="585"/>
      <c r="B227" s="585"/>
      <c r="C227" s="585"/>
      <c r="D227" s="585"/>
      <c r="E227" s="585"/>
      <c r="F227" s="585"/>
      <c r="G227" s="585"/>
      <c r="H227" s="585"/>
      <c r="I227" s="585"/>
      <c r="J227" s="585"/>
      <c r="K227" s="585"/>
      <c r="L227" s="585"/>
      <c r="M227" s="585"/>
      <c r="N227" s="585"/>
      <c r="O227" s="585"/>
      <c r="P227" s="585"/>
      <c r="Q227" s="585"/>
    </row>
    <row r="228" spans="1:17" ht="15">
      <c r="A228" s="585"/>
      <c r="B228" s="585"/>
      <c r="C228" s="585"/>
      <c r="D228" s="585"/>
      <c r="E228" s="585"/>
      <c r="F228" s="585"/>
      <c r="G228" s="585"/>
      <c r="H228" s="585"/>
      <c r="I228" s="585"/>
      <c r="J228" s="585"/>
      <c r="K228" s="585"/>
      <c r="L228" s="585"/>
      <c r="M228" s="585"/>
      <c r="N228" s="585"/>
      <c r="O228" s="585"/>
      <c r="P228" s="585"/>
      <c r="Q228" s="585"/>
    </row>
    <row r="229" spans="1:17" ht="15">
      <c r="A229" s="585"/>
      <c r="B229" s="585"/>
      <c r="C229" s="585"/>
      <c r="D229" s="585"/>
      <c r="E229" s="585"/>
      <c r="F229" s="585"/>
      <c r="G229" s="585"/>
      <c r="H229" s="585"/>
      <c r="I229" s="585"/>
      <c r="J229" s="585"/>
      <c r="K229" s="585"/>
      <c r="L229" s="585"/>
      <c r="M229" s="585"/>
      <c r="N229" s="585"/>
      <c r="O229" s="585"/>
      <c r="P229" s="585"/>
      <c r="Q229" s="585"/>
    </row>
    <row r="230" spans="1:17" ht="15">
      <c r="A230" s="585"/>
      <c r="B230" s="585"/>
      <c r="C230" s="585"/>
      <c r="D230" s="585"/>
      <c r="E230" s="585"/>
      <c r="F230" s="585"/>
      <c r="G230" s="585"/>
      <c r="H230" s="585"/>
      <c r="I230" s="585"/>
      <c r="J230" s="585"/>
      <c r="K230" s="585"/>
      <c r="L230" s="585"/>
      <c r="M230" s="585"/>
      <c r="N230" s="585"/>
      <c r="O230" s="585"/>
      <c r="P230" s="585"/>
      <c r="Q230" s="585"/>
    </row>
    <row r="231" spans="1:12" ht="15">
      <c r="A231" s="585"/>
      <c r="B231" s="585"/>
      <c r="C231" s="11"/>
      <c r="D231" s="585"/>
      <c r="E231" s="585"/>
      <c r="F231" s="585"/>
      <c r="G231" s="585"/>
      <c r="H231" s="585"/>
      <c r="I231" s="585"/>
      <c r="J231" s="585"/>
      <c r="K231" s="585"/>
      <c r="L231" s="585"/>
    </row>
    <row r="232" spans="1:12" ht="15">
      <c r="A232" s="585"/>
      <c r="B232" s="585"/>
      <c r="C232" s="11"/>
      <c r="D232" s="585"/>
      <c r="E232" s="585"/>
      <c r="F232" s="585"/>
      <c r="G232" s="585"/>
      <c r="H232" s="585"/>
      <c r="I232" s="585"/>
      <c r="J232" s="585"/>
      <c r="K232" s="585"/>
      <c r="L232" s="585"/>
    </row>
  </sheetData>
  <sheetProtection/>
  <protectedRanges>
    <protectedRange password="CDC0" sqref="H32" name="Range1_8_1_1"/>
    <protectedRange password="CDC0" sqref="G32 I32 K32:M32" name="Range1_9"/>
    <protectedRange password="CDC0" sqref="J32" name="Range1_10_1"/>
    <protectedRange password="CDC0" sqref="M51:M52 M75" name="Range1_15"/>
    <protectedRange password="CDC0" sqref="H51:J52 H75:J75 I74" name="Range1_11_2"/>
    <protectedRange password="CDC0" sqref="G58" name="Range1_6_1"/>
    <protectedRange password="CDC0" sqref="H28 H58" name="Range1_7_1"/>
    <protectedRange password="CDC0" sqref="M58" name="Range1_11_2_2"/>
    <protectedRange password="CDC0" sqref="H115 J121:K121 K100:L100 I100" name="Range1_12_1"/>
    <protectedRange password="CDC0" sqref="E115:F115 E101:F109 E99:F99 E88:F88 E83:F86 E75:F80" name="Range1_12_1_1"/>
    <protectedRange sqref="H117 E117:F117" name="Range1_11"/>
    <protectedRange password="CDC0" sqref="G146 N123 J124:K125 E124:G124 J126:J132" name="Range1_3_1"/>
    <protectedRange password="CDC0" sqref="L146 M140 M135 M145" name="Range1_5_2"/>
    <protectedRange sqref="I146 N142 J144:L145 M144" name="Range1_14"/>
    <protectedRange sqref="H174:H175 E163:M166" name="Range1_16"/>
    <protectedRange sqref="K194:K197 N169 E172:M173 E171:N171" name="Range1"/>
    <protectedRange sqref="E170:H170" name="Range1_17"/>
    <protectedRange password="CDC0" sqref="F174" name="Range1_1_1_1_1"/>
    <protectedRange password="CDC0" sqref="N117:N118 N124:N132" name="Range1_12_1_4"/>
    <protectedRange password="CDC0" sqref="M60:M62 M70 M68" name="Range1_15_1_1"/>
    <protectedRange password="CDC0" sqref="H60:H62 H68" name="Range1_12_13_1_1_2"/>
    <protectedRange password="CDC0" sqref="H25" name="Range1_6"/>
    <protectedRange password="CDC0" sqref="J119 J140" name="Range1_5_1_1"/>
    <protectedRange password="CDC0" sqref="N119 N121 M146 N145" name="Range1_6_5"/>
    <protectedRange password="CDC0" sqref="M100" name="Range1_7_1_1"/>
    <protectedRange password="CDC0" sqref="H100" name="Range1_12_13_1_1_3"/>
    <protectedRange password="CDC0" sqref="J60" name="Range1_1_4"/>
    <protectedRange password="CDC0" sqref="I58:J58" name="Range1_1_5"/>
    <protectedRange password="CDC0" sqref="J100" name="Range1_12_1_7"/>
    <protectedRange password="CDC0" sqref="G26" name="Range1_4"/>
    <protectedRange password="CDC0" sqref="G25" name="Range1_12"/>
    <protectedRange password="CDC0" sqref="J23:J25" name="Range1_7_1_2_1"/>
    <protectedRange password="CDC0" sqref="I23:I25 I27:I28 I144:I145 I60:I62 I117:I119 I121:I122 I68 I124:I132" name="Range1_6_2_1"/>
    <protectedRange password="CDC0" sqref="N27:N28 M23:N25 K25:L25 N60:N62 N70 N68" name="Range1_6_5_1"/>
    <protectedRange password="CDC0" sqref="K51:K52 K75" name="Range1_10_2_1"/>
    <protectedRange password="CDC0" sqref="L58" name="Range1_7_2"/>
    <protectedRange password="CDC0" sqref="K58" name="Range1_7_2_1"/>
    <protectedRange password="CDC0" sqref="G24:H24" name="Range1_6_8"/>
    <protectedRange password="CDC0" sqref="K23:L24" name="Range1_6_4"/>
    <protectedRange password="CDC0" sqref="H122 J122" name="Range1_2_1"/>
    <protectedRange password="CDC0" sqref="M122:N122" name="Range1_2_2"/>
    <protectedRange password="CDC0" sqref="K115:L115" name="Range1_3_7"/>
    <protectedRange password="CDC0" sqref="M115" name="Range1_7_2_4"/>
    <protectedRange password="CDC0" sqref="I115" name="Range1_12_1_5_3"/>
    <protectedRange password="CDC0" sqref="J115" name="Range1_3_1_3"/>
    <protectedRange password="CDC0" sqref="N165 N58" name="Range1_6_10"/>
    <protectedRange password="CDC0" sqref="N99 N75 N77:N85" name="Range1_6_10_2"/>
    <protectedRange password="CDC0" sqref="N88 N76" name="Range1_7_3_1"/>
    <protectedRange password="CDC0" sqref="I88" name="Range1_1_2_1"/>
    <protectedRange password="CDC0" sqref="G77:H80 M101:M105 J84:M85 L88:M88 I83:J83 G88:H88 G83:H85 J88 I170 H134 H139:H140 H144:H145 G99:M99 G76:M76 M77:M79 J77:J80 M108:M111 H124:H132 H101:J109" name="Range1_12_1_5_1"/>
    <protectedRange password="CDC0" sqref="K83:L83 K77:L80" name="Range1_12_1_1_3_1"/>
    <protectedRange password="CDC0" sqref="K88" name="Range1_12_2_1"/>
    <protectedRange password="CDC0" sqref="G122 G119:G120" name="Range1_3"/>
    <protectedRange password="CDC0" sqref="L122" name="Range1_2"/>
    <protectedRange password="CDC0" sqref="L121" name="Range1_2_3"/>
    <protectedRange password="CDC0" sqref="I134" name="Range1_5"/>
    <protectedRange password="CDC0" sqref="G134" name="Range1_16_1"/>
    <protectedRange password="CDC0" sqref="D159:F159 D160:D161 G161" name="Range1_7"/>
    <protectedRange password="CDC0" sqref="H161:M161" name="Range1_16_2"/>
    <protectedRange password="CDC0" sqref="E156:F158 E160:F161" name="Range1_16_2_1"/>
    <protectedRange sqref="M117" name="Range1_11_3"/>
    <protectedRange password="CDC0" sqref="E82:F82 E74:F74" name="Range1_12_1_1_1_1"/>
    <protectedRange password="CDC0" sqref="N74" name="Range1_7_3_1_1_1"/>
    <protectedRange password="CDC0" sqref="H82 H74 J74:K74" name="Range1_12_1_1_2_1_1"/>
    <protectedRange password="CDC0" sqref="E81:F81" name="Range1_12_1_1_4"/>
    <protectedRange password="CDC0" sqref="E87:F87" name="Range1_12_1_1_3"/>
    <protectedRange password="CDC0" sqref="H87" name="Range1_12_1_6"/>
    <protectedRange password="CDC0" sqref="G70:J70" name="Range1_12_1_17_1_1"/>
    <protectedRange password="CDC0" sqref="K70" name="Range1_12_1_2_2_1_1"/>
    <protectedRange password="CDC0" sqref="L56:L57" name="Range1_19"/>
    <protectedRange password="CDC0" sqref="L54:L55" name="Range1_1_2"/>
    <protectedRange password="CDC0" sqref="E89:F97" name="Range1_12_1_1_1"/>
    <protectedRange password="CDC0" sqref="G89:G90 M89:M90" name="Range1_14_2_1"/>
    <protectedRange password="CDC0" sqref="N93:N94" name="Range1_6_10_2_3"/>
    <protectedRange password="CDC0" sqref="N89:N90" name="Range1_7_3_1_1"/>
    <protectedRange password="CDC0" sqref="G93:H94 J94:K94 J89:J90" name="Range1_12_1_5_1_1"/>
    <protectedRange password="CDC0" sqref="K89:K90" name="Range1_3_2_1_1"/>
    <protectedRange password="CDC0" sqref="G96:H97 J97:K97 M96:M97" name="Range1_12_1_13_1"/>
    <protectedRange password="CDC0" sqref="N95:N98 N101:N111" name="Range1_6_15_1"/>
    <protectedRange password="CDC0" sqref="G95:H95 M95" name="Range1_12_1_1_2"/>
    <protectedRange sqref="M93:M94" name="Range1_11_3_2"/>
    <protectedRange password="CDC0" sqref="E98:F98" name="Range1_12_1_1_4_1"/>
    <protectedRange password="CDC0" sqref="M98 G98:H98" name="Range1_12_1_14_1_1"/>
    <protectedRange password="CDC0" sqref="L89:L90" name="Range1_14_2_1_1"/>
    <protectedRange password="CDC0" sqref="L93:L95" name="Range1_12_1_5_1_5"/>
    <protectedRange password="CDC0" sqref="L96:L97" name="Range1_12_1_13"/>
    <protectedRange password="CDC0" sqref="L98" name="Range1_12_1_14_1_2"/>
    <protectedRange password="CDC0" sqref="G36 J36 M36" name="Range1_10_1_2"/>
    <protectedRange password="CDC0" sqref="G37:G38 K37:K38" name="Range1_8_1"/>
    <protectedRange password="CDC0" sqref="H37:H38" name="Range1_8_2_1_1_1"/>
    <protectedRange password="CDC0" sqref="J37:J38 M37:M38" name="Range1_10_3"/>
    <protectedRange password="CDC0" sqref="I36:I38" name="Range1_6_2_1_1"/>
    <protectedRange password="CDC0" sqref="K36" name="Range1_10_2_2"/>
    <protectedRange password="CDC0" sqref="L36" name="Range1_10_1_1_1"/>
    <protectedRange password="CDC0" sqref="L37:L38" name="Range1_8_2_1"/>
    <protectedRange password="CDC0" sqref="K39:M40 I39:I40" name="Range1_13_2"/>
    <protectedRange password="CDC0" sqref="J39:J40" name="Range1_10_4_2"/>
    <protectedRange password="CDC0" sqref="G39:G40" name="Range1_21_1_1"/>
    <protectedRange password="CDC0" sqref="H39:H40" name="Range1_8_2_2_1_1_1"/>
    <protectedRange password="CDC0" sqref="L70 L101:L109" name="Range1_12_1_5"/>
    <protectedRange password="CDC0" sqref="M81 G81:H81 I77:I80" name="Range1_12_1_14_1_4"/>
    <protectedRange password="CDC0" sqref="L81" name="Range1_12_1_14_1_2_4"/>
    <protectedRange password="CDC0" sqref="G74" name="Range1_12_1_5_1_7"/>
    <protectedRange password="CDC0" sqref="G82" name="Range1_12_1_1_2_3"/>
    <protectedRange password="CDC0" sqref="L74:M74" name="Range1_12_1_5_1_8_2"/>
    <protectedRange password="CDC0" sqref="L82:M82" name="Range1_12_1_1_2_4_2"/>
    <protectedRange password="CDC0" sqref="I135" name="Range1_8"/>
    <protectedRange password="CDC0" sqref="N32" name="Range1_6_7_1_4_8"/>
    <protectedRange password="CDC0" sqref="N139:N140 N163:N164 N166 N170 N174:N175 N161" name="Range1_6_7_1_4_8_1"/>
    <protectedRange password="CDC0" sqref="L92:M92 G92" name="Range1_1_2_2"/>
    <protectedRange password="CDC0" sqref="N92" name="Range1_7_5"/>
    <protectedRange password="CDC0" sqref="M47 I41:I46 K41:M46" name="Range1_13_2_1"/>
    <protectedRange password="CDC0" sqref="J41:J47" name="Range1_10_4_2_1"/>
    <protectedRange password="CDC0" sqref="G41:G47" name="Range1_21_1_1_1"/>
    <protectedRange password="CDC0" sqref="H41:H47" name="Range1_8_2_2_1_1_1_1"/>
    <protectedRange password="CDC0" sqref="N63:N67" name="Range1_6_5_1_2"/>
    <protectedRange password="CDC0" sqref="K63:K67 I63:I67" name="Range1_1_5_1_1_1"/>
    <protectedRange password="CDC0" sqref="H63:H67" name="Range1_12_13_1_1_4_1_1"/>
    <protectedRange password="CDC0" sqref="J63:J67" name="Range1_12_8_1_1_3_1_1"/>
    <protectedRange password="CDC0" sqref="E110:F113" name="Range1_12_1_1_5_1"/>
    <protectedRange password="CDC0" sqref="H110:J111" name="Range1_12_1_17_1_1_1"/>
    <protectedRange password="CDC0" sqref="L110:L111" name="Range1_12_1_5_2"/>
    <protectedRange password="CDC0" sqref="G101:G109" name="Range1_12_1_15_1_1_1"/>
    <protectedRange password="CDC0" sqref="G110:G111" name="Range1_12_1_3_3_1_1_1"/>
    <protectedRange password="CDC0" sqref="K110:K111" name="Range1_12_1_2_2_1_3_1_1"/>
    <protectedRange password="CDC0" sqref="G129:G132" name="Range1_24_3_1_1"/>
    <protectedRange password="CDC0" sqref="M124:M128" name="Range1_5_2_2"/>
    <protectedRange password="CDC0" sqref="M129:M132" name="Range1_28_1_1"/>
    <protectedRange password="CDC0" sqref="L124:L125" name="Range1_3_1_2_1"/>
    <protectedRange password="CDC0" sqref="L129:L132" name="Range1_25_1_1"/>
    <protectedRange password="CDC0" sqref="N112:N113" name="Range1_6_10_2_1_2_1"/>
    <protectedRange password="CDC0" sqref="H112:J113" name="Range1_12_1_17_1_1_2_1"/>
    <protectedRange password="CDC0" sqref="G112:G113" name="Range1_12_1_2_3_1_1"/>
    <protectedRange password="CDC0" sqref="L112:M113" name="Range1_12_1_19_1_1_1"/>
    <protectedRange password="CDC0" sqref="K112:K113" name="Range1_12_1_2_4_1_1_1"/>
    <protectedRange password="CDC0" sqref="G114" name="Range1_12_1_5_1_1_1"/>
    <protectedRange password="CDC0" sqref="H114:J114" name="Range1_12_1_17_1_1_3"/>
    <protectedRange password="CDC0" sqref="M114" name="Range1_12_1_5_2_1"/>
    <protectedRange password="CDC0" sqref="K114" name="Range1_12_1_2_1_4_1"/>
    <protectedRange password="CDC0" sqref="L114" name="Range1_12_1_22_1_1"/>
    <protectedRange password="CDC0" sqref="N114" name="Range1_6_9_1_1"/>
    <protectedRange password="CDC0" sqref="G149" name="Range1_3_1_2"/>
    <protectedRange password="CDC0" sqref="L149" name="Range1_5_2_3"/>
    <protectedRange sqref="I149:J149" name="Range1_14_2"/>
    <protectedRange password="CDC0" sqref="H149" name="Range1_12_1_5_1_3"/>
    <protectedRange password="CDC0" sqref="K101:K109" name="Range1_12_1_2_1_1"/>
    <protectedRange password="CDC0" sqref="N156:N160" name="Range1_6_7_6_1_1_1_1"/>
    <protectedRange password="CDC0" sqref="I82:K82" name="Range1_12_1_1_2_1_1_3"/>
    <protectedRange password="CDC0" sqref="I81:K81" name="Range1_12_1_14_1_4_3"/>
    <protectedRange password="CDC0" sqref="J93:K93" name="Range1_12_1_5_1_1_3"/>
    <protectedRange password="CDC0" sqref="I92" name="Range1_1_5_1_2"/>
    <protectedRange password="CDC0" sqref="J92" name="Range1_12_1_1_1_2_2"/>
    <protectedRange password="CDC0" sqref="K92" name="Range1_3_2_2"/>
    <protectedRange password="CDC0" sqref="J96:K96" name="Range1_12_1_13_1_2"/>
    <protectedRange password="CDC0" sqref="J95:K95" name="Range1_12_1_1_2_2"/>
    <protectedRange password="CDC0" sqref="J98:K98" name="Range1_12_1_14_1_1_2"/>
    <protectedRange password="CDC0" sqref="M149" name="Range1_5_2_1"/>
    <protectedRange password="CDC0" sqref="M160" name="Range1_16_3_1_1_1_1_1"/>
    <protectedRange password="CDC0" sqref="G156:G160" name="Range1_23_2_1_1_1_1"/>
    <protectedRange password="CDC0" sqref="H159:L160 M159 H156:M158" name="Range1_16_4_1_1_1_1_1"/>
    <protectedRange password="CDC0" sqref="N36:N47 N54:N57" name="Range1_6_7_1"/>
    <protectedRange password="CDC0" sqref="N149" name="Range1_6_7_1_3"/>
    <protectedRange password="CDC0" sqref="N51:N52" name="Range1_6_7_1_1"/>
  </protectedRanges>
  <mergeCells count="247">
    <mergeCell ref="E130:F130"/>
    <mergeCell ref="E131:F131"/>
    <mergeCell ref="E132:F132"/>
    <mergeCell ref="M4:N4"/>
    <mergeCell ref="E78:F78"/>
    <mergeCell ref="E79:F79"/>
    <mergeCell ref="E80:F80"/>
    <mergeCell ref="J72:J73"/>
    <mergeCell ref="I49:N49"/>
    <mergeCell ref="M20:M22"/>
    <mergeCell ref="N20:N22"/>
    <mergeCell ref="E23:E26"/>
    <mergeCell ref="L72:L73"/>
    <mergeCell ref="E36:E40"/>
    <mergeCell ref="F36:F40"/>
    <mergeCell ref="K20:K22"/>
    <mergeCell ref="L20:L22"/>
    <mergeCell ref="E74:F74"/>
    <mergeCell ref="E75:F75"/>
    <mergeCell ref="E59:E71"/>
    <mergeCell ref="F59:F71"/>
    <mergeCell ref="E50:E52"/>
    <mergeCell ref="A74:A115"/>
    <mergeCell ref="B74:B115"/>
    <mergeCell ref="D74:D115"/>
    <mergeCell ref="C74:C115"/>
    <mergeCell ref="E81:F81"/>
    <mergeCell ref="E82:F82"/>
    <mergeCell ref="E165:F165"/>
    <mergeCell ref="E166:F166"/>
    <mergeCell ref="A36:A40"/>
    <mergeCell ref="B36:B40"/>
    <mergeCell ref="C36:C40"/>
    <mergeCell ref="D36:D40"/>
    <mergeCell ref="A72:B73"/>
    <mergeCell ref="C72:D72"/>
    <mergeCell ref="E84:F84"/>
    <mergeCell ref="E87:F87"/>
    <mergeCell ref="E175:F175"/>
    <mergeCell ref="C174:C175"/>
    <mergeCell ref="D174:D175"/>
    <mergeCell ref="C59:C71"/>
    <mergeCell ref="D59:D71"/>
    <mergeCell ref="E173:F173"/>
    <mergeCell ref="E167:F167"/>
    <mergeCell ref="E168:F168"/>
    <mergeCell ref="D163:D169"/>
    <mergeCell ref="A49:A71"/>
    <mergeCell ref="E162:F162"/>
    <mergeCell ref="B174:B175"/>
    <mergeCell ref="E174:F174"/>
    <mergeCell ref="A163:A169"/>
    <mergeCell ref="E169:F169"/>
    <mergeCell ref="D170:D173"/>
    <mergeCell ref="E170:F170"/>
    <mergeCell ref="E171:F171"/>
    <mergeCell ref="E172:F172"/>
    <mergeCell ref="B193:D193"/>
    <mergeCell ref="B181:C181"/>
    <mergeCell ref="C187:O187"/>
    <mergeCell ref="B188:N188"/>
    <mergeCell ref="C189:L189"/>
    <mergeCell ref="C191:N191"/>
    <mergeCell ref="C190:L190"/>
    <mergeCell ref="C192:J192"/>
    <mergeCell ref="A170:A173"/>
    <mergeCell ref="B170:B173"/>
    <mergeCell ref="C170:C173"/>
    <mergeCell ref="A174:A175"/>
    <mergeCell ref="B163:B169"/>
    <mergeCell ref="C163:C169"/>
    <mergeCell ref="E163:F163"/>
    <mergeCell ref="E164:F164"/>
    <mergeCell ref="M153:M154"/>
    <mergeCell ref="E159:F159"/>
    <mergeCell ref="E160:F160"/>
    <mergeCell ref="E161:F161"/>
    <mergeCell ref="E156:F156"/>
    <mergeCell ref="E157:F157"/>
    <mergeCell ref="E158:F158"/>
    <mergeCell ref="N153:N154"/>
    <mergeCell ref="K153:K154"/>
    <mergeCell ref="G153:G154"/>
    <mergeCell ref="L153:L154"/>
    <mergeCell ref="H153:H154"/>
    <mergeCell ref="I153:I154"/>
    <mergeCell ref="J153:J154"/>
    <mergeCell ref="D144:D148"/>
    <mergeCell ref="A155:B155"/>
    <mergeCell ref="E155:F155"/>
    <mergeCell ref="A156:A162"/>
    <mergeCell ref="B156:B162"/>
    <mergeCell ref="C156:C162"/>
    <mergeCell ref="D156:D162"/>
    <mergeCell ref="A153:B154"/>
    <mergeCell ref="C153:D153"/>
    <mergeCell ref="E153:F154"/>
    <mergeCell ref="E147:F147"/>
    <mergeCell ref="E149:F149"/>
    <mergeCell ref="E150:F150"/>
    <mergeCell ref="A144:A148"/>
    <mergeCell ref="B149:B152"/>
    <mergeCell ref="C149:C152"/>
    <mergeCell ref="D149:D152"/>
    <mergeCell ref="B144:B148"/>
    <mergeCell ref="A149:A152"/>
    <mergeCell ref="C144:C148"/>
    <mergeCell ref="E134:F134"/>
    <mergeCell ref="E135:F135"/>
    <mergeCell ref="E136:F136"/>
    <mergeCell ref="E137:F137"/>
    <mergeCell ref="E151:F151"/>
    <mergeCell ref="E152:F152"/>
    <mergeCell ref="E148:F148"/>
    <mergeCell ref="E144:F144"/>
    <mergeCell ref="E145:F145"/>
    <mergeCell ref="E146:F146"/>
    <mergeCell ref="E139:F139"/>
    <mergeCell ref="E141:F141"/>
    <mergeCell ref="E142:F142"/>
    <mergeCell ref="A134:A143"/>
    <mergeCell ref="B134:B138"/>
    <mergeCell ref="C134:C138"/>
    <mergeCell ref="D134:D138"/>
    <mergeCell ref="E138:F138"/>
    <mergeCell ref="B139:B143"/>
    <mergeCell ref="C139:C143"/>
    <mergeCell ref="E143:F143"/>
    <mergeCell ref="A124:A133"/>
    <mergeCell ref="B124:B133"/>
    <mergeCell ref="C124:C133"/>
    <mergeCell ref="D124:D133"/>
    <mergeCell ref="E124:F124"/>
    <mergeCell ref="E125:F125"/>
    <mergeCell ref="E126:F126"/>
    <mergeCell ref="E127:F127"/>
    <mergeCell ref="E140:F140"/>
    <mergeCell ref="A117:A123"/>
    <mergeCell ref="B117:B123"/>
    <mergeCell ref="C117:C123"/>
    <mergeCell ref="D117:D123"/>
    <mergeCell ref="E117:F117"/>
    <mergeCell ref="E118:F118"/>
    <mergeCell ref="E119:F119"/>
    <mergeCell ref="E76:F76"/>
    <mergeCell ref="E77:F77"/>
    <mergeCell ref="E106:F106"/>
    <mergeCell ref="E107:F107"/>
    <mergeCell ref="E108:F108"/>
    <mergeCell ref="E103:F103"/>
    <mergeCell ref="E88:F88"/>
    <mergeCell ref="E83:F83"/>
    <mergeCell ref="E85:F85"/>
    <mergeCell ref="E86:F86"/>
    <mergeCell ref="C53:C58"/>
    <mergeCell ref="D53:D58"/>
    <mergeCell ref="E53:E58"/>
    <mergeCell ref="F53:F58"/>
    <mergeCell ref="M72:M73"/>
    <mergeCell ref="N72:N73"/>
    <mergeCell ref="O72:O73"/>
    <mergeCell ref="E72:F73"/>
    <mergeCell ref="G72:G73"/>
    <mergeCell ref="H72:H73"/>
    <mergeCell ref="I72:I73"/>
    <mergeCell ref="K72:K73"/>
    <mergeCell ref="D50:D52"/>
    <mergeCell ref="C50:C52"/>
    <mergeCell ref="E27:E31"/>
    <mergeCell ref="F27:F31"/>
    <mergeCell ref="E32:E35"/>
    <mergeCell ref="F32:F35"/>
    <mergeCell ref="C27:C31"/>
    <mergeCell ref="D27:D31"/>
    <mergeCell ref="A32:A35"/>
    <mergeCell ref="B32:B35"/>
    <mergeCell ref="C32:C35"/>
    <mergeCell ref="D32:D35"/>
    <mergeCell ref="I20:I22"/>
    <mergeCell ref="J20:J22"/>
    <mergeCell ref="B27:B31"/>
    <mergeCell ref="F23:F26"/>
    <mergeCell ref="C18:F18"/>
    <mergeCell ref="A20:B22"/>
    <mergeCell ref="C20:F20"/>
    <mergeCell ref="A23:A26"/>
    <mergeCell ref="B23:B26"/>
    <mergeCell ref="C23:C26"/>
    <mergeCell ref="D23:D26"/>
    <mergeCell ref="A13:B13"/>
    <mergeCell ref="C13:D13"/>
    <mergeCell ref="G20:G22"/>
    <mergeCell ref="H20:H22"/>
    <mergeCell ref="A15:B15"/>
    <mergeCell ref="C15:D15"/>
    <mergeCell ref="G15:K15"/>
    <mergeCell ref="A16:B16"/>
    <mergeCell ref="C16:F16"/>
    <mergeCell ref="A17:B17"/>
    <mergeCell ref="A116:B116"/>
    <mergeCell ref="E116:F116"/>
    <mergeCell ref="A14:B14"/>
    <mergeCell ref="C14:D14"/>
    <mergeCell ref="E115:F115"/>
    <mergeCell ref="E102:F102"/>
    <mergeCell ref="E114:F114"/>
    <mergeCell ref="C17:F17"/>
    <mergeCell ref="A27:A31"/>
    <mergeCell ref="A18:B18"/>
    <mergeCell ref="M5:N5"/>
    <mergeCell ref="F50:F52"/>
    <mergeCell ref="M1:N1"/>
    <mergeCell ref="M3:N3"/>
    <mergeCell ref="A7:N7"/>
    <mergeCell ref="A8:N8"/>
    <mergeCell ref="A11:B11"/>
    <mergeCell ref="C11:D11"/>
    <mergeCell ref="A12:B12"/>
    <mergeCell ref="C12:D12"/>
    <mergeCell ref="E89:F89"/>
    <mergeCell ref="E91:F91"/>
    <mergeCell ref="E93:F93"/>
    <mergeCell ref="E104:F104"/>
    <mergeCell ref="E98:F98"/>
    <mergeCell ref="E90:F90"/>
    <mergeCell ref="E95:F95"/>
    <mergeCell ref="E96:F96"/>
    <mergeCell ref="E92:F92"/>
    <mergeCell ref="E94:F94"/>
    <mergeCell ref="D139:D143"/>
    <mergeCell ref="E123:F123"/>
    <mergeCell ref="E109:F109"/>
    <mergeCell ref="E101:F101"/>
    <mergeCell ref="E120:F120"/>
    <mergeCell ref="E105:F105"/>
    <mergeCell ref="E121:F121"/>
    <mergeCell ref="E122:F122"/>
    <mergeCell ref="E128:F128"/>
    <mergeCell ref="E133:F133"/>
    <mergeCell ref="E129:F129"/>
    <mergeCell ref="E97:F97"/>
    <mergeCell ref="E110:F110"/>
    <mergeCell ref="E111:F111"/>
    <mergeCell ref="E112:F112"/>
    <mergeCell ref="E113:F113"/>
    <mergeCell ref="E99:F99"/>
    <mergeCell ref="E100:F100"/>
  </mergeCells>
  <printOptions/>
  <pageMargins left="0.7480314960629921" right="0.7480314960629921" top="0.984251968503937" bottom="0.7874015748031497" header="0.5118110236220472" footer="0.5118110236220472"/>
  <pageSetup fitToHeight="3" horizontalDpi="600" verticalDpi="600" orientation="landscape" paperSize="9" scale="36" r:id="rId1"/>
  <rowBreaks count="2" manualBreakCount="2">
    <brk id="71" max="13" man="1"/>
    <brk id="152" max="13" man="1"/>
  </rowBreaks>
</worksheet>
</file>

<file path=xl/worksheets/sheet6.xml><?xml version="1.0" encoding="utf-8"?>
<worksheet xmlns="http://schemas.openxmlformats.org/spreadsheetml/2006/main" xmlns:r="http://schemas.openxmlformats.org/officeDocument/2006/relationships">
  <dimension ref="A1:Q140"/>
  <sheetViews>
    <sheetView view="pageBreakPreview" zoomScale="70" zoomScaleNormal="75" zoomScaleSheetLayoutView="70" zoomScalePageLayoutView="0" workbookViewId="0" topLeftCell="A1">
      <selection activeCell="G98" sqref="G98"/>
    </sheetView>
  </sheetViews>
  <sheetFormatPr defaultColWidth="9.00390625" defaultRowHeight="12.75"/>
  <cols>
    <col min="1" max="1" width="9.125" style="9" customWidth="1"/>
    <col min="2" max="2" width="40.75390625" style="9" customWidth="1"/>
    <col min="3" max="4" width="9.125" style="9" customWidth="1"/>
    <col min="5" max="5" width="31.75390625" style="9" customWidth="1"/>
    <col min="6" max="6" width="24.375" style="9" customWidth="1"/>
    <col min="7" max="8" width="25.75390625" style="9" customWidth="1"/>
    <col min="9" max="11" width="30.75390625" style="9" customWidth="1"/>
    <col min="12" max="12" width="40.875" style="9" customWidth="1"/>
    <col min="13" max="16384" width="9.125" style="9" customWidth="1"/>
  </cols>
  <sheetData>
    <row r="1" spans="11:12" ht="18">
      <c r="K1" s="1357" t="s">
        <v>221</v>
      </c>
      <c r="L1" s="1357"/>
    </row>
    <row r="2" spans="1:17" ht="18">
      <c r="A2" s="270"/>
      <c r="B2" s="270"/>
      <c r="C2" s="271"/>
      <c r="D2" s="272"/>
      <c r="E2" s="272"/>
      <c r="F2" s="272"/>
      <c r="G2" s="272"/>
      <c r="H2" s="272"/>
      <c r="I2" s="272"/>
      <c r="K2" s="361" t="s">
        <v>262</v>
      </c>
      <c r="L2" s="362"/>
      <c r="M2" s="357"/>
      <c r="N2" s="357"/>
      <c r="O2" s="357"/>
      <c r="P2" s="357"/>
      <c r="Q2" s="357"/>
    </row>
    <row r="3" spans="1:17" ht="18">
      <c r="A3" s="270"/>
      <c r="B3" s="270"/>
      <c r="C3" s="271"/>
      <c r="D3" s="272"/>
      <c r="E3" s="272"/>
      <c r="F3" s="272"/>
      <c r="G3" s="272"/>
      <c r="H3" s="272"/>
      <c r="I3" s="272"/>
      <c r="K3" s="1358" t="s">
        <v>263</v>
      </c>
      <c r="L3" s="1358"/>
      <c r="M3" s="357"/>
      <c r="N3" s="357"/>
      <c r="O3" s="357"/>
      <c r="P3" s="357"/>
      <c r="Q3" s="357"/>
    </row>
    <row r="4" spans="1:17" ht="18">
      <c r="A4" s="270"/>
      <c r="B4" s="270"/>
      <c r="C4" s="271"/>
      <c r="D4" s="272"/>
      <c r="E4" s="272"/>
      <c r="F4" s="272"/>
      <c r="G4" s="272"/>
      <c r="H4" s="272"/>
      <c r="I4" s="272"/>
      <c r="J4" s="61"/>
      <c r="K4" s="1362" t="s">
        <v>334</v>
      </c>
      <c r="L4" s="1318"/>
      <c r="M4" s="357"/>
      <c r="N4" s="357"/>
      <c r="O4" s="357"/>
      <c r="P4" s="357"/>
      <c r="Q4" s="357"/>
    </row>
    <row r="5" spans="1:17" ht="22.5" customHeight="1">
      <c r="A5" s="1930" t="s">
        <v>52</v>
      </c>
      <c r="B5" s="1930"/>
      <c r="C5" s="1930"/>
      <c r="D5" s="1930"/>
      <c r="E5" s="1930"/>
      <c r="F5" s="1930"/>
      <c r="G5" s="1930"/>
      <c r="H5" s="1930"/>
      <c r="I5" s="1930"/>
      <c r="J5" s="1930"/>
      <c r="K5" s="1930"/>
      <c r="L5" s="1930"/>
      <c r="M5" s="357"/>
      <c r="N5" s="357"/>
      <c r="O5" s="357"/>
      <c r="P5" s="357"/>
      <c r="Q5" s="357"/>
    </row>
    <row r="6" spans="1:17" ht="15" customHeight="1" hidden="1">
      <c r="A6" s="1930"/>
      <c r="B6" s="1930"/>
      <c r="C6" s="1930"/>
      <c r="D6" s="1930"/>
      <c r="E6" s="1930"/>
      <c r="F6" s="1930"/>
      <c r="G6" s="1930"/>
      <c r="H6" s="1930"/>
      <c r="I6" s="1930"/>
      <c r="J6" s="1930"/>
      <c r="K6" s="1930"/>
      <c r="L6" s="1930"/>
      <c r="M6" s="357"/>
      <c r="N6" s="357"/>
      <c r="O6" s="357"/>
      <c r="P6" s="357"/>
      <c r="Q6" s="357"/>
    </row>
    <row r="7" spans="1:17" ht="7.5" customHeight="1">
      <c r="A7" s="1930" t="s">
        <v>318</v>
      </c>
      <c r="B7" s="1931"/>
      <c r="C7" s="1931"/>
      <c r="D7" s="1931"/>
      <c r="E7" s="1931"/>
      <c r="F7" s="1931"/>
      <c r="G7" s="1931"/>
      <c r="H7" s="1931"/>
      <c r="I7" s="1931"/>
      <c r="J7" s="1931"/>
      <c r="K7" s="1931"/>
      <c r="L7" s="1931"/>
      <c r="M7" s="357"/>
      <c r="N7" s="357"/>
      <c r="O7" s="357"/>
      <c r="P7" s="357"/>
      <c r="Q7" s="357"/>
    </row>
    <row r="8" spans="1:17" ht="15" customHeight="1">
      <c r="A8" s="1931"/>
      <c r="B8" s="1931"/>
      <c r="C8" s="1931"/>
      <c r="D8" s="1931"/>
      <c r="E8" s="1931"/>
      <c r="F8" s="1931"/>
      <c r="G8" s="1931"/>
      <c r="H8" s="1931"/>
      <c r="I8" s="1931"/>
      <c r="J8" s="1931"/>
      <c r="K8" s="1931"/>
      <c r="L8" s="1931"/>
      <c r="M8" s="357"/>
      <c r="N8" s="357"/>
      <c r="O8" s="357"/>
      <c r="P8" s="357"/>
      <c r="Q8" s="357"/>
    </row>
    <row r="9" spans="1:17" ht="15.75">
      <c r="A9" s="270"/>
      <c r="B9" s="270"/>
      <c r="C9" s="271"/>
      <c r="D9" s="272"/>
      <c r="E9" s="272"/>
      <c r="F9" s="272"/>
      <c r="G9" s="272"/>
      <c r="H9" s="272"/>
      <c r="I9" s="205" t="s">
        <v>24</v>
      </c>
      <c r="J9" s="272"/>
      <c r="K9" s="272"/>
      <c r="L9" s="272"/>
      <c r="M9" s="357"/>
      <c r="N9" s="357"/>
      <c r="O9" s="357"/>
      <c r="P9" s="357"/>
      <c r="Q9" s="357"/>
    </row>
    <row r="10" spans="1:17" ht="17.25" customHeight="1">
      <c r="A10" s="1408" t="s">
        <v>27</v>
      </c>
      <c r="B10" s="1694"/>
      <c r="C10" s="1928" t="s">
        <v>44</v>
      </c>
      <c r="D10" s="1929"/>
      <c r="E10" s="273"/>
      <c r="F10" s="1" t="s">
        <v>80</v>
      </c>
      <c r="G10" s="218">
        <v>43439</v>
      </c>
      <c r="H10" s="272"/>
      <c r="I10" s="205">
        <f>C14*1%</f>
        <v>421.76</v>
      </c>
      <c r="J10" s="272"/>
      <c r="K10" s="272"/>
      <c r="L10" s="272"/>
      <c r="M10" s="357"/>
      <c r="N10" s="357"/>
      <c r="O10" s="357"/>
      <c r="P10" s="357"/>
      <c r="Q10" s="357"/>
    </row>
    <row r="11" spans="1:17" ht="18" customHeight="1">
      <c r="A11" s="1409" t="s">
        <v>29</v>
      </c>
      <c r="B11" s="1927"/>
      <c r="C11" s="1928">
        <v>2019</v>
      </c>
      <c r="D11" s="1929"/>
      <c r="E11" s="273"/>
      <c r="F11" s="274"/>
      <c r="G11" s="274"/>
      <c r="H11" s="272"/>
      <c r="I11" s="272"/>
      <c r="J11" s="272"/>
      <c r="K11" s="272"/>
      <c r="L11" s="272"/>
      <c r="M11" s="357"/>
      <c r="N11" s="357"/>
      <c r="O11" s="357"/>
      <c r="P11" s="357"/>
      <c r="Q11" s="357"/>
    </row>
    <row r="12" spans="1:17" ht="35.25" customHeight="1" thickBot="1">
      <c r="A12" s="1408" t="s">
        <v>28</v>
      </c>
      <c r="B12" s="1694"/>
      <c r="C12" s="1838" t="s">
        <v>144</v>
      </c>
      <c r="D12" s="1839"/>
      <c r="E12" s="275"/>
      <c r="F12" s="274"/>
      <c r="G12" s="274"/>
      <c r="H12" s="272"/>
      <c r="I12" s="272"/>
      <c r="J12" s="272"/>
      <c r="K12" s="272"/>
      <c r="L12" s="272"/>
      <c r="M12" s="357"/>
      <c r="N12" s="357"/>
      <c r="O12" s="357"/>
      <c r="P12" s="357"/>
      <c r="Q12" s="357"/>
    </row>
    <row r="13" spans="1:17" ht="61.5" customHeight="1" thickBot="1">
      <c r="A13" s="1390" t="s">
        <v>53</v>
      </c>
      <c r="B13" s="1695"/>
      <c r="C13" s="1915">
        <v>42176</v>
      </c>
      <c r="D13" s="1916"/>
      <c r="E13" s="273"/>
      <c r="F13" s="62" t="s">
        <v>42</v>
      </c>
      <c r="G13" s="358"/>
      <c r="H13" s="272"/>
      <c r="I13" s="272"/>
      <c r="J13" s="272"/>
      <c r="K13" s="272"/>
      <c r="L13" s="272"/>
      <c r="M13" s="357"/>
      <c r="N13" s="357"/>
      <c r="O13" s="357"/>
      <c r="P13" s="357"/>
      <c r="Q13" s="357"/>
    </row>
    <row r="14" spans="1:17" ht="48.75" customHeight="1" thickBot="1">
      <c r="A14" s="1390" t="s">
        <v>90</v>
      </c>
      <c r="B14" s="1690"/>
      <c r="C14" s="1913">
        <v>42176</v>
      </c>
      <c r="D14" s="1914"/>
      <c r="E14" s="276"/>
      <c r="F14" s="1932" t="s">
        <v>345</v>
      </c>
      <c r="G14" s="1933"/>
      <c r="H14" s="1933"/>
      <c r="I14" s="1933"/>
      <c r="J14" s="1934"/>
      <c r="K14" s="272"/>
      <c r="L14" s="272"/>
      <c r="M14" s="357"/>
      <c r="N14" s="357"/>
      <c r="O14" s="357"/>
      <c r="P14" s="357"/>
      <c r="Q14" s="357"/>
    </row>
    <row r="15" spans="1:17" ht="30" customHeight="1" thickBot="1">
      <c r="A15" s="1917" t="s">
        <v>30</v>
      </c>
      <c r="B15" s="1918"/>
      <c r="C15" s="1911" t="s">
        <v>191</v>
      </c>
      <c r="D15" s="1912"/>
      <c r="E15" s="63" t="s">
        <v>36</v>
      </c>
      <c r="F15" s="64" t="s">
        <v>37</v>
      </c>
      <c r="G15" s="272"/>
      <c r="H15" s="272"/>
      <c r="I15" s="272"/>
      <c r="J15" s="272"/>
      <c r="K15" s="272"/>
      <c r="L15" s="272"/>
      <c r="M15" s="357"/>
      <c r="N15" s="357"/>
      <c r="O15" s="357"/>
      <c r="P15" s="357"/>
      <c r="Q15" s="357"/>
    </row>
    <row r="16" spans="1:17" ht="16.5" customHeight="1" thickBot="1">
      <c r="A16" s="1700" t="s">
        <v>281</v>
      </c>
      <c r="B16" s="1701"/>
      <c r="C16" s="1922">
        <f>C14*1%</f>
        <v>421.76</v>
      </c>
      <c r="D16" s="1923"/>
      <c r="E16" s="359"/>
      <c r="F16" s="277"/>
      <c r="G16" s="272"/>
      <c r="H16" s="272"/>
      <c r="I16" s="272"/>
      <c r="J16" s="272"/>
      <c r="K16" s="272"/>
      <c r="L16" s="272"/>
      <c r="M16" s="357"/>
      <c r="N16" s="357"/>
      <c r="O16" s="357"/>
      <c r="P16" s="357"/>
      <c r="Q16" s="357"/>
    </row>
    <row r="17" spans="1:17" ht="16.5" thickBot="1">
      <c r="A17" s="1917" t="s">
        <v>32</v>
      </c>
      <c r="B17" s="1924"/>
      <c r="C17" s="1909">
        <f>D21+D26+D30+D54+D83+D94+D122</f>
        <v>438</v>
      </c>
      <c r="D17" s="1910"/>
      <c r="E17" s="360"/>
      <c r="F17" s="278"/>
      <c r="G17" s="272"/>
      <c r="H17" s="272"/>
      <c r="I17" s="272"/>
      <c r="J17" s="272"/>
      <c r="K17" s="272"/>
      <c r="L17" s="272"/>
      <c r="M17" s="357"/>
      <c r="N17" s="357"/>
      <c r="O17" s="357"/>
      <c r="P17" s="357"/>
      <c r="Q17" s="357"/>
    </row>
    <row r="18" spans="1:17" ht="15">
      <c r="A18" s="272"/>
      <c r="B18" s="279"/>
      <c r="C18" s="280"/>
      <c r="D18" s="281"/>
      <c r="E18" s="282"/>
      <c r="F18" s="282"/>
      <c r="G18" s="272"/>
      <c r="H18" s="272"/>
      <c r="I18" s="272"/>
      <c r="J18" s="272"/>
      <c r="K18" s="272"/>
      <c r="L18" s="272"/>
      <c r="M18" s="357"/>
      <c r="N18" s="357"/>
      <c r="O18" s="357"/>
      <c r="P18" s="357"/>
      <c r="Q18" s="357"/>
    </row>
    <row r="19" spans="1:17" ht="30" customHeight="1">
      <c r="A19" s="1896" t="s">
        <v>34</v>
      </c>
      <c r="B19" s="1919"/>
      <c r="C19" s="1900" t="s">
        <v>41</v>
      </c>
      <c r="D19" s="1900"/>
      <c r="E19" s="1339" t="s">
        <v>38</v>
      </c>
      <c r="F19" s="1469" t="s">
        <v>49</v>
      </c>
      <c r="G19" s="1339" t="s">
        <v>46</v>
      </c>
      <c r="H19" s="1339" t="s">
        <v>39</v>
      </c>
      <c r="I19" s="1339" t="s">
        <v>93</v>
      </c>
      <c r="J19" s="1339" t="s">
        <v>96</v>
      </c>
      <c r="K19" s="1339" t="s">
        <v>95</v>
      </c>
      <c r="L19" s="1925" t="s">
        <v>40</v>
      </c>
      <c r="M19" s="357"/>
      <c r="N19" s="357"/>
      <c r="O19" s="357"/>
      <c r="P19" s="357"/>
      <c r="Q19" s="357"/>
    </row>
    <row r="20" spans="1:17" ht="30" customHeight="1">
      <c r="A20" s="1920"/>
      <c r="B20" s="1921"/>
      <c r="C20" s="410" t="s">
        <v>56</v>
      </c>
      <c r="D20" s="410" t="s">
        <v>32</v>
      </c>
      <c r="E20" s="1901"/>
      <c r="F20" s="1471"/>
      <c r="G20" s="1901"/>
      <c r="H20" s="1901"/>
      <c r="I20" s="1901"/>
      <c r="J20" s="1901"/>
      <c r="K20" s="1901"/>
      <c r="L20" s="1926"/>
      <c r="M20" s="357"/>
      <c r="N20" s="357"/>
      <c r="O20" s="357"/>
      <c r="P20" s="357"/>
      <c r="Q20" s="357"/>
    </row>
    <row r="21" spans="1:17" ht="15" customHeight="1">
      <c r="A21" s="1881" t="s">
        <v>2</v>
      </c>
      <c r="B21" s="1896" t="s">
        <v>50</v>
      </c>
      <c r="C21" s="1890">
        <f>IF(I10*0.33/3&lt;1,1,I10*0.33/3)</f>
        <v>46.3936</v>
      </c>
      <c r="D21" s="1886">
        <v>46</v>
      </c>
      <c r="E21" s="702" t="s">
        <v>175</v>
      </c>
      <c r="F21" s="654" t="s">
        <v>106</v>
      </c>
      <c r="G21" s="654"/>
      <c r="H21" s="654" t="s">
        <v>101</v>
      </c>
      <c r="I21" s="654"/>
      <c r="J21" s="654">
        <v>0.6</v>
      </c>
      <c r="K21" s="654" t="s">
        <v>124</v>
      </c>
      <c r="L21" s="654" t="s">
        <v>173</v>
      </c>
      <c r="M21" s="357"/>
      <c r="N21" s="357"/>
      <c r="O21" s="357"/>
      <c r="P21" s="357"/>
      <c r="Q21" s="357"/>
    </row>
    <row r="22" spans="1:17" s="583" customFormat="1" ht="15" customHeight="1">
      <c r="A22" s="1882"/>
      <c r="B22" s="1888"/>
      <c r="C22" s="1890"/>
      <c r="D22" s="1886"/>
      <c r="E22" s="785" t="s">
        <v>253</v>
      </c>
      <c r="F22" s="655" t="s">
        <v>106</v>
      </c>
      <c r="G22" s="655"/>
      <c r="H22" s="655" t="s">
        <v>101</v>
      </c>
      <c r="I22" s="655"/>
      <c r="J22" s="655">
        <v>0.3</v>
      </c>
      <c r="K22" s="655" t="s">
        <v>124</v>
      </c>
      <c r="L22" s="655" t="s">
        <v>173</v>
      </c>
      <c r="M22" s="713"/>
      <c r="N22" s="713"/>
      <c r="O22" s="713"/>
      <c r="P22" s="713"/>
      <c r="Q22" s="713"/>
    </row>
    <row r="23" spans="1:17" s="583" customFormat="1" ht="15" customHeight="1">
      <c r="A23" s="1882"/>
      <c r="B23" s="1888"/>
      <c r="C23" s="1890"/>
      <c r="D23" s="1886"/>
      <c r="E23" s="785" t="s">
        <v>252</v>
      </c>
      <c r="F23" s="655" t="s">
        <v>106</v>
      </c>
      <c r="G23" s="655"/>
      <c r="H23" s="655" t="s">
        <v>101</v>
      </c>
      <c r="I23" s="655"/>
      <c r="J23" s="655">
        <v>0.3</v>
      </c>
      <c r="K23" s="655" t="s">
        <v>124</v>
      </c>
      <c r="L23" s="655" t="s">
        <v>173</v>
      </c>
      <c r="M23" s="713"/>
      <c r="N23" s="713"/>
      <c r="O23" s="713"/>
      <c r="P23" s="713"/>
      <c r="Q23" s="713"/>
    </row>
    <row r="24" spans="1:17" ht="15" customHeight="1">
      <c r="A24" s="1882"/>
      <c r="B24" s="1888"/>
      <c r="C24" s="1890"/>
      <c r="D24" s="1886"/>
      <c r="E24" s="196"/>
      <c r="F24" s="521"/>
      <c r="G24" s="57"/>
      <c r="H24" s="57"/>
      <c r="I24" s="57"/>
      <c r="J24" s="57"/>
      <c r="K24" s="57"/>
      <c r="L24" s="57"/>
      <c r="M24" s="357"/>
      <c r="N24" s="357"/>
      <c r="O24" s="357"/>
      <c r="P24" s="357"/>
      <c r="Q24" s="357"/>
    </row>
    <row r="25" spans="1:17" ht="15" customHeight="1">
      <c r="A25" s="1883"/>
      <c r="B25" s="1889"/>
      <c r="C25" s="1890"/>
      <c r="D25" s="1886"/>
      <c r="E25" s="283"/>
      <c r="F25" s="479"/>
      <c r="G25" s="479"/>
      <c r="H25" s="479"/>
      <c r="I25" s="479"/>
      <c r="J25" s="479"/>
      <c r="K25" s="479"/>
      <c r="L25" s="479"/>
      <c r="M25" s="357"/>
      <c r="N25" s="357"/>
      <c r="O25" s="357"/>
      <c r="P25" s="357"/>
      <c r="Q25" s="357"/>
    </row>
    <row r="26" spans="1:17" ht="15" customHeight="1">
      <c r="A26" s="1881" t="s">
        <v>4</v>
      </c>
      <c r="B26" s="1896" t="s">
        <v>145</v>
      </c>
      <c r="C26" s="1890">
        <f>IF(I10*0.33/3&lt;1,1,I10*0.33/3)</f>
        <v>46.3936</v>
      </c>
      <c r="D26" s="1886">
        <v>46</v>
      </c>
      <c r="E26" s="164" t="s">
        <v>212</v>
      </c>
      <c r="F26" s="159" t="s">
        <v>106</v>
      </c>
      <c r="G26" s="159"/>
      <c r="H26" s="159" t="s">
        <v>101</v>
      </c>
      <c r="I26" s="159"/>
      <c r="J26" s="159">
        <v>0.4</v>
      </c>
      <c r="K26" s="159" t="s">
        <v>124</v>
      </c>
      <c r="L26" s="159" t="s">
        <v>173</v>
      </c>
      <c r="M26" s="357"/>
      <c r="N26" s="357"/>
      <c r="O26" s="357"/>
      <c r="P26" s="357"/>
      <c r="Q26" s="357"/>
    </row>
    <row r="27" spans="1:17" ht="15" customHeight="1">
      <c r="A27" s="1882"/>
      <c r="B27" s="1888"/>
      <c r="C27" s="1890"/>
      <c r="D27" s="1886"/>
      <c r="E27" s="284"/>
      <c r="F27" s="522"/>
      <c r="G27" s="522"/>
      <c r="H27" s="522"/>
      <c r="I27" s="522"/>
      <c r="J27" s="522"/>
      <c r="K27" s="522"/>
      <c r="L27" s="522"/>
      <c r="M27" s="357"/>
      <c r="N27" s="357"/>
      <c r="O27" s="357"/>
      <c r="P27" s="357"/>
      <c r="Q27" s="357"/>
    </row>
    <row r="28" spans="1:17" ht="15" customHeight="1">
      <c r="A28" s="1882"/>
      <c r="B28" s="1888"/>
      <c r="C28" s="1890"/>
      <c r="D28" s="1886"/>
      <c r="E28" s="284"/>
      <c r="F28" s="522"/>
      <c r="G28" s="522"/>
      <c r="H28" s="522"/>
      <c r="I28" s="522"/>
      <c r="J28" s="522"/>
      <c r="K28" s="522"/>
      <c r="L28" s="522"/>
      <c r="M28" s="357"/>
      <c r="N28" s="357"/>
      <c r="O28" s="357"/>
      <c r="P28" s="357"/>
      <c r="Q28" s="357"/>
    </row>
    <row r="29" spans="1:17" ht="15">
      <c r="A29" s="1883"/>
      <c r="B29" s="1889"/>
      <c r="C29" s="1890"/>
      <c r="D29" s="1886"/>
      <c r="E29" s="283"/>
      <c r="F29" s="479"/>
      <c r="G29" s="479"/>
      <c r="H29" s="479"/>
      <c r="I29" s="479"/>
      <c r="J29" s="479"/>
      <c r="K29" s="479"/>
      <c r="L29" s="479"/>
      <c r="M29" s="357"/>
      <c r="N29" s="357"/>
      <c r="O29" s="357"/>
      <c r="P29" s="357"/>
      <c r="Q29" s="357"/>
    </row>
    <row r="30" spans="1:17" ht="38.25" customHeight="1">
      <c r="A30" s="1881" t="s">
        <v>7</v>
      </c>
      <c r="B30" s="65" t="s">
        <v>228</v>
      </c>
      <c r="C30" s="1137">
        <f>IF(I10*0.33/3&lt;1,1,I10*0.33/3)</f>
        <v>46.3936</v>
      </c>
      <c r="D30" s="400">
        <f>D32+D34+D40</f>
        <v>50</v>
      </c>
      <c r="E30" s="523"/>
      <c r="F30" s="524"/>
      <c r="G30" s="525"/>
      <c r="H30" s="525"/>
      <c r="I30" s="525"/>
      <c r="J30" s="525"/>
      <c r="K30" s="525"/>
      <c r="L30" s="526"/>
      <c r="M30" s="357"/>
      <c r="N30" s="357"/>
      <c r="O30" s="357"/>
      <c r="P30" s="357"/>
      <c r="Q30" s="357"/>
    </row>
    <row r="31" spans="1:17" ht="15" customHeight="1">
      <c r="A31" s="1882"/>
      <c r="B31" s="399"/>
      <c r="C31" s="1138"/>
      <c r="D31" s="406"/>
      <c r="E31" s="527"/>
      <c r="F31" s="528"/>
      <c r="G31" s="529"/>
      <c r="H31" s="529"/>
      <c r="I31" s="529"/>
      <c r="J31" s="529"/>
      <c r="K31" s="529"/>
      <c r="L31" s="530"/>
      <c r="M31" s="357"/>
      <c r="N31" s="357"/>
      <c r="O31" s="357"/>
      <c r="P31" s="357"/>
      <c r="Q31" s="357"/>
    </row>
    <row r="32" spans="1:17" ht="15" customHeight="1">
      <c r="A32" s="1882"/>
      <c r="B32" s="407" t="s">
        <v>158</v>
      </c>
      <c r="C32" s="1139"/>
      <c r="D32" s="406">
        <v>30</v>
      </c>
      <c r="E32" s="431" t="s">
        <v>84</v>
      </c>
      <c r="F32" s="156" t="s">
        <v>106</v>
      </c>
      <c r="G32" s="184" t="s">
        <v>98</v>
      </c>
      <c r="H32" s="156" t="s">
        <v>101</v>
      </c>
      <c r="I32" s="338">
        <v>0.18</v>
      </c>
      <c r="J32" s="176">
        <v>0.1</v>
      </c>
      <c r="K32" s="156" t="s">
        <v>124</v>
      </c>
      <c r="L32" s="159" t="s">
        <v>215</v>
      </c>
      <c r="M32" s="357"/>
      <c r="N32" s="357"/>
      <c r="O32" s="357"/>
      <c r="P32" s="357"/>
      <c r="Q32" s="357"/>
    </row>
    <row r="33" spans="1:17" ht="15" customHeight="1">
      <c r="A33" s="1882"/>
      <c r="B33" s="66"/>
      <c r="C33" s="1140"/>
      <c r="D33" s="408"/>
      <c r="E33" s="933"/>
      <c r="F33" s="842"/>
      <c r="G33" s="934"/>
      <c r="H33" s="842"/>
      <c r="I33" s="935"/>
      <c r="J33" s="729"/>
      <c r="K33" s="842"/>
      <c r="L33" s="191"/>
      <c r="M33" s="357"/>
      <c r="N33" s="357"/>
      <c r="O33" s="357"/>
      <c r="P33" s="357"/>
      <c r="Q33" s="357"/>
    </row>
    <row r="34" spans="1:17" ht="15" customHeight="1">
      <c r="A34" s="1882"/>
      <c r="B34" s="407" t="s">
        <v>60</v>
      </c>
      <c r="C34" s="1907"/>
      <c r="D34" s="1904">
        <v>10</v>
      </c>
      <c r="E34" s="936"/>
      <c r="F34" s="936"/>
      <c r="G34" s="936"/>
      <c r="H34" s="936"/>
      <c r="I34" s="936"/>
      <c r="J34" s="936"/>
      <c r="K34" s="936"/>
      <c r="L34" s="182"/>
      <c r="M34" s="357"/>
      <c r="N34" s="357"/>
      <c r="O34" s="357"/>
      <c r="P34" s="357"/>
      <c r="Q34" s="357"/>
    </row>
    <row r="35" spans="1:17" ht="15" customHeight="1">
      <c r="A35" s="1882"/>
      <c r="B35" s="308" t="s">
        <v>62</v>
      </c>
      <c r="C35" s="1907"/>
      <c r="D35" s="1905"/>
      <c r="E35" s="785" t="s">
        <v>109</v>
      </c>
      <c r="F35" s="655" t="s">
        <v>106</v>
      </c>
      <c r="G35" s="655" t="s">
        <v>107</v>
      </c>
      <c r="H35" s="655" t="s">
        <v>101</v>
      </c>
      <c r="I35" s="665">
        <v>0.7</v>
      </c>
      <c r="J35" s="665">
        <v>0.56</v>
      </c>
      <c r="K35" s="655" t="s">
        <v>124</v>
      </c>
      <c r="L35" s="57" t="s">
        <v>215</v>
      </c>
      <c r="M35" s="357"/>
      <c r="N35" s="357"/>
      <c r="O35" s="357"/>
      <c r="P35" s="357"/>
      <c r="Q35" s="357"/>
    </row>
    <row r="36" spans="1:17" ht="15" customHeight="1">
      <c r="A36" s="1882"/>
      <c r="B36" s="308" t="s">
        <v>61</v>
      </c>
      <c r="C36" s="1907"/>
      <c r="D36" s="1905"/>
      <c r="E36" s="785" t="s">
        <v>108</v>
      </c>
      <c r="F36" s="655" t="s">
        <v>106</v>
      </c>
      <c r="G36" s="655" t="s">
        <v>107</v>
      </c>
      <c r="H36" s="655" t="s">
        <v>101</v>
      </c>
      <c r="I36" s="665">
        <v>0.6</v>
      </c>
      <c r="J36" s="665">
        <v>0.46</v>
      </c>
      <c r="K36" s="655" t="s">
        <v>124</v>
      </c>
      <c r="L36" s="57" t="s">
        <v>173</v>
      </c>
      <c r="M36" s="357"/>
      <c r="N36" s="357"/>
      <c r="O36" s="357"/>
      <c r="P36" s="357"/>
      <c r="Q36" s="357"/>
    </row>
    <row r="37" spans="1:17" ht="15" customHeight="1">
      <c r="A37" s="1882"/>
      <c r="B37" s="308" t="s">
        <v>143</v>
      </c>
      <c r="C37" s="1907"/>
      <c r="D37" s="1905"/>
      <c r="E37" s="785" t="s">
        <v>136</v>
      </c>
      <c r="F37" s="655" t="s">
        <v>106</v>
      </c>
      <c r="G37" s="655" t="s">
        <v>107</v>
      </c>
      <c r="H37" s="655" t="s">
        <v>101</v>
      </c>
      <c r="I37" s="665">
        <v>0.6</v>
      </c>
      <c r="J37" s="694">
        <v>0.55</v>
      </c>
      <c r="K37" s="655" t="s">
        <v>124</v>
      </c>
      <c r="L37" s="57" t="s">
        <v>215</v>
      </c>
      <c r="M37" s="357"/>
      <c r="N37" s="357"/>
      <c r="O37" s="357"/>
      <c r="P37" s="357"/>
      <c r="Q37" s="357"/>
    </row>
    <row r="38" spans="1:17" ht="15" customHeight="1">
      <c r="A38" s="1882"/>
      <c r="B38" s="308" t="s">
        <v>225</v>
      </c>
      <c r="C38" s="1908"/>
      <c r="D38" s="1905"/>
      <c r="E38" s="785" t="s">
        <v>135</v>
      </c>
      <c r="F38" s="655" t="s">
        <v>106</v>
      </c>
      <c r="G38" s="655" t="s">
        <v>107</v>
      </c>
      <c r="H38" s="655" t="s">
        <v>101</v>
      </c>
      <c r="I38" s="665">
        <v>0.6</v>
      </c>
      <c r="J38" s="694">
        <v>0.67</v>
      </c>
      <c r="K38" s="655" t="s">
        <v>124</v>
      </c>
      <c r="L38" s="57" t="s">
        <v>215</v>
      </c>
      <c r="M38" s="357"/>
      <c r="N38" s="357"/>
      <c r="O38" s="357"/>
      <c r="P38" s="357"/>
      <c r="Q38" s="357"/>
    </row>
    <row r="39" spans="1:17" ht="15" customHeight="1">
      <c r="A39" s="1882"/>
      <c r="B39" s="66"/>
      <c r="C39" s="1140"/>
      <c r="D39" s="1906"/>
      <c r="E39" s="865"/>
      <c r="F39" s="728"/>
      <c r="G39" s="728"/>
      <c r="H39" s="728"/>
      <c r="I39" s="729"/>
      <c r="J39" s="729"/>
      <c r="K39" s="728"/>
      <c r="L39" s="191"/>
      <c r="M39" s="357"/>
      <c r="N39" s="357"/>
      <c r="O39" s="357"/>
      <c r="P39" s="357"/>
      <c r="Q39" s="357"/>
    </row>
    <row r="40" spans="1:17" ht="15" customHeight="1">
      <c r="A40" s="1882"/>
      <c r="B40" s="397" t="s">
        <v>63</v>
      </c>
      <c r="C40" s="1902"/>
      <c r="D40" s="1905">
        <v>10</v>
      </c>
      <c r="E40" s="759" t="s">
        <v>64</v>
      </c>
      <c r="F40" s="656" t="s">
        <v>106</v>
      </c>
      <c r="G40" s="654"/>
      <c r="H40" s="654" t="s">
        <v>101</v>
      </c>
      <c r="I40" s="769"/>
      <c r="J40" s="769">
        <v>1</v>
      </c>
      <c r="K40" s="654" t="s">
        <v>124</v>
      </c>
      <c r="L40" s="159" t="s">
        <v>173</v>
      </c>
      <c r="M40" s="357"/>
      <c r="N40" s="357"/>
      <c r="O40" s="357"/>
      <c r="P40" s="357"/>
      <c r="Q40" s="357"/>
    </row>
    <row r="41" spans="1:17" ht="15" customHeight="1">
      <c r="A41" s="1882"/>
      <c r="B41" s="370"/>
      <c r="C41" s="1902"/>
      <c r="D41" s="1905"/>
      <c r="E41" s="762" t="s">
        <v>65</v>
      </c>
      <c r="F41" s="653" t="s">
        <v>106</v>
      </c>
      <c r="G41" s="655"/>
      <c r="H41" s="764" t="s">
        <v>101</v>
      </c>
      <c r="I41" s="800"/>
      <c r="J41" s="800">
        <v>1</v>
      </c>
      <c r="K41" s="655" t="s">
        <v>124</v>
      </c>
      <c r="L41" s="655" t="s">
        <v>173</v>
      </c>
      <c r="M41" s="357"/>
      <c r="N41" s="357"/>
      <c r="O41" s="357"/>
      <c r="P41" s="357"/>
      <c r="Q41" s="357"/>
    </row>
    <row r="42" spans="1:17" ht="15" customHeight="1">
      <c r="A42" s="1882"/>
      <c r="B42" s="370"/>
      <c r="C42" s="1902"/>
      <c r="D42" s="1905"/>
      <c r="E42" s="767" t="s">
        <v>66</v>
      </c>
      <c r="F42" s="653" t="s">
        <v>106</v>
      </c>
      <c r="G42" s="655"/>
      <c r="H42" s="655" t="s">
        <v>101</v>
      </c>
      <c r="I42" s="763"/>
      <c r="J42" s="800">
        <v>1</v>
      </c>
      <c r="K42" s="655" t="s">
        <v>124</v>
      </c>
      <c r="L42" s="655" t="s">
        <v>173</v>
      </c>
      <c r="M42" s="357"/>
      <c r="N42" s="357"/>
      <c r="O42" s="357"/>
      <c r="P42" s="357"/>
      <c r="Q42" s="357"/>
    </row>
    <row r="43" spans="1:17" ht="15" customHeight="1">
      <c r="A43" s="1882"/>
      <c r="B43" s="370"/>
      <c r="C43" s="1902"/>
      <c r="D43" s="1905"/>
      <c r="E43" s="785" t="s">
        <v>295</v>
      </c>
      <c r="F43" s="653" t="s">
        <v>106</v>
      </c>
      <c r="G43" s="655"/>
      <c r="H43" s="655" t="s">
        <v>101</v>
      </c>
      <c r="I43" s="655"/>
      <c r="J43" s="800">
        <v>1</v>
      </c>
      <c r="K43" s="655" t="s">
        <v>124</v>
      </c>
      <c r="L43" s="655" t="s">
        <v>173</v>
      </c>
      <c r="M43" s="357"/>
      <c r="N43" s="357"/>
      <c r="O43" s="357"/>
      <c r="P43" s="357"/>
      <c r="Q43" s="357"/>
    </row>
    <row r="44" spans="1:17" ht="15" customHeight="1">
      <c r="A44" s="1882"/>
      <c r="B44" s="370"/>
      <c r="C44" s="1902"/>
      <c r="D44" s="1905"/>
      <c r="E44" s="785" t="s">
        <v>328</v>
      </c>
      <c r="F44" s="653" t="s">
        <v>106</v>
      </c>
      <c r="G44" s="655"/>
      <c r="H44" s="655" t="s">
        <v>101</v>
      </c>
      <c r="I44" s="655"/>
      <c r="J44" s="800">
        <v>1</v>
      </c>
      <c r="K44" s="655" t="s">
        <v>124</v>
      </c>
      <c r="L44" s="655" t="s">
        <v>173</v>
      </c>
      <c r="M44" s="357"/>
      <c r="N44" s="357"/>
      <c r="O44" s="357"/>
      <c r="P44" s="357"/>
      <c r="Q44" s="357"/>
    </row>
    <row r="45" spans="1:17" ht="15" customHeight="1">
      <c r="A45" s="1882"/>
      <c r="B45" s="370"/>
      <c r="C45" s="1902"/>
      <c r="D45" s="1905"/>
      <c r="E45" s="785" t="s">
        <v>329</v>
      </c>
      <c r="F45" s="653" t="s">
        <v>106</v>
      </c>
      <c r="G45" s="655"/>
      <c r="H45" s="655" t="s">
        <v>101</v>
      </c>
      <c r="I45" s="655"/>
      <c r="J45" s="800">
        <v>1</v>
      </c>
      <c r="K45" s="655" t="s">
        <v>124</v>
      </c>
      <c r="L45" s="655" t="s">
        <v>173</v>
      </c>
      <c r="M45" s="357"/>
      <c r="N45" s="357"/>
      <c r="O45" s="357"/>
      <c r="P45" s="357"/>
      <c r="Q45" s="357"/>
    </row>
    <row r="46" spans="1:17" ht="15" customHeight="1">
      <c r="A46" s="1882"/>
      <c r="B46" s="370"/>
      <c r="C46" s="1902"/>
      <c r="D46" s="1905"/>
      <c r="E46" s="785" t="s">
        <v>296</v>
      </c>
      <c r="F46" s="653" t="s">
        <v>106</v>
      </c>
      <c r="G46" s="655"/>
      <c r="H46" s="655" t="s">
        <v>101</v>
      </c>
      <c r="I46" s="655"/>
      <c r="J46" s="800">
        <v>1</v>
      </c>
      <c r="K46" s="655" t="s">
        <v>124</v>
      </c>
      <c r="L46" s="655" t="s">
        <v>173</v>
      </c>
      <c r="M46" s="357"/>
      <c r="N46" s="357"/>
      <c r="O46" s="357"/>
      <c r="P46" s="357"/>
      <c r="Q46" s="357"/>
    </row>
    <row r="47" spans="1:17" ht="15" customHeight="1">
      <c r="A47" s="1882"/>
      <c r="B47" s="370"/>
      <c r="C47" s="1902"/>
      <c r="D47" s="1905"/>
      <c r="E47" s="785" t="s">
        <v>327</v>
      </c>
      <c r="F47" s="653" t="s">
        <v>106</v>
      </c>
      <c r="G47" s="655"/>
      <c r="H47" s="655" t="s">
        <v>101</v>
      </c>
      <c r="I47" s="655"/>
      <c r="J47" s="800">
        <v>1</v>
      </c>
      <c r="K47" s="655" t="s">
        <v>124</v>
      </c>
      <c r="L47" s="655" t="s">
        <v>173</v>
      </c>
      <c r="M47" s="357"/>
      <c r="N47" s="357"/>
      <c r="O47" s="357"/>
      <c r="P47" s="357"/>
      <c r="Q47" s="357"/>
    </row>
    <row r="48" spans="1:17" ht="15" customHeight="1">
      <c r="A48" s="1882"/>
      <c r="B48" s="370"/>
      <c r="C48" s="1902"/>
      <c r="D48" s="1905"/>
      <c r="E48" s="767"/>
      <c r="F48" s="653"/>
      <c r="G48" s="655"/>
      <c r="H48" s="655"/>
      <c r="I48" s="763"/>
      <c r="J48" s="800"/>
      <c r="K48" s="655"/>
      <c r="L48" s="655"/>
      <c r="M48" s="357"/>
      <c r="N48" s="357"/>
      <c r="O48" s="357"/>
      <c r="P48" s="357"/>
      <c r="Q48" s="357"/>
    </row>
    <row r="49" spans="1:17" ht="15" customHeight="1">
      <c r="A49" s="1882"/>
      <c r="B49" s="370"/>
      <c r="C49" s="1902"/>
      <c r="D49" s="1905"/>
      <c r="E49" s="786"/>
      <c r="F49" s="653"/>
      <c r="G49" s="655"/>
      <c r="H49" s="655"/>
      <c r="I49" s="787"/>
      <c r="J49" s="800"/>
      <c r="K49" s="655"/>
      <c r="L49" s="57"/>
      <c r="M49" s="357"/>
      <c r="N49" s="357"/>
      <c r="O49" s="357"/>
      <c r="P49" s="357"/>
      <c r="Q49" s="357"/>
    </row>
    <row r="50" spans="1:17" ht="15" customHeight="1">
      <c r="A50" s="1882"/>
      <c r="B50" s="370"/>
      <c r="C50" s="1902"/>
      <c r="D50" s="1905"/>
      <c r="E50" s="754" t="s">
        <v>216</v>
      </c>
      <c r="F50" s="653" t="s">
        <v>106</v>
      </c>
      <c r="G50" s="668" t="s">
        <v>101</v>
      </c>
      <c r="H50" s="668" t="s">
        <v>101</v>
      </c>
      <c r="I50" s="755">
        <v>2.5</v>
      </c>
      <c r="J50" s="668">
        <v>4.5</v>
      </c>
      <c r="K50" s="655" t="s">
        <v>124</v>
      </c>
      <c r="L50" s="57" t="s">
        <v>173</v>
      </c>
      <c r="M50" s="357"/>
      <c r="N50" s="357"/>
      <c r="O50" s="357"/>
      <c r="P50" s="357"/>
      <c r="Q50" s="357"/>
    </row>
    <row r="51" spans="1:17" ht="15" customHeight="1">
      <c r="A51" s="1883"/>
      <c r="B51" s="398"/>
      <c r="C51" s="1903"/>
      <c r="D51" s="1906"/>
      <c r="E51" s="937"/>
      <c r="F51" s="938"/>
      <c r="G51" s="938"/>
      <c r="H51" s="938"/>
      <c r="I51" s="939"/>
      <c r="J51" s="939"/>
      <c r="K51" s="938"/>
      <c r="L51" s="479"/>
      <c r="M51" s="357"/>
      <c r="N51" s="357"/>
      <c r="O51" s="357"/>
      <c r="P51" s="357"/>
      <c r="Q51" s="357"/>
    </row>
    <row r="52" spans="1:17" ht="30" customHeight="1">
      <c r="A52" s="1896" t="s">
        <v>34</v>
      </c>
      <c r="B52" s="1919"/>
      <c r="C52" s="1900" t="s">
        <v>41</v>
      </c>
      <c r="D52" s="1900"/>
      <c r="E52" s="1339" t="s">
        <v>38</v>
      </c>
      <c r="F52" s="1469" t="s">
        <v>49</v>
      </c>
      <c r="G52" s="1379" t="s">
        <v>46</v>
      </c>
      <c r="H52" s="1379" t="s">
        <v>39</v>
      </c>
      <c r="I52" s="1379" t="s">
        <v>93</v>
      </c>
      <c r="J52" s="1379" t="s">
        <v>96</v>
      </c>
      <c r="K52" s="1379" t="s">
        <v>95</v>
      </c>
      <c r="L52" s="1935" t="s">
        <v>40</v>
      </c>
      <c r="M52" s="357"/>
      <c r="N52" s="357"/>
      <c r="O52" s="357"/>
      <c r="P52" s="357"/>
      <c r="Q52" s="357"/>
    </row>
    <row r="53" spans="1:17" ht="20.25" customHeight="1">
      <c r="A53" s="1920"/>
      <c r="B53" s="1921"/>
      <c r="C53" s="410" t="s">
        <v>56</v>
      </c>
      <c r="D53" s="410" t="s">
        <v>32</v>
      </c>
      <c r="E53" s="1943"/>
      <c r="F53" s="1470"/>
      <c r="G53" s="1340"/>
      <c r="H53" s="1340"/>
      <c r="I53" s="1340"/>
      <c r="J53" s="1340"/>
      <c r="K53" s="1340"/>
      <c r="L53" s="1936"/>
      <c r="M53" s="357"/>
      <c r="N53" s="357"/>
      <c r="O53" s="357"/>
      <c r="P53" s="357"/>
      <c r="Q53" s="357"/>
    </row>
    <row r="54" spans="1:17" ht="15" customHeight="1">
      <c r="A54" s="1944" t="s">
        <v>8</v>
      </c>
      <c r="B54" s="1896" t="s">
        <v>68</v>
      </c>
      <c r="C54" s="1947">
        <f>SUM(I10*0.67*0.5&lt;1,1,I10*0.67*0.5)</f>
        <v>142.2896</v>
      </c>
      <c r="D54" s="1948">
        <v>142</v>
      </c>
      <c r="E54" s="46" t="s">
        <v>202</v>
      </c>
      <c r="F54" s="45" t="s">
        <v>106</v>
      </c>
      <c r="G54" s="159" t="s">
        <v>107</v>
      </c>
      <c r="H54" s="475" t="s">
        <v>101</v>
      </c>
      <c r="I54" s="475">
        <v>40</v>
      </c>
      <c r="J54" s="156">
        <v>51.16</v>
      </c>
      <c r="K54" s="156">
        <v>50</v>
      </c>
      <c r="L54" s="156" t="s">
        <v>174</v>
      </c>
      <c r="M54" s="357"/>
      <c r="N54" s="357"/>
      <c r="O54" s="357"/>
      <c r="P54" s="357"/>
      <c r="Q54" s="357"/>
    </row>
    <row r="55" spans="1:17" ht="15" customHeight="1">
      <c r="A55" s="1945"/>
      <c r="B55" s="1825"/>
      <c r="C55" s="1947"/>
      <c r="D55" s="1948"/>
      <c r="E55" s="931" t="s">
        <v>278</v>
      </c>
      <c r="F55" s="653" t="s">
        <v>106</v>
      </c>
      <c r="G55" s="678" t="s">
        <v>98</v>
      </c>
      <c r="H55" s="653" t="s">
        <v>101</v>
      </c>
      <c r="I55" s="1009">
        <v>5</v>
      </c>
      <c r="J55" s="665">
        <v>1239.3</v>
      </c>
      <c r="K55" s="653">
        <v>1000</v>
      </c>
      <c r="L55" s="655" t="s">
        <v>174</v>
      </c>
      <c r="M55" s="357"/>
      <c r="N55" s="357"/>
      <c r="O55" s="357"/>
      <c r="P55" s="357"/>
      <c r="Q55" s="357"/>
    </row>
    <row r="56" spans="1:17" ht="15" customHeight="1">
      <c r="A56" s="1945"/>
      <c r="B56" s="1825"/>
      <c r="C56" s="1947"/>
      <c r="D56" s="1948"/>
      <c r="E56" s="677"/>
      <c r="F56" s="668"/>
      <c r="G56" s="655"/>
      <c r="H56" s="932"/>
      <c r="I56" s="932"/>
      <c r="J56" s="653"/>
      <c r="K56" s="653"/>
      <c r="L56" s="653"/>
      <c r="M56" s="357"/>
      <c r="N56" s="357"/>
      <c r="O56" s="357"/>
      <c r="P56" s="357"/>
      <c r="Q56" s="357"/>
    </row>
    <row r="57" spans="1:17" ht="15" customHeight="1">
      <c r="A57" s="1945"/>
      <c r="B57" s="1888"/>
      <c r="C57" s="1947"/>
      <c r="D57" s="1886"/>
      <c r="E57" s="677" t="s">
        <v>112</v>
      </c>
      <c r="F57" s="668" t="s">
        <v>106</v>
      </c>
      <c r="G57" s="668" t="s">
        <v>101</v>
      </c>
      <c r="H57" s="668" t="s">
        <v>101</v>
      </c>
      <c r="I57" s="668">
        <v>50</v>
      </c>
      <c r="J57" s="668">
        <v>103.76</v>
      </c>
      <c r="K57" s="653">
        <v>100</v>
      </c>
      <c r="L57" s="655" t="s">
        <v>174</v>
      </c>
      <c r="M57" s="357"/>
      <c r="N57" s="357"/>
      <c r="O57" s="357"/>
      <c r="P57" s="357"/>
      <c r="Q57" s="357"/>
    </row>
    <row r="58" spans="1:17" ht="15" customHeight="1">
      <c r="A58" s="1945"/>
      <c r="B58" s="1888"/>
      <c r="C58" s="1947"/>
      <c r="D58" s="1886"/>
      <c r="E58" s="677" t="s">
        <v>113</v>
      </c>
      <c r="F58" s="668" t="s">
        <v>106</v>
      </c>
      <c r="G58" s="668" t="s">
        <v>101</v>
      </c>
      <c r="H58" s="668" t="s">
        <v>101</v>
      </c>
      <c r="I58" s="668">
        <v>50</v>
      </c>
      <c r="J58" s="668">
        <v>104.73</v>
      </c>
      <c r="K58" s="653">
        <v>100</v>
      </c>
      <c r="L58" s="655" t="s">
        <v>174</v>
      </c>
      <c r="M58" s="357"/>
      <c r="N58" s="357"/>
      <c r="O58" s="357"/>
      <c r="P58" s="357"/>
      <c r="Q58" s="357"/>
    </row>
    <row r="59" spans="1:17" ht="15" customHeight="1">
      <c r="A59" s="1945"/>
      <c r="B59" s="1888"/>
      <c r="C59" s="1947"/>
      <c r="D59" s="1886"/>
      <c r="E59" s="677" t="s">
        <v>176</v>
      </c>
      <c r="F59" s="668" t="s">
        <v>106</v>
      </c>
      <c r="G59" s="668" t="s">
        <v>101</v>
      </c>
      <c r="H59" s="668" t="s">
        <v>101</v>
      </c>
      <c r="I59" s="668">
        <v>50</v>
      </c>
      <c r="J59" s="668">
        <v>102.8</v>
      </c>
      <c r="K59" s="653">
        <v>100</v>
      </c>
      <c r="L59" s="655" t="s">
        <v>174</v>
      </c>
      <c r="M59" s="357"/>
      <c r="N59" s="357"/>
      <c r="O59" s="357"/>
      <c r="P59" s="357"/>
      <c r="Q59" s="357"/>
    </row>
    <row r="60" spans="1:17" ht="15" customHeight="1">
      <c r="A60" s="1945"/>
      <c r="B60" s="1888"/>
      <c r="C60" s="1947"/>
      <c r="D60" s="1886"/>
      <c r="E60" s="677" t="s">
        <v>186</v>
      </c>
      <c r="F60" s="668" t="s">
        <v>106</v>
      </c>
      <c r="G60" s="668" t="s">
        <v>101</v>
      </c>
      <c r="H60" s="668" t="s">
        <v>101</v>
      </c>
      <c r="I60" s="668">
        <v>50</v>
      </c>
      <c r="J60" s="668">
        <v>104.39</v>
      </c>
      <c r="K60" s="653">
        <v>100</v>
      </c>
      <c r="L60" s="655" t="s">
        <v>174</v>
      </c>
      <c r="M60" s="357"/>
      <c r="N60" s="357"/>
      <c r="O60" s="357"/>
      <c r="P60" s="357"/>
      <c r="Q60" s="357"/>
    </row>
    <row r="61" spans="1:17" ht="15" customHeight="1">
      <c r="A61" s="1945"/>
      <c r="B61" s="1888"/>
      <c r="C61" s="1947"/>
      <c r="D61" s="1886"/>
      <c r="E61" s="677"/>
      <c r="F61" s="653"/>
      <c r="G61" s="655"/>
      <c r="H61" s="668"/>
      <c r="I61" s="653"/>
      <c r="J61" s="653"/>
      <c r="K61" s="653"/>
      <c r="L61" s="655"/>
      <c r="M61" s="357"/>
      <c r="N61" s="357"/>
      <c r="O61" s="357"/>
      <c r="P61" s="357"/>
      <c r="Q61" s="357"/>
    </row>
    <row r="62" spans="1:17" ht="15" customHeight="1">
      <c r="A62" s="1945"/>
      <c r="B62" s="1888"/>
      <c r="C62" s="1947"/>
      <c r="D62" s="1886"/>
      <c r="E62" s="47" t="s">
        <v>264</v>
      </c>
      <c r="F62" s="155" t="s">
        <v>106</v>
      </c>
      <c r="G62" s="57" t="s">
        <v>107</v>
      </c>
      <c r="H62" s="136" t="s">
        <v>101</v>
      </c>
      <c r="I62" s="653">
        <v>40</v>
      </c>
      <c r="J62" s="653">
        <v>109</v>
      </c>
      <c r="K62" s="653">
        <v>100</v>
      </c>
      <c r="L62" s="655" t="s">
        <v>173</v>
      </c>
      <c r="M62" s="357"/>
      <c r="N62" s="357"/>
      <c r="O62" s="357"/>
      <c r="P62" s="357"/>
      <c r="Q62" s="357"/>
    </row>
    <row r="63" spans="1:17" ht="15" customHeight="1">
      <c r="A63" s="1945"/>
      <c r="B63" s="1888"/>
      <c r="C63" s="1947"/>
      <c r="D63" s="1886"/>
      <c r="E63" s="47"/>
      <c r="F63" s="155"/>
      <c r="G63" s="57"/>
      <c r="H63" s="136"/>
      <c r="I63" s="653"/>
      <c r="J63" s="653"/>
      <c r="K63" s="653"/>
      <c r="L63" s="655"/>
      <c r="M63" s="357"/>
      <c r="N63" s="357"/>
      <c r="O63" s="357"/>
      <c r="P63" s="357"/>
      <c r="Q63" s="357"/>
    </row>
    <row r="64" spans="1:17" ht="15" customHeight="1">
      <c r="A64" s="1945"/>
      <c r="B64" s="1888"/>
      <c r="C64" s="1947"/>
      <c r="D64" s="1886"/>
      <c r="E64" s="677" t="s">
        <v>111</v>
      </c>
      <c r="F64" s="668" t="s">
        <v>106</v>
      </c>
      <c r="G64" s="655" t="s">
        <v>107</v>
      </c>
      <c r="H64" s="668" t="s">
        <v>101</v>
      </c>
      <c r="I64" s="668">
        <v>15</v>
      </c>
      <c r="J64" s="653">
        <v>12.49</v>
      </c>
      <c r="K64" s="665" t="s">
        <v>124</v>
      </c>
      <c r="L64" s="655" t="s">
        <v>174</v>
      </c>
      <c r="M64" s="357"/>
      <c r="N64" s="357"/>
      <c r="O64" s="357"/>
      <c r="P64" s="357"/>
      <c r="Q64" s="357"/>
    </row>
    <row r="65" spans="1:17" ht="15" customHeight="1">
      <c r="A65" s="1945"/>
      <c r="B65" s="1888"/>
      <c r="C65" s="1947"/>
      <c r="D65" s="1886"/>
      <c r="E65" s="677" t="s">
        <v>226</v>
      </c>
      <c r="F65" s="668" t="s">
        <v>106</v>
      </c>
      <c r="G65" s="655" t="s">
        <v>107</v>
      </c>
      <c r="H65" s="668" t="s">
        <v>101</v>
      </c>
      <c r="I65" s="668">
        <v>15</v>
      </c>
      <c r="J65" s="653">
        <v>15.75</v>
      </c>
      <c r="K65" s="665" t="s">
        <v>124</v>
      </c>
      <c r="L65" s="655" t="s">
        <v>174</v>
      </c>
      <c r="M65" s="357"/>
      <c r="N65" s="357"/>
      <c r="O65" s="357"/>
      <c r="P65" s="357"/>
      <c r="Q65" s="357"/>
    </row>
    <row r="66" spans="1:17" ht="15" customHeight="1">
      <c r="A66" s="1945"/>
      <c r="B66" s="1888"/>
      <c r="C66" s="1947"/>
      <c r="D66" s="1886"/>
      <c r="E66" s="677" t="s">
        <v>261</v>
      </c>
      <c r="F66" s="668" t="s">
        <v>106</v>
      </c>
      <c r="G66" s="655" t="s">
        <v>107</v>
      </c>
      <c r="H66" s="668" t="s">
        <v>101</v>
      </c>
      <c r="I66" s="668">
        <v>15</v>
      </c>
      <c r="J66" s="653">
        <v>13.57</v>
      </c>
      <c r="K66" s="665" t="s">
        <v>124</v>
      </c>
      <c r="L66" s="655" t="s">
        <v>174</v>
      </c>
      <c r="M66" s="357"/>
      <c r="N66" s="357"/>
      <c r="O66" s="357"/>
      <c r="P66" s="357"/>
      <c r="Q66" s="357"/>
    </row>
    <row r="67" spans="1:17" ht="15" customHeight="1">
      <c r="A67" s="1945"/>
      <c r="B67" s="1888"/>
      <c r="C67" s="1947"/>
      <c r="D67" s="1886"/>
      <c r="E67" s="750" t="s">
        <v>266</v>
      </c>
      <c r="F67" s="749" t="s">
        <v>106</v>
      </c>
      <c r="G67" s="655" t="s">
        <v>107</v>
      </c>
      <c r="H67" s="657" t="s">
        <v>101</v>
      </c>
      <c r="I67" s="657">
        <v>15</v>
      </c>
      <c r="J67" s="657">
        <v>667</v>
      </c>
      <c r="K67" s="665">
        <v>600</v>
      </c>
      <c r="L67" s="655" t="s">
        <v>174</v>
      </c>
      <c r="M67" s="357"/>
      <c r="N67" s="357"/>
      <c r="O67" s="357"/>
      <c r="P67" s="357"/>
      <c r="Q67" s="357"/>
    </row>
    <row r="68" spans="1:17" ht="15" customHeight="1">
      <c r="A68" s="1945"/>
      <c r="B68" s="1888"/>
      <c r="C68" s="1947"/>
      <c r="D68" s="1886"/>
      <c r="E68" s="677"/>
      <c r="F68" s="668"/>
      <c r="G68" s="655"/>
      <c r="H68" s="668"/>
      <c r="I68" s="668"/>
      <c r="J68" s="653"/>
      <c r="K68" s="653"/>
      <c r="L68" s="655"/>
      <c r="M68" s="357"/>
      <c r="N68" s="357"/>
      <c r="O68" s="357"/>
      <c r="P68" s="357"/>
      <c r="Q68" s="357"/>
    </row>
    <row r="69" spans="1:17" ht="15" customHeight="1">
      <c r="A69" s="1945"/>
      <c r="B69" s="1888"/>
      <c r="C69" s="1947"/>
      <c r="D69" s="1886"/>
      <c r="E69" s="178" t="s">
        <v>286</v>
      </c>
      <c r="F69" s="657" t="s">
        <v>106</v>
      </c>
      <c r="G69" s="655" t="s">
        <v>107</v>
      </c>
      <c r="H69" s="668" t="s">
        <v>101</v>
      </c>
      <c r="I69" s="694">
        <v>60</v>
      </c>
      <c r="J69" s="694">
        <v>164.5</v>
      </c>
      <c r="K69" s="651" t="s">
        <v>124</v>
      </c>
      <c r="L69" s="655" t="s">
        <v>215</v>
      </c>
      <c r="M69" s="357"/>
      <c r="N69" s="357"/>
      <c r="O69" s="357"/>
      <c r="P69" s="357"/>
      <c r="Q69" s="357"/>
    </row>
    <row r="70" spans="1:17" ht="15" customHeight="1">
      <c r="A70" s="1945"/>
      <c r="B70" s="1888"/>
      <c r="C70" s="1947"/>
      <c r="D70" s="1886"/>
      <c r="E70" s="751"/>
      <c r="F70" s="751"/>
      <c r="G70" s="751"/>
      <c r="H70" s="751"/>
      <c r="I70" s="751"/>
      <c r="J70" s="751"/>
      <c r="K70" s="653"/>
      <c r="L70" s="655"/>
      <c r="M70" s="357"/>
      <c r="N70" s="357"/>
      <c r="O70" s="357"/>
      <c r="P70" s="357"/>
      <c r="Q70" s="357"/>
    </row>
    <row r="71" spans="1:17" ht="15" customHeight="1">
      <c r="A71" s="1945"/>
      <c r="B71" s="1888"/>
      <c r="C71" s="1947"/>
      <c r="D71" s="1886"/>
      <c r="E71" s="677" t="s">
        <v>114</v>
      </c>
      <c r="F71" s="653" t="s">
        <v>106</v>
      </c>
      <c r="G71" s="668" t="s">
        <v>101</v>
      </c>
      <c r="H71" s="668" t="s">
        <v>101</v>
      </c>
      <c r="I71" s="668">
        <v>50</v>
      </c>
      <c r="J71" s="668">
        <v>109.8</v>
      </c>
      <c r="K71" s="653">
        <v>100</v>
      </c>
      <c r="L71" s="655" t="s">
        <v>215</v>
      </c>
      <c r="M71" s="357"/>
      <c r="N71" s="357"/>
      <c r="O71" s="357"/>
      <c r="P71" s="357"/>
      <c r="Q71" s="357"/>
    </row>
    <row r="72" spans="1:17" ht="15" customHeight="1">
      <c r="A72" s="1945"/>
      <c r="B72" s="1888"/>
      <c r="C72" s="1947"/>
      <c r="D72" s="1886"/>
      <c r="E72" s="677" t="s">
        <v>297</v>
      </c>
      <c r="F72" s="653" t="s">
        <v>106</v>
      </c>
      <c r="G72" s="668" t="s">
        <v>101</v>
      </c>
      <c r="H72" s="668" t="s">
        <v>101</v>
      </c>
      <c r="I72" s="668">
        <v>50</v>
      </c>
      <c r="J72" s="668">
        <v>113.5</v>
      </c>
      <c r="K72" s="653">
        <v>100</v>
      </c>
      <c r="L72" s="655" t="s">
        <v>215</v>
      </c>
      <c r="M72" s="357"/>
      <c r="N72" s="357"/>
      <c r="O72" s="357"/>
      <c r="P72" s="357"/>
      <c r="Q72" s="357"/>
    </row>
    <row r="73" spans="1:17" ht="15" customHeight="1">
      <c r="A73" s="1945"/>
      <c r="B73" s="1888"/>
      <c r="C73" s="1947"/>
      <c r="D73" s="1886"/>
      <c r="E73" s="677" t="s">
        <v>298</v>
      </c>
      <c r="F73" s="653" t="s">
        <v>106</v>
      </c>
      <c r="G73" s="668" t="s">
        <v>101</v>
      </c>
      <c r="H73" s="668" t="s">
        <v>101</v>
      </c>
      <c r="I73" s="668">
        <v>50</v>
      </c>
      <c r="J73" s="668">
        <v>108.4</v>
      </c>
      <c r="K73" s="668">
        <v>100</v>
      </c>
      <c r="L73" s="655" t="s">
        <v>215</v>
      </c>
      <c r="M73" s="357"/>
      <c r="N73" s="357"/>
      <c r="O73" s="357"/>
      <c r="P73" s="357"/>
      <c r="Q73" s="357"/>
    </row>
    <row r="74" spans="1:17" ht="15" customHeight="1">
      <c r="A74" s="1945"/>
      <c r="B74" s="1888"/>
      <c r="C74" s="1947"/>
      <c r="D74" s="1886"/>
      <c r="E74" s="677" t="s">
        <v>299</v>
      </c>
      <c r="F74" s="653" t="s">
        <v>106</v>
      </c>
      <c r="G74" s="668" t="s">
        <v>101</v>
      </c>
      <c r="H74" s="668" t="s">
        <v>101</v>
      </c>
      <c r="I74" s="668">
        <v>50</v>
      </c>
      <c r="J74" s="668">
        <v>114.4</v>
      </c>
      <c r="K74" s="653">
        <v>100</v>
      </c>
      <c r="L74" s="655" t="s">
        <v>215</v>
      </c>
      <c r="M74" s="357"/>
      <c r="N74" s="357"/>
      <c r="O74" s="357"/>
      <c r="P74" s="357"/>
      <c r="Q74" s="357"/>
    </row>
    <row r="75" spans="1:17" ht="15" customHeight="1">
      <c r="A75" s="1945"/>
      <c r="B75" s="1888"/>
      <c r="C75" s="1947"/>
      <c r="D75" s="1886"/>
      <c r="E75" s="677" t="s">
        <v>300</v>
      </c>
      <c r="F75" s="653" t="s">
        <v>106</v>
      </c>
      <c r="G75" s="668" t="s">
        <v>101</v>
      </c>
      <c r="H75" s="668" t="s">
        <v>101</v>
      </c>
      <c r="I75" s="668">
        <v>50</v>
      </c>
      <c r="J75" s="668">
        <v>109.5</v>
      </c>
      <c r="K75" s="653">
        <v>100</v>
      </c>
      <c r="L75" s="655" t="s">
        <v>215</v>
      </c>
      <c r="M75" s="357"/>
      <c r="N75" s="357"/>
      <c r="O75" s="357"/>
      <c r="P75" s="357"/>
      <c r="Q75" s="357"/>
    </row>
    <row r="76" spans="1:17" ht="33" customHeight="1">
      <c r="A76" s="1945"/>
      <c r="B76" s="1888"/>
      <c r="C76" s="1947"/>
      <c r="D76" s="1886"/>
      <c r="E76" s="677" t="s">
        <v>301</v>
      </c>
      <c r="F76" s="667" t="s">
        <v>106</v>
      </c>
      <c r="G76" s="668" t="s">
        <v>101</v>
      </c>
      <c r="H76" s="664" t="s">
        <v>101</v>
      </c>
      <c r="I76" s="668">
        <v>50</v>
      </c>
      <c r="J76" s="664">
        <v>109.2</v>
      </c>
      <c r="K76" s="667">
        <v>100</v>
      </c>
      <c r="L76" s="655" t="s">
        <v>215</v>
      </c>
      <c r="M76" s="357"/>
      <c r="N76" s="357"/>
      <c r="O76" s="357"/>
      <c r="P76" s="357"/>
      <c r="Q76" s="357"/>
    </row>
    <row r="77" spans="1:17" ht="15" customHeight="1">
      <c r="A77" s="1945"/>
      <c r="B77" s="1888"/>
      <c r="C77" s="1947"/>
      <c r="D77" s="1886"/>
      <c r="E77" s="677" t="s">
        <v>302</v>
      </c>
      <c r="F77" s="653" t="s">
        <v>106</v>
      </c>
      <c r="G77" s="668" t="s">
        <v>101</v>
      </c>
      <c r="H77" s="668" t="s">
        <v>101</v>
      </c>
      <c r="I77" s="668">
        <v>50</v>
      </c>
      <c r="J77" s="668">
        <v>120.2</v>
      </c>
      <c r="K77" s="653">
        <v>100</v>
      </c>
      <c r="L77" s="655" t="s">
        <v>215</v>
      </c>
      <c r="M77" s="357"/>
      <c r="N77" s="357"/>
      <c r="O77" s="357"/>
      <c r="P77" s="357"/>
      <c r="Q77" s="357"/>
    </row>
    <row r="78" spans="1:17" ht="15" customHeight="1">
      <c r="A78" s="1945"/>
      <c r="B78" s="1888"/>
      <c r="C78" s="1947"/>
      <c r="D78" s="1886"/>
      <c r="E78" s="677" t="s">
        <v>115</v>
      </c>
      <c r="F78" s="653" t="s">
        <v>106</v>
      </c>
      <c r="G78" s="668" t="s">
        <v>101</v>
      </c>
      <c r="H78" s="668" t="s">
        <v>101</v>
      </c>
      <c r="I78" s="668">
        <v>50</v>
      </c>
      <c r="J78" s="668">
        <v>112.9</v>
      </c>
      <c r="K78" s="653">
        <v>100</v>
      </c>
      <c r="L78" s="655" t="s">
        <v>215</v>
      </c>
      <c r="M78" s="357"/>
      <c r="N78" s="357"/>
      <c r="O78" s="357"/>
      <c r="P78" s="357"/>
      <c r="Q78" s="357"/>
    </row>
    <row r="79" spans="1:17" ht="15" customHeight="1">
      <c r="A79" s="1945"/>
      <c r="B79" s="1888"/>
      <c r="C79" s="1947"/>
      <c r="D79" s="1886"/>
      <c r="E79" s="752" t="s">
        <v>116</v>
      </c>
      <c r="F79" s="653" t="s">
        <v>106</v>
      </c>
      <c r="G79" s="668" t="s">
        <v>101</v>
      </c>
      <c r="H79" s="668" t="s">
        <v>101</v>
      </c>
      <c r="I79" s="668">
        <v>50</v>
      </c>
      <c r="J79" s="668">
        <v>113.9</v>
      </c>
      <c r="K79" s="667">
        <v>100</v>
      </c>
      <c r="L79" s="655" t="s">
        <v>215</v>
      </c>
      <c r="M79" s="357"/>
      <c r="N79" s="357"/>
      <c r="O79" s="357"/>
      <c r="P79" s="357"/>
      <c r="Q79" s="357"/>
    </row>
    <row r="80" spans="1:17" ht="15" customHeight="1">
      <c r="A80" s="1945"/>
      <c r="B80" s="1888"/>
      <c r="C80" s="1947"/>
      <c r="D80" s="1886"/>
      <c r="E80" s="754" t="s">
        <v>303</v>
      </c>
      <c r="F80" s="653" t="s">
        <v>106</v>
      </c>
      <c r="G80" s="668" t="s">
        <v>101</v>
      </c>
      <c r="H80" s="668" t="s">
        <v>101</v>
      </c>
      <c r="I80" s="668">
        <v>25</v>
      </c>
      <c r="J80" s="755">
        <v>58.58</v>
      </c>
      <c r="K80" s="653">
        <v>50</v>
      </c>
      <c r="L80" s="655" t="s">
        <v>215</v>
      </c>
      <c r="M80" s="357"/>
      <c r="N80" s="357"/>
      <c r="O80" s="357"/>
      <c r="P80" s="357"/>
      <c r="Q80" s="357"/>
    </row>
    <row r="81" spans="1:17" ht="15" customHeight="1">
      <c r="A81" s="1945"/>
      <c r="B81" s="1888"/>
      <c r="C81" s="1947"/>
      <c r="D81" s="1886"/>
      <c r="E81" s="754"/>
      <c r="F81" s="771"/>
      <c r="G81" s="771"/>
      <c r="H81" s="755"/>
      <c r="I81" s="755"/>
      <c r="J81" s="755"/>
      <c r="K81" s="805"/>
      <c r="L81" s="189"/>
      <c r="M81" s="357"/>
      <c r="N81" s="357"/>
      <c r="O81" s="357"/>
      <c r="P81" s="357"/>
      <c r="Q81" s="357"/>
    </row>
    <row r="82" spans="1:17" ht="15" customHeight="1">
      <c r="A82" s="1946"/>
      <c r="B82" s="1889"/>
      <c r="C82" s="1947"/>
      <c r="D82" s="1886"/>
      <c r="E82" s="283"/>
      <c r="F82" s="479"/>
      <c r="G82" s="479"/>
      <c r="H82" s="479"/>
      <c r="I82" s="479"/>
      <c r="J82" s="479"/>
      <c r="K82" s="479"/>
      <c r="L82" s="479"/>
      <c r="M82" s="357"/>
      <c r="N82" s="357"/>
      <c r="O82" s="357"/>
      <c r="P82" s="357"/>
      <c r="Q82" s="357"/>
    </row>
    <row r="83" spans="1:17" ht="15" customHeight="1">
      <c r="A83" s="1881" t="s">
        <v>10</v>
      </c>
      <c r="B83" s="1896" t="s">
        <v>69</v>
      </c>
      <c r="C83" s="1890">
        <f>IF(I10*0.67*0.2&lt;1,1,I10*0.67*0.2)</f>
        <v>56.515840000000004</v>
      </c>
      <c r="D83" s="1886">
        <v>57</v>
      </c>
      <c r="E83" s="182" t="s">
        <v>117</v>
      </c>
      <c r="F83" s="156" t="s">
        <v>106</v>
      </c>
      <c r="G83" s="159"/>
      <c r="H83" s="45" t="s">
        <v>101</v>
      </c>
      <c r="I83" s="45"/>
      <c r="J83" s="45">
        <v>130.24</v>
      </c>
      <c r="K83" s="156" t="s">
        <v>124</v>
      </c>
      <c r="L83" s="176" t="s">
        <v>174</v>
      </c>
      <c r="M83" s="67"/>
      <c r="N83" s="357"/>
      <c r="O83" s="357"/>
      <c r="P83" s="357"/>
      <c r="Q83" s="357"/>
    </row>
    <row r="84" spans="1:17" ht="15" customHeight="1">
      <c r="A84" s="1882"/>
      <c r="B84" s="1888"/>
      <c r="C84" s="1890"/>
      <c r="D84" s="1886"/>
      <c r="E84" s="441" t="s">
        <v>180</v>
      </c>
      <c r="F84" s="155" t="s">
        <v>106</v>
      </c>
      <c r="G84" s="57"/>
      <c r="H84" s="136" t="s">
        <v>101</v>
      </c>
      <c r="I84" s="136"/>
      <c r="J84" s="136">
        <v>59.13</v>
      </c>
      <c r="K84" s="155">
        <v>50</v>
      </c>
      <c r="L84" s="69" t="s">
        <v>174</v>
      </c>
      <c r="M84" s="357"/>
      <c r="N84" s="357"/>
      <c r="O84" s="357"/>
      <c r="P84" s="357"/>
      <c r="Q84" s="357"/>
    </row>
    <row r="85" spans="1:17" ht="15" customHeight="1">
      <c r="A85" s="1882"/>
      <c r="B85" s="1888"/>
      <c r="C85" s="1890"/>
      <c r="D85" s="1886"/>
      <c r="E85" s="187" t="s">
        <v>183</v>
      </c>
      <c r="F85" s="522" t="s">
        <v>106</v>
      </c>
      <c r="G85" s="57"/>
      <c r="H85" s="136" t="s">
        <v>101</v>
      </c>
      <c r="I85" s="154"/>
      <c r="J85" s="154">
        <v>3.4</v>
      </c>
      <c r="K85" s="139" t="s">
        <v>124</v>
      </c>
      <c r="L85" s="69" t="s">
        <v>174</v>
      </c>
      <c r="M85" s="357"/>
      <c r="N85" s="357"/>
      <c r="O85" s="357"/>
      <c r="P85" s="357"/>
      <c r="Q85" s="357"/>
    </row>
    <row r="86" spans="1:17" ht="15" customHeight="1">
      <c r="A86" s="1882"/>
      <c r="B86" s="1888"/>
      <c r="C86" s="1890"/>
      <c r="D86" s="1886"/>
      <c r="E86" s="284"/>
      <c r="F86" s="522"/>
      <c r="G86" s="522"/>
      <c r="H86" s="522"/>
      <c r="I86" s="522"/>
      <c r="J86" s="522"/>
      <c r="K86" s="531"/>
      <c r="L86" s="522"/>
      <c r="M86" s="357"/>
      <c r="N86" s="357"/>
      <c r="O86" s="357"/>
      <c r="P86" s="357"/>
      <c r="Q86" s="357"/>
    </row>
    <row r="87" spans="1:17" ht="15" customHeight="1">
      <c r="A87" s="1883"/>
      <c r="B87" s="1889"/>
      <c r="C87" s="1890"/>
      <c r="D87" s="1886"/>
      <c r="E87" s="283"/>
      <c r="F87" s="479"/>
      <c r="G87" s="479"/>
      <c r="H87" s="479"/>
      <c r="I87" s="479"/>
      <c r="J87" s="479"/>
      <c r="K87" s="479"/>
      <c r="L87" s="479"/>
      <c r="M87" s="357"/>
      <c r="N87" s="357"/>
      <c r="O87" s="357"/>
      <c r="P87" s="357"/>
      <c r="Q87" s="357"/>
    </row>
    <row r="88" spans="1:17" ht="15" customHeight="1">
      <c r="A88" s="1937" t="s">
        <v>15</v>
      </c>
      <c r="B88" s="1940" t="s">
        <v>73</v>
      </c>
      <c r="C88" s="1952"/>
      <c r="D88" s="1886"/>
      <c r="E88" s="533"/>
      <c r="F88" s="534"/>
      <c r="G88" s="534"/>
      <c r="H88" s="534"/>
      <c r="I88" s="534"/>
      <c r="J88" s="534"/>
      <c r="K88" s="534"/>
      <c r="L88" s="534"/>
      <c r="M88" s="357"/>
      <c r="N88" s="357"/>
      <c r="O88" s="357"/>
      <c r="P88" s="357"/>
      <c r="Q88" s="357"/>
    </row>
    <row r="89" spans="1:17" ht="15" customHeight="1">
      <c r="A89" s="1938"/>
      <c r="B89" s="1941"/>
      <c r="C89" s="1952"/>
      <c r="D89" s="1886"/>
      <c r="E89" s="535"/>
      <c r="F89" s="521"/>
      <c r="G89" s="521"/>
      <c r="H89" s="521"/>
      <c r="I89" s="521"/>
      <c r="J89" s="521"/>
      <c r="K89" s="521"/>
      <c r="L89" s="521"/>
      <c r="M89" s="357"/>
      <c r="N89" s="357"/>
      <c r="O89" s="357"/>
      <c r="P89" s="357"/>
      <c r="Q89" s="357"/>
    </row>
    <row r="90" spans="1:17" ht="15" customHeight="1">
      <c r="A90" s="1938"/>
      <c r="B90" s="1941"/>
      <c r="C90" s="1952"/>
      <c r="D90" s="1886"/>
      <c r="E90" s="535"/>
      <c r="F90" s="521"/>
      <c r="G90" s="521"/>
      <c r="H90" s="521"/>
      <c r="I90" s="521"/>
      <c r="J90" s="521"/>
      <c r="K90" s="521"/>
      <c r="L90" s="521"/>
      <c r="M90" s="357"/>
      <c r="N90" s="357"/>
      <c r="O90" s="357"/>
      <c r="P90" s="357"/>
      <c r="Q90" s="357"/>
    </row>
    <row r="91" spans="1:17" ht="15" customHeight="1">
      <c r="A91" s="1939"/>
      <c r="B91" s="1942"/>
      <c r="C91" s="1952"/>
      <c r="D91" s="1886"/>
      <c r="E91" s="536"/>
      <c r="F91" s="537"/>
      <c r="G91" s="537"/>
      <c r="H91" s="537"/>
      <c r="I91" s="537"/>
      <c r="J91" s="537"/>
      <c r="K91" s="537"/>
      <c r="L91" s="537"/>
      <c r="M91" s="357"/>
      <c r="N91" s="357"/>
      <c r="O91" s="357"/>
      <c r="P91" s="357"/>
      <c r="Q91" s="357"/>
    </row>
    <row r="92" spans="1:17" ht="33" customHeight="1">
      <c r="A92" s="1896" t="s">
        <v>34</v>
      </c>
      <c r="B92" s="1897"/>
      <c r="C92" s="1900" t="s">
        <v>41</v>
      </c>
      <c r="D92" s="1900"/>
      <c r="E92" s="1339" t="s">
        <v>38</v>
      </c>
      <c r="F92" s="1469" t="s">
        <v>49</v>
      </c>
      <c r="G92" s="1379" t="s">
        <v>46</v>
      </c>
      <c r="H92" s="1379" t="s">
        <v>39</v>
      </c>
      <c r="I92" s="1379" t="s">
        <v>93</v>
      </c>
      <c r="J92" s="1379" t="s">
        <v>94</v>
      </c>
      <c r="K92" s="1379" t="s">
        <v>95</v>
      </c>
      <c r="L92" s="1472" t="s">
        <v>40</v>
      </c>
      <c r="M92" s="357"/>
      <c r="N92" s="357"/>
      <c r="O92" s="357"/>
      <c r="P92" s="357"/>
      <c r="Q92" s="357"/>
    </row>
    <row r="93" spans="1:17" ht="18" customHeight="1">
      <c r="A93" s="1898"/>
      <c r="B93" s="1899"/>
      <c r="C93" s="410" t="s">
        <v>56</v>
      </c>
      <c r="D93" s="410" t="s">
        <v>32</v>
      </c>
      <c r="E93" s="1901"/>
      <c r="F93" s="1471"/>
      <c r="G93" s="1341"/>
      <c r="H93" s="1341"/>
      <c r="I93" s="1341"/>
      <c r="J93" s="1341"/>
      <c r="K93" s="1341"/>
      <c r="L93" s="1474"/>
      <c r="M93" s="357"/>
      <c r="N93" s="357"/>
      <c r="O93" s="357"/>
      <c r="P93" s="357"/>
      <c r="Q93" s="357"/>
    </row>
    <row r="94" spans="1:17" ht="15" customHeight="1">
      <c r="A94" s="1877" t="s">
        <v>25</v>
      </c>
      <c r="B94" s="1878"/>
      <c r="C94" s="1141">
        <f>IF(I10*0.67*0.3&lt;1,1,I10*0.67*0.3)</f>
        <v>84.77376</v>
      </c>
      <c r="D94" s="401">
        <f>D96+D106+D113+D117</f>
        <v>90</v>
      </c>
      <c r="E94" s="538"/>
      <c r="F94" s="524"/>
      <c r="G94" s="1879"/>
      <c r="H94" s="1879"/>
      <c r="I94" s="1879"/>
      <c r="J94" s="1879"/>
      <c r="K94" s="1879"/>
      <c r="L94" s="1880"/>
      <c r="M94" s="357"/>
      <c r="N94" s="357"/>
      <c r="O94" s="357"/>
      <c r="P94" s="357"/>
      <c r="Q94" s="357"/>
    </row>
    <row r="95" spans="1:17" ht="15" customHeight="1">
      <c r="A95" s="1040"/>
      <c r="B95" s="1041"/>
      <c r="C95" s="1141"/>
      <c r="D95" s="401"/>
      <c r="E95" s="1257"/>
      <c r="F95" s="1155"/>
      <c r="G95" s="1156"/>
      <c r="H95" s="1156"/>
      <c r="I95" s="1258"/>
      <c r="J95" s="1258"/>
      <c r="K95" s="1155"/>
      <c r="L95" s="1259"/>
      <c r="M95" s="357"/>
      <c r="N95" s="357"/>
      <c r="O95" s="357"/>
      <c r="P95" s="357"/>
      <c r="Q95" s="357"/>
    </row>
    <row r="96" spans="1:17" ht="19.5" customHeight="1">
      <c r="A96" s="1881" t="s">
        <v>17</v>
      </c>
      <c r="B96" s="1953" t="s">
        <v>74</v>
      </c>
      <c r="C96" s="1893"/>
      <c r="D96" s="1904">
        <v>40</v>
      </c>
      <c r="E96" s="1176" t="s">
        <v>344</v>
      </c>
      <c r="F96" s="1162" t="s">
        <v>106</v>
      </c>
      <c r="G96" s="1161" t="s">
        <v>178</v>
      </c>
      <c r="H96" s="1161" t="s">
        <v>123</v>
      </c>
      <c r="I96" s="1177">
        <v>1</v>
      </c>
      <c r="J96" s="1177">
        <v>1</v>
      </c>
      <c r="K96" s="1162">
        <v>10</v>
      </c>
      <c r="L96" s="1226" t="s">
        <v>282</v>
      </c>
      <c r="M96" s="357"/>
      <c r="N96" s="357"/>
      <c r="O96" s="357"/>
      <c r="P96" s="357"/>
      <c r="Q96" s="357"/>
    </row>
    <row r="97" spans="1:17" ht="18.75" customHeight="1">
      <c r="A97" s="1882"/>
      <c r="B97" s="1954"/>
      <c r="C97" s="1894"/>
      <c r="D97" s="1905"/>
      <c r="E97" s="1186" t="s">
        <v>347</v>
      </c>
      <c r="F97" s="1163" t="s">
        <v>106</v>
      </c>
      <c r="G97" s="1173" t="s">
        <v>178</v>
      </c>
      <c r="H97" s="1173" t="s">
        <v>123</v>
      </c>
      <c r="I97" s="1174">
        <v>1</v>
      </c>
      <c r="J97" s="1174">
        <v>1</v>
      </c>
      <c r="K97" s="1163">
        <v>10</v>
      </c>
      <c r="L97" s="1204" t="s">
        <v>350</v>
      </c>
      <c r="M97" s="357"/>
      <c r="N97" s="357"/>
      <c r="O97" s="357"/>
      <c r="P97" s="357"/>
      <c r="Q97" s="357"/>
    </row>
    <row r="98" spans="1:17" ht="21" customHeight="1">
      <c r="A98" s="1882"/>
      <c r="B98" s="1954"/>
      <c r="C98" s="1894"/>
      <c r="D98" s="1905"/>
      <c r="E98" s="1178" t="s">
        <v>343</v>
      </c>
      <c r="F98" s="1163" t="s">
        <v>106</v>
      </c>
      <c r="G98" s="1173" t="s">
        <v>178</v>
      </c>
      <c r="H98" s="1173" t="s">
        <v>123</v>
      </c>
      <c r="I98" s="1174">
        <v>1</v>
      </c>
      <c r="J98" s="1174">
        <v>1</v>
      </c>
      <c r="K98" s="1163">
        <v>10</v>
      </c>
      <c r="L98" s="1204" t="s">
        <v>350</v>
      </c>
      <c r="M98" s="357"/>
      <c r="N98" s="357"/>
      <c r="O98" s="357"/>
      <c r="P98" s="357"/>
      <c r="Q98" s="357"/>
    </row>
    <row r="99" spans="1:17" ht="30.75" customHeight="1">
      <c r="A99" s="1882"/>
      <c r="B99" s="1954"/>
      <c r="C99" s="1894"/>
      <c r="D99" s="1905"/>
      <c r="E99" s="1178" t="s">
        <v>323</v>
      </c>
      <c r="F99" s="1163" t="s">
        <v>106</v>
      </c>
      <c r="G99" s="1173" t="s">
        <v>178</v>
      </c>
      <c r="H99" s="1173" t="s">
        <v>123</v>
      </c>
      <c r="I99" s="1174">
        <v>1</v>
      </c>
      <c r="J99" s="1174">
        <v>1</v>
      </c>
      <c r="K99" s="1163">
        <v>50</v>
      </c>
      <c r="L99" s="1204" t="s">
        <v>282</v>
      </c>
      <c r="M99" s="357"/>
      <c r="N99" s="357"/>
      <c r="O99" s="357"/>
      <c r="P99" s="357"/>
      <c r="Q99" s="357"/>
    </row>
    <row r="100" spans="1:17" ht="48.75" customHeight="1">
      <c r="A100" s="1882"/>
      <c r="B100" s="1954"/>
      <c r="C100" s="1894"/>
      <c r="D100" s="1905"/>
      <c r="E100" s="1224" t="s">
        <v>324</v>
      </c>
      <c r="F100" s="1163" t="s">
        <v>106</v>
      </c>
      <c r="G100" s="1173" t="s">
        <v>178</v>
      </c>
      <c r="H100" s="1173" t="s">
        <v>123</v>
      </c>
      <c r="I100" s="1174">
        <v>1</v>
      </c>
      <c r="J100" s="1174">
        <v>1</v>
      </c>
      <c r="K100" s="1163">
        <v>75</v>
      </c>
      <c r="L100" s="1204" t="s">
        <v>282</v>
      </c>
      <c r="M100" s="357"/>
      <c r="N100" s="357"/>
      <c r="O100" s="357"/>
      <c r="P100" s="357"/>
      <c r="Q100" s="357"/>
    </row>
    <row r="101" spans="1:17" ht="15" customHeight="1">
      <c r="A101" s="1882"/>
      <c r="B101" s="1941"/>
      <c r="C101" s="1894"/>
      <c r="D101" s="1905"/>
      <c r="E101" s="1179" t="s">
        <v>146</v>
      </c>
      <c r="F101" s="1163" t="s">
        <v>106</v>
      </c>
      <c r="G101" s="1173" t="s">
        <v>178</v>
      </c>
      <c r="H101" s="1173" t="s">
        <v>99</v>
      </c>
      <c r="I101" s="1180">
        <v>1</v>
      </c>
      <c r="J101" s="1180">
        <v>1</v>
      </c>
      <c r="K101" s="1163">
        <v>10</v>
      </c>
      <c r="L101" s="1204" t="s">
        <v>282</v>
      </c>
      <c r="M101" s="357"/>
      <c r="N101" s="357"/>
      <c r="O101" s="357"/>
      <c r="P101" s="357"/>
      <c r="Q101" s="357"/>
    </row>
    <row r="102" spans="1:17" ht="14.25" customHeight="1">
      <c r="A102" s="1882"/>
      <c r="B102" s="1941"/>
      <c r="C102" s="1894"/>
      <c r="D102" s="1905"/>
      <c r="E102" s="1170" t="s">
        <v>346</v>
      </c>
      <c r="F102" s="1163" t="s">
        <v>106</v>
      </c>
      <c r="G102" s="1173" t="s">
        <v>178</v>
      </c>
      <c r="H102" s="1173" t="s">
        <v>99</v>
      </c>
      <c r="I102" s="1180">
        <v>1</v>
      </c>
      <c r="J102" s="1180">
        <v>1</v>
      </c>
      <c r="K102" s="1163">
        <v>10</v>
      </c>
      <c r="L102" s="1204" t="s">
        <v>282</v>
      </c>
      <c r="M102" s="357"/>
      <c r="N102" s="357"/>
      <c r="O102" s="357"/>
      <c r="P102" s="357"/>
      <c r="Q102" s="357"/>
    </row>
    <row r="103" spans="1:17" ht="15" customHeight="1">
      <c r="A103" s="1882"/>
      <c r="B103" s="1941"/>
      <c r="C103" s="1894"/>
      <c r="D103" s="1905"/>
      <c r="E103" s="1179"/>
      <c r="F103" s="1163"/>
      <c r="G103" s="1173"/>
      <c r="H103" s="1173"/>
      <c r="I103" s="1180"/>
      <c r="J103" s="1180"/>
      <c r="K103" s="1163"/>
      <c r="L103" s="1204"/>
      <c r="M103" s="357"/>
      <c r="N103" s="357"/>
      <c r="O103" s="357"/>
      <c r="P103" s="357"/>
      <c r="Q103" s="357"/>
    </row>
    <row r="104" spans="1:17" ht="15" customHeight="1">
      <c r="A104" s="1882"/>
      <c r="B104" s="1941"/>
      <c r="C104" s="1894"/>
      <c r="D104" s="1905"/>
      <c r="E104" s="1190"/>
      <c r="F104" s="1255"/>
      <c r="G104" s="1255"/>
      <c r="H104" s="1173"/>
      <c r="I104" s="1256"/>
      <c r="J104" s="1180"/>
      <c r="K104" s="1163"/>
      <c r="L104" s="1204"/>
      <c r="M104" s="357"/>
      <c r="N104" s="357"/>
      <c r="O104" s="357"/>
      <c r="P104" s="357"/>
      <c r="Q104" s="357"/>
    </row>
    <row r="105" spans="1:17" ht="15" customHeight="1">
      <c r="A105" s="1883"/>
      <c r="B105" s="1942"/>
      <c r="C105" s="1895"/>
      <c r="D105" s="1906"/>
      <c r="E105" s="650"/>
      <c r="F105" s="522"/>
      <c r="G105" s="522"/>
      <c r="H105" s="504"/>
      <c r="I105" s="531"/>
      <c r="J105" s="1048"/>
      <c r="K105" s="653"/>
      <c r="L105" s="57"/>
      <c r="M105" s="357"/>
      <c r="N105" s="357"/>
      <c r="O105" s="357"/>
      <c r="P105" s="357"/>
      <c r="Q105" s="357"/>
    </row>
    <row r="106" spans="1:17" ht="15" customHeight="1">
      <c r="A106" s="1881" t="s">
        <v>19</v>
      </c>
      <c r="B106" s="1896" t="s">
        <v>75</v>
      </c>
      <c r="C106" s="1890"/>
      <c r="D106" s="1886">
        <v>22</v>
      </c>
      <c r="E106" s="169" t="s">
        <v>127</v>
      </c>
      <c r="F106" s="156" t="s">
        <v>106</v>
      </c>
      <c r="G106" s="68"/>
      <c r="H106" s="68" t="s">
        <v>147</v>
      </c>
      <c r="I106" s="130"/>
      <c r="J106" s="130">
        <v>10</v>
      </c>
      <c r="K106" s="68">
        <v>200</v>
      </c>
      <c r="L106" s="57" t="s">
        <v>282</v>
      </c>
      <c r="M106" s="357"/>
      <c r="N106" s="357"/>
      <c r="O106" s="357"/>
      <c r="P106" s="357"/>
      <c r="Q106" s="357"/>
    </row>
    <row r="107" spans="1:17" ht="15" customHeight="1">
      <c r="A107" s="1882"/>
      <c r="B107" s="1888"/>
      <c r="C107" s="1890"/>
      <c r="D107" s="1886"/>
      <c r="E107" s="170" t="s">
        <v>128</v>
      </c>
      <c r="F107" s="155" t="s">
        <v>106</v>
      </c>
      <c r="G107" s="154"/>
      <c r="H107" s="154" t="s">
        <v>147</v>
      </c>
      <c r="I107" s="139"/>
      <c r="J107" s="139">
        <v>5</v>
      </c>
      <c r="K107" s="154">
        <v>50</v>
      </c>
      <c r="L107" s="57" t="s">
        <v>282</v>
      </c>
      <c r="M107" s="357"/>
      <c r="N107" s="357"/>
      <c r="O107" s="357"/>
      <c r="P107" s="357"/>
      <c r="Q107" s="357"/>
    </row>
    <row r="108" spans="1:17" ht="15" customHeight="1">
      <c r="A108" s="1882"/>
      <c r="B108" s="1888"/>
      <c r="C108" s="1890"/>
      <c r="D108" s="1886"/>
      <c r="E108" s="170"/>
      <c r="F108" s="155"/>
      <c r="G108" s="154"/>
      <c r="H108" s="154"/>
      <c r="I108" s="139"/>
      <c r="J108" s="139"/>
      <c r="K108" s="154"/>
      <c r="L108" s="57"/>
      <c r="M108" s="357"/>
      <c r="N108" s="357"/>
      <c r="O108" s="357"/>
      <c r="P108" s="357"/>
      <c r="Q108" s="357"/>
    </row>
    <row r="109" spans="1:17" ht="15" customHeight="1">
      <c r="A109" s="1882"/>
      <c r="B109" s="1888"/>
      <c r="C109" s="1890"/>
      <c r="D109" s="1886"/>
      <c r="E109" s="170" t="s">
        <v>129</v>
      </c>
      <c r="F109" s="155" t="s">
        <v>106</v>
      </c>
      <c r="G109" s="154"/>
      <c r="H109" s="154" t="s">
        <v>207</v>
      </c>
      <c r="I109" s="139"/>
      <c r="J109" s="139">
        <v>5</v>
      </c>
      <c r="K109" s="154">
        <v>500</v>
      </c>
      <c r="L109" s="57" t="s">
        <v>282</v>
      </c>
      <c r="M109" s="357"/>
      <c r="N109" s="357"/>
      <c r="O109" s="357"/>
      <c r="P109" s="357"/>
      <c r="Q109" s="357"/>
    </row>
    <row r="110" spans="1:17" ht="15" customHeight="1">
      <c r="A110" s="1882"/>
      <c r="B110" s="1888"/>
      <c r="C110" s="1890"/>
      <c r="D110" s="1886"/>
      <c r="E110" s="284"/>
      <c r="F110" s="522"/>
      <c r="G110" s="522"/>
      <c r="H110" s="522"/>
      <c r="I110" s="531"/>
      <c r="J110" s="531"/>
      <c r="K110" s="522"/>
      <c r="L110" s="522"/>
      <c r="M110" s="272"/>
      <c r="N110" s="272"/>
      <c r="O110" s="272"/>
      <c r="P110" s="272"/>
      <c r="Q110" s="272"/>
    </row>
    <row r="111" spans="1:17" ht="15" customHeight="1">
      <c r="A111" s="1882"/>
      <c r="B111" s="1888"/>
      <c r="C111" s="1890"/>
      <c r="D111" s="1886"/>
      <c r="E111" s="284"/>
      <c r="F111" s="522"/>
      <c r="G111" s="522"/>
      <c r="H111" s="522"/>
      <c r="I111" s="531"/>
      <c r="J111" s="531"/>
      <c r="K111" s="522"/>
      <c r="L111" s="522"/>
      <c r="M111" s="272"/>
      <c r="N111" s="272"/>
      <c r="O111" s="272"/>
      <c r="P111" s="272"/>
      <c r="Q111" s="272"/>
    </row>
    <row r="112" spans="1:17" ht="15" customHeight="1">
      <c r="A112" s="1883"/>
      <c r="B112" s="1889"/>
      <c r="C112" s="1890"/>
      <c r="D112" s="1886"/>
      <c r="E112" s="283"/>
      <c r="F112" s="479"/>
      <c r="G112" s="479"/>
      <c r="H112" s="479"/>
      <c r="I112" s="532"/>
      <c r="J112" s="532"/>
      <c r="K112" s="479"/>
      <c r="L112" s="479"/>
      <c r="M112" s="272"/>
      <c r="N112" s="272"/>
      <c r="O112" s="272"/>
      <c r="P112" s="272"/>
      <c r="Q112" s="272"/>
    </row>
    <row r="113" spans="1:17" ht="15" customHeight="1">
      <c r="A113" s="1881" t="s">
        <v>20</v>
      </c>
      <c r="B113" s="1896" t="s">
        <v>76</v>
      </c>
      <c r="C113" s="1890"/>
      <c r="D113" s="1886">
        <v>6</v>
      </c>
      <c r="E113" s="169" t="s">
        <v>148</v>
      </c>
      <c r="F113" s="156" t="s">
        <v>106</v>
      </c>
      <c r="G113" s="744"/>
      <c r="H113" s="744" t="s">
        <v>110</v>
      </c>
      <c r="I113" s="662"/>
      <c r="J113" s="662">
        <v>108660</v>
      </c>
      <c r="K113" s="68">
        <v>100000</v>
      </c>
      <c r="L113" s="57" t="s">
        <v>282</v>
      </c>
      <c r="M113" s="272"/>
      <c r="N113" s="272"/>
      <c r="O113" s="272"/>
      <c r="P113" s="272"/>
      <c r="Q113" s="272"/>
    </row>
    <row r="114" spans="1:17" ht="15" customHeight="1">
      <c r="A114" s="1882"/>
      <c r="B114" s="1888"/>
      <c r="C114" s="1890"/>
      <c r="D114" s="1886"/>
      <c r="E114" s="170"/>
      <c r="F114" s="154"/>
      <c r="G114" s="154"/>
      <c r="H114" s="154"/>
      <c r="I114" s="139"/>
      <c r="J114" s="139"/>
      <c r="K114" s="154"/>
      <c r="L114" s="154"/>
      <c r="M114" s="272"/>
      <c r="N114" s="272"/>
      <c r="O114" s="272"/>
      <c r="P114" s="272"/>
      <c r="Q114" s="272"/>
    </row>
    <row r="115" spans="1:17" ht="15" customHeight="1">
      <c r="A115" s="1882"/>
      <c r="B115" s="1888"/>
      <c r="C115" s="1890"/>
      <c r="D115" s="1886"/>
      <c r="E115" s="170"/>
      <c r="F115" s="154"/>
      <c r="G115" s="154"/>
      <c r="H115" s="154"/>
      <c r="I115" s="139"/>
      <c r="J115" s="139"/>
      <c r="K115" s="154"/>
      <c r="L115" s="154"/>
      <c r="M115" s="272"/>
      <c r="N115" s="272"/>
      <c r="O115" s="272"/>
      <c r="P115" s="272"/>
      <c r="Q115" s="272"/>
    </row>
    <row r="116" spans="1:17" ht="15" customHeight="1">
      <c r="A116" s="1883"/>
      <c r="B116" s="1889"/>
      <c r="C116" s="1890"/>
      <c r="D116" s="1886"/>
      <c r="E116" s="171"/>
      <c r="F116" s="482"/>
      <c r="G116" s="482"/>
      <c r="H116" s="482"/>
      <c r="I116" s="350"/>
      <c r="J116" s="350"/>
      <c r="K116" s="482"/>
      <c r="L116" s="482"/>
      <c r="M116" s="272"/>
      <c r="N116" s="272"/>
      <c r="O116" s="272"/>
      <c r="P116" s="272"/>
      <c r="Q116" s="272"/>
    </row>
    <row r="117" spans="1:17" ht="15" customHeight="1">
      <c r="A117" s="1881" t="s">
        <v>21</v>
      </c>
      <c r="B117" s="1887" t="s">
        <v>149</v>
      </c>
      <c r="C117" s="1890"/>
      <c r="D117" s="1886">
        <v>22</v>
      </c>
      <c r="E117" s="169" t="s">
        <v>150</v>
      </c>
      <c r="F117" s="156" t="s">
        <v>106</v>
      </c>
      <c r="G117" s="68"/>
      <c r="H117" s="68" t="s">
        <v>101</v>
      </c>
      <c r="I117" s="130"/>
      <c r="J117" s="130">
        <v>1.5</v>
      </c>
      <c r="K117" s="156" t="s">
        <v>124</v>
      </c>
      <c r="L117" s="159" t="s">
        <v>173</v>
      </c>
      <c r="M117" s="272"/>
      <c r="N117" s="272"/>
      <c r="O117" s="272"/>
      <c r="P117" s="272"/>
      <c r="Q117" s="272"/>
    </row>
    <row r="118" spans="1:17" ht="15" customHeight="1">
      <c r="A118" s="1882"/>
      <c r="B118" s="1888"/>
      <c r="C118" s="1890"/>
      <c r="D118" s="1886"/>
      <c r="E118" s="170" t="s">
        <v>151</v>
      </c>
      <c r="F118" s="155" t="s">
        <v>106</v>
      </c>
      <c r="G118" s="154"/>
      <c r="H118" s="154" t="s">
        <v>101</v>
      </c>
      <c r="I118" s="139"/>
      <c r="J118" s="139">
        <v>1.2</v>
      </c>
      <c r="K118" s="155" t="s">
        <v>124</v>
      </c>
      <c r="L118" s="57" t="s">
        <v>173</v>
      </c>
      <c r="M118" s="272"/>
      <c r="N118" s="272"/>
      <c r="O118" s="272"/>
      <c r="P118" s="272"/>
      <c r="Q118" s="272"/>
    </row>
    <row r="119" spans="1:17" ht="15" customHeight="1">
      <c r="A119" s="1882"/>
      <c r="B119" s="1888"/>
      <c r="C119" s="1890"/>
      <c r="D119" s="1886"/>
      <c r="E119" s="170" t="s">
        <v>208</v>
      </c>
      <c r="F119" s="155" t="s">
        <v>106</v>
      </c>
      <c r="G119" s="154"/>
      <c r="H119" s="154" t="s">
        <v>101</v>
      </c>
      <c r="I119" s="139"/>
      <c r="J119" s="139">
        <v>1.68</v>
      </c>
      <c r="K119" s="155" t="s">
        <v>124</v>
      </c>
      <c r="L119" s="57" t="s">
        <v>173</v>
      </c>
      <c r="M119" s="272"/>
      <c r="N119" s="272"/>
      <c r="O119" s="272"/>
      <c r="P119" s="272"/>
      <c r="Q119" s="272"/>
    </row>
    <row r="120" spans="1:17" ht="15" customHeight="1">
      <c r="A120" s="1882"/>
      <c r="B120" s="1888"/>
      <c r="C120" s="1890"/>
      <c r="D120" s="1886"/>
      <c r="E120" s="170" t="s">
        <v>209</v>
      </c>
      <c r="F120" s="155" t="s">
        <v>106</v>
      </c>
      <c r="G120" s="154"/>
      <c r="H120" s="154" t="s">
        <v>101</v>
      </c>
      <c r="I120" s="139"/>
      <c r="J120" s="139">
        <v>1.84</v>
      </c>
      <c r="K120" s="155" t="s">
        <v>124</v>
      </c>
      <c r="L120" s="57" t="s">
        <v>173</v>
      </c>
      <c r="M120" s="272"/>
      <c r="N120" s="272"/>
      <c r="O120" s="272"/>
      <c r="P120" s="272"/>
      <c r="Q120" s="272"/>
    </row>
    <row r="121" spans="1:17" ht="15" customHeight="1">
      <c r="A121" s="1883"/>
      <c r="B121" s="1889"/>
      <c r="C121" s="1890"/>
      <c r="D121" s="1886"/>
      <c r="E121" s="171"/>
      <c r="F121" s="482"/>
      <c r="G121" s="482"/>
      <c r="H121" s="482"/>
      <c r="I121" s="350"/>
      <c r="J121" s="350"/>
      <c r="K121" s="482"/>
      <c r="L121" s="482"/>
      <c r="M121" s="274"/>
      <c r="N121" s="274"/>
      <c r="O121" s="274"/>
      <c r="P121" s="274"/>
      <c r="Q121" s="274"/>
    </row>
    <row r="122" spans="1:17" ht="15" customHeight="1">
      <c r="A122" s="1306" t="s">
        <v>77</v>
      </c>
      <c r="B122" s="1950" t="s">
        <v>78</v>
      </c>
      <c r="C122" s="1891"/>
      <c r="D122" s="1892">
        <v>7</v>
      </c>
      <c r="E122" s="172" t="s">
        <v>133</v>
      </c>
      <c r="F122" s="156" t="s">
        <v>106</v>
      </c>
      <c r="G122" s="156"/>
      <c r="H122" s="156" t="s">
        <v>131</v>
      </c>
      <c r="I122" s="45"/>
      <c r="J122" s="45">
        <v>3</v>
      </c>
      <c r="K122" s="156">
        <v>100</v>
      </c>
      <c r="L122" s="57" t="s">
        <v>282</v>
      </c>
      <c r="M122" s="272"/>
      <c r="N122" s="272"/>
      <c r="O122" s="272"/>
      <c r="P122" s="272"/>
      <c r="Q122" s="272"/>
    </row>
    <row r="123" spans="1:17" ht="15" customHeight="1">
      <c r="A123" s="1307"/>
      <c r="B123" s="1951"/>
      <c r="C123" s="1891"/>
      <c r="D123" s="1892"/>
      <c r="E123" s="173" t="s">
        <v>134</v>
      </c>
      <c r="F123" s="327" t="s">
        <v>106</v>
      </c>
      <c r="G123" s="327"/>
      <c r="H123" s="327" t="s">
        <v>131</v>
      </c>
      <c r="I123" s="204"/>
      <c r="J123" s="204" t="s">
        <v>132</v>
      </c>
      <c r="K123" s="327">
        <v>20</v>
      </c>
      <c r="L123" s="191" t="s">
        <v>282</v>
      </c>
      <c r="M123" s="272"/>
      <c r="N123" s="272"/>
      <c r="O123" s="272"/>
      <c r="P123" s="272"/>
      <c r="Q123" s="272"/>
    </row>
    <row r="124" spans="1:17" ht="15">
      <c r="A124" s="272"/>
      <c r="B124" s="272"/>
      <c r="C124" s="285"/>
      <c r="D124" s="281"/>
      <c r="E124" s="272"/>
      <c r="F124" s="272"/>
      <c r="G124" s="272"/>
      <c r="H124" s="272"/>
      <c r="I124" s="272"/>
      <c r="J124" s="272"/>
      <c r="K124" s="272"/>
      <c r="L124" s="272"/>
      <c r="M124" s="272"/>
      <c r="N124" s="272"/>
      <c r="O124" s="272"/>
      <c r="P124" s="272"/>
      <c r="Q124" s="272"/>
    </row>
    <row r="125" spans="1:17" ht="15.75">
      <c r="A125" s="357"/>
      <c r="B125" s="554"/>
      <c r="C125" s="271"/>
      <c r="D125" s="281"/>
      <c r="E125" s="357"/>
      <c r="F125" s="357"/>
      <c r="G125" s="357"/>
      <c r="H125" s="357"/>
      <c r="I125" s="357"/>
      <c r="J125" s="357"/>
      <c r="K125" s="357"/>
      <c r="L125" s="357"/>
      <c r="M125" s="357"/>
      <c r="N125" s="357"/>
      <c r="O125" s="357"/>
      <c r="P125" s="357"/>
      <c r="Q125" s="357"/>
    </row>
    <row r="126" spans="1:17" ht="32.25" customHeight="1">
      <c r="A126" s="357"/>
      <c r="B126" s="1949" t="s">
        <v>79</v>
      </c>
      <c r="C126" s="1949"/>
      <c r="D126" s="555">
        <f>C16</f>
        <v>421.76</v>
      </c>
      <c r="E126" s="357"/>
      <c r="F126" s="357"/>
      <c r="G126" s="357"/>
      <c r="H126" s="357"/>
      <c r="I126" s="357"/>
      <c r="J126" s="357"/>
      <c r="K126" s="357"/>
      <c r="L126" s="357"/>
      <c r="M126" s="357"/>
      <c r="N126" s="357"/>
      <c r="O126" s="357"/>
      <c r="P126" s="357"/>
      <c r="Q126" s="357"/>
    </row>
    <row r="127" spans="1:17" ht="15">
      <c r="A127" s="357"/>
      <c r="B127" s="557"/>
      <c r="C127" s="558"/>
      <c r="D127" s="559"/>
      <c r="E127" s="357"/>
      <c r="F127" s="357"/>
      <c r="G127" s="357"/>
      <c r="H127" s="357"/>
      <c r="I127" s="357"/>
      <c r="J127" s="357"/>
      <c r="K127" s="357"/>
      <c r="L127" s="357"/>
      <c r="M127" s="357"/>
      <c r="N127" s="357"/>
      <c r="O127" s="357"/>
      <c r="P127" s="357"/>
      <c r="Q127" s="357"/>
    </row>
    <row r="128" spans="1:17" ht="15">
      <c r="A128" s="73"/>
      <c r="B128" s="1612" t="s">
        <v>192</v>
      </c>
      <c r="C128" s="1613"/>
      <c r="D128" s="555">
        <f>SUM(D21+D26+D30+D54+D83+D94+D122)</f>
        <v>438</v>
      </c>
      <c r="E128" s="56"/>
      <c r="F128" s="56"/>
      <c r="G128" s="56"/>
      <c r="H128" s="56"/>
      <c r="I128" s="56"/>
      <c r="J128" s="56"/>
      <c r="K128" s="357"/>
      <c r="L128" s="357"/>
      <c r="M128" s="357"/>
      <c r="N128" s="357"/>
      <c r="O128" s="357"/>
      <c r="P128" s="357"/>
      <c r="Q128" s="357"/>
    </row>
    <row r="129" spans="2:17" ht="15">
      <c r="B129" s="34"/>
      <c r="C129" s="34"/>
      <c r="D129" s="34"/>
      <c r="E129" s="34"/>
      <c r="F129" s="34"/>
      <c r="G129" s="56"/>
      <c r="H129" s="56"/>
      <c r="I129" s="56"/>
      <c r="J129" s="56"/>
      <c r="K129" s="357"/>
      <c r="L129" s="357"/>
      <c r="M129" s="357"/>
      <c r="N129" s="357"/>
      <c r="O129" s="357"/>
      <c r="P129" s="357"/>
      <c r="Q129" s="357"/>
    </row>
    <row r="130" spans="2:10" ht="15">
      <c r="B130" s="43" t="s">
        <v>164</v>
      </c>
      <c r="C130" s="124"/>
      <c r="D130" s="126"/>
      <c r="E130" s="126"/>
      <c r="F130" s="126"/>
      <c r="G130" s="126"/>
      <c r="H130" s="56"/>
      <c r="I130" s="56"/>
      <c r="J130" s="56"/>
    </row>
    <row r="131" spans="2:10" ht="15">
      <c r="B131" s="43"/>
      <c r="C131" s="124" t="s">
        <v>166</v>
      </c>
      <c r="D131" s="126"/>
      <c r="E131" s="126"/>
      <c r="F131" s="126"/>
      <c r="G131" s="126"/>
      <c r="H131" s="34"/>
      <c r="I131" s="34"/>
      <c r="J131" s="34"/>
    </row>
    <row r="132" spans="2:10" ht="15">
      <c r="B132" s="72"/>
      <c r="C132" s="124" t="s">
        <v>280</v>
      </c>
      <c r="D132" s="126"/>
      <c r="E132" s="126"/>
      <c r="F132" s="126"/>
      <c r="G132" s="126"/>
      <c r="H132" s="40"/>
      <c r="I132" s="34"/>
      <c r="J132" s="34"/>
    </row>
    <row r="133" spans="2:10" ht="15">
      <c r="B133" s="72"/>
      <c r="C133" s="124" t="s">
        <v>229</v>
      </c>
      <c r="D133" s="126"/>
      <c r="E133" s="126"/>
      <c r="F133" s="126"/>
      <c r="G133" s="126"/>
      <c r="H133" s="40"/>
      <c r="I133" s="34"/>
      <c r="J133" s="34"/>
    </row>
    <row r="134" spans="2:15" ht="15">
      <c r="B134" s="1884"/>
      <c r="C134" s="1318"/>
      <c r="D134" s="1318"/>
      <c r="E134" s="1318"/>
      <c r="F134" s="1318"/>
      <c r="G134" s="1318"/>
      <c r="H134" s="1318"/>
      <c r="I134" s="1318"/>
      <c r="J134" s="1318"/>
      <c r="K134" s="1318"/>
      <c r="L134" s="1318"/>
      <c r="M134" s="1318"/>
      <c r="N134" s="1318"/>
      <c r="O134" s="1318"/>
    </row>
    <row r="135" spans="2:15" ht="27" customHeight="1">
      <c r="B135" s="1885"/>
      <c r="C135" s="1318"/>
      <c r="D135" s="1318"/>
      <c r="E135" s="1318"/>
      <c r="F135" s="1318"/>
      <c r="G135" s="1318"/>
      <c r="H135" s="1318"/>
      <c r="I135" s="1318"/>
      <c r="J135" s="1318"/>
      <c r="K135" s="1318"/>
      <c r="L135" s="1318"/>
      <c r="M135" s="175"/>
      <c r="N135" s="175"/>
      <c r="O135" s="175"/>
    </row>
    <row r="136" spans="2:15" ht="15" customHeight="1">
      <c r="B136" s="34"/>
      <c r="C136" s="1767"/>
      <c r="D136" s="1768"/>
      <c r="E136" s="1768"/>
      <c r="F136" s="1768"/>
      <c r="G136" s="1768"/>
      <c r="H136" s="1768"/>
      <c r="I136" s="1768"/>
      <c r="J136" s="1768"/>
      <c r="K136" s="1768"/>
      <c r="L136" s="1768"/>
      <c r="M136" s="175"/>
      <c r="N136" s="175"/>
      <c r="O136" s="175"/>
    </row>
    <row r="137" spans="2:15" ht="15" customHeight="1">
      <c r="B137" s="34"/>
      <c r="C137" s="1767"/>
      <c r="D137" s="1768"/>
      <c r="E137" s="1768"/>
      <c r="F137" s="1768"/>
      <c r="G137" s="1768"/>
      <c r="H137" s="1768"/>
      <c r="I137" s="1768"/>
      <c r="J137" s="1768"/>
      <c r="K137" s="1768"/>
      <c r="L137" s="1768"/>
      <c r="M137" s="175"/>
      <c r="N137" s="175"/>
      <c r="O137" s="175"/>
    </row>
    <row r="138" spans="1:15" ht="21" customHeight="1">
      <c r="A138" s="366"/>
      <c r="B138" s="366"/>
      <c r="C138" s="1767"/>
      <c r="D138" s="1768"/>
      <c r="E138" s="1768"/>
      <c r="F138" s="1768"/>
      <c r="G138" s="1768"/>
      <c r="H138" s="1768"/>
      <c r="I138" s="1768"/>
      <c r="J138" s="1768"/>
      <c r="K138" s="1768"/>
      <c r="L138" s="1768"/>
      <c r="M138" s="1768"/>
      <c r="N138" s="1768"/>
      <c r="O138" s="175"/>
    </row>
    <row r="139" spans="7:10" ht="15">
      <c r="G139" s="40"/>
      <c r="H139" s="40"/>
      <c r="I139" s="34"/>
      <c r="J139" s="34"/>
    </row>
    <row r="140" spans="7:10" ht="15.75">
      <c r="G140" s="42"/>
      <c r="H140" s="42"/>
      <c r="I140" s="34"/>
      <c r="J140" s="41"/>
    </row>
  </sheetData>
  <sheetProtection/>
  <protectedRanges>
    <protectedRange sqref="E82:L82 E110:L112 E86 E25 F85:F86 G25:L25 F24:F25 E27:L29 G86:L91 E87:F91 D21:D42 D54:D79 D48:D51 D81:D91 D104:D117 D95:D103 D94" name="Range1_1_2"/>
    <protectedRange password="CDC0" sqref="G13" name="Range1_2_1_1"/>
    <protectedRange sqref="G95:H95" name="Range1_12_3"/>
    <protectedRange sqref="E106:E109 G106:K109" name="Range1_16_2"/>
    <protectedRange sqref="E119:E121 F121 G119:G121 H121 I119:J121 K121:L121 E114:L116" name="Range1_1_1_2"/>
    <protectedRange sqref="E113 G113:K113 H117:H120" name="Range1_19_1"/>
    <protectedRange password="CDC0" sqref="F21" name="Range1_3_1"/>
    <protectedRange password="CDC0" sqref="E26:F26 H26:K26 F22:F23" name="Range1_8_1_1"/>
    <protectedRange password="CDC0" sqref="E39" name="Range1_6_1_2"/>
    <protectedRange password="CDC0" sqref="F39" name="Range1_7_1_1"/>
    <protectedRange password="CDC0" sqref="K74:K78 K56 K54" name="Range1_12_1_6"/>
    <protectedRange sqref="M83 I85:K85" name="Range1_11_1"/>
    <protectedRange sqref="C10:D10" name="Range1_4_1"/>
    <protectedRange sqref="C11:D11" name="Range1_6_3"/>
    <protectedRange password="CDC0" sqref="L117:L120" name="Range1_12_1_3_1"/>
    <protectedRange password="CDC0" sqref="L54 L56" name="Range1_12_1_4_2"/>
    <protectedRange sqref="E85" name="Range1_1_1_1_1"/>
    <protectedRange sqref="C17" name="Range1_2_2"/>
    <protectedRange password="CDC0" sqref="G39:H39" name="Range1_1_5_1"/>
    <protectedRange password="CDC0" sqref="E21" name="Range1_6_3_1_1"/>
    <protectedRange password="CDC0" sqref="E24" name="Range1_12_2_1"/>
    <protectedRange password="CDC0" sqref="H21 H24" name="Range1_7_1_2_1_1"/>
    <protectedRange password="CDC0" sqref="G26 G21 G24 G40:G42 G83:G85 G48:G49" name="Range1_6_2_1_1"/>
    <protectedRange password="CDC0" sqref="L26 I21:L21 I24:L24" name="Range1_6_5_1_2"/>
    <protectedRange password="CDC0" sqref="K39" name="Range1_11_2_2_1_1"/>
    <protectedRange password="CDC0" sqref="J39" name="Range1_7_2_2"/>
    <protectedRange password="CDC0" sqref="I39" name="Range1_7_2_1_1"/>
    <protectedRange password="CDC0" sqref="I42 I48:I49" name="Range1_11_1_1_1"/>
    <protectedRange password="CDC0" sqref="K42 K48:K50" name="Range1_15_1_1_1_1"/>
    <protectedRange password="CDC0" sqref="F42 F48:F49" name="Range1_12_13_1_1_2_1_1"/>
    <protectedRange password="CDC0" sqref="K40:K41" name="Range1_15_1_1_2_1"/>
    <protectedRange password="CDC0" sqref="F40:F41" name="Range1_12_13_1_1_2_2_1"/>
    <protectedRange password="CDC0" sqref="H40" name="Range1_1_4_1_2_1"/>
    <protectedRange password="CDC0" sqref="L40:L42 L48:L50" name="Range1_6_5_1_1_1"/>
    <protectedRange password="CDC0" sqref="K57:K60 K70:K71 K68" name="Range1_12_1_1_1_1"/>
    <protectedRange password="CDC0" sqref="L83:L85 L64:L68 L55 L57:L60 L70" name="Range1_6_2_2"/>
    <protectedRange password="CDC0" sqref="K72" name="Range1_12_1_8_1"/>
    <protectedRange password="CDC0" sqref="I95:J95" name="Range1_21_1_1_1"/>
    <protectedRange password="CDC0" sqref="H83:H85" name="Range1_12_1_5_1"/>
    <protectedRange password="CDC0" sqref="E22:E23 G22:L23" name="Range1_6_4_1"/>
    <protectedRange password="CDC0" sqref="L108" name="Range1_6_10"/>
    <protectedRange password="CDC0" sqref="L39" name="Range1_6_1_1"/>
    <protectedRange password="CDC0" sqref="L32:L33" name="Range1_6_1_3"/>
    <protectedRange password="CDC0" sqref="E64:F66 E56:F60 H64:J66 E68:F68 H68:J68 E54:F54 H54:J54 G57:H60 H56:J56 E81:F81 H81 F71:H79" name="Range1_12_1"/>
    <protectedRange password="CDC0" sqref="I57:J60" name="Range1_12_1_1"/>
    <protectedRange password="CDC0" sqref="G81" name="Range1_12_1_5_1_1"/>
    <protectedRange password="CDC0" sqref="I81" name="Range1_12_1_3"/>
    <protectedRange password="CDC0" sqref="L61:L63" name="Range1_6_21_1"/>
    <protectedRange password="CDC0" sqref="E61:F63 H61:K61 H63:K63 J62:K62" name="Range1_12_1_13_1"/>
    <protectedRange sqref="K83" name="Range1_11_3"/>
    <protectedRange password="CDC0" sqref="F67" name="Range1_12_1_6_1"/>
    <protectedRange sqref="K64:K67" name="Range1_10_1_1_5"/>
    <protectedRange password="CDC0" sqref="E50:H50" name="Range1_12_1_17_1_1_1"/>
    <protectedRange password="CDC0" sqref="I50" name="Range1_12_1_2_2_1_1_1"/>
    <protectedRange password="CDC0" sqref="J37:J38" name="Range1_2"/>
    <protectedRange password="CDC0" sqref="J35:J36" name="Range1_1_3"/>
    <protectedRange password="CDC0" sqref="J50 J71:J79 J81" name="Range1_12_1_4"/>
    <protectedRange sqref="C13:D13" name="Range1"/>
    <protectedRange sqref="C14:D14" name="Range1_1"/>
    <protectedRange password="CDC0" sqref="L81" name="Range1_6_7_1_4_8_1"/>
    <protectedRange password="CDC0" sqref="L95" name="Range1_6_7_1_4_8_1_1"/>
    <protectedRange password="CDC0" sqref="L106:L107" name="Range1_6_7_1_4_8_1_2"/>
    <protectedRange password="CDC0" sqref="L109" name="Range1_6_7_1_4_8_1_3"/>
    <protectedRange password="CDC0" sqref="L113" name="Range1_6_7_1_4_8_1_4"/>
    <protectedRange password="CDC0" sqref="L122:L123" name="Range1_6_7_1_4_8_1_5"/>
    <protectedRange password="CDC0" sqref="J69:K69 E69" name="Range1_1_2_2"/>
    <protectedRange password="CDC0" sqref="L69 L71:L80" name="Range1_7_5"/>
    <protectedRange sqref="D43:D47" name="Range1_1_2_1"/>
    <protectedRange password="CDC0" sqref="L43:L47" name="Range1_6_5_1_1_1_1"/>
    <protectedRange password="CDC0" sqref="I43:I47 G43:G47" name="Range1_1_5_1_1_1"/>
    <protectedRange password="CDC0" sqref="F43:F47" name="Range1_12_13_1_1_4_1_1"/>
    <protectedRange password="CDC0" sqref="H43:H47" name="Range1_12_8_1_1_3_1_1"/>
    <protectedRange sqref="D80" name="Range1_1_2_3"/>
    <protectedRange password="CDC0" sqref="F80:H80" name="Range1_12_1_17_1_1_1_1"/>
    <protectedRange password="CDC0" sqref="J80" name="Range1_12_1_4_1"/>
    <protectedRange password="CDC0" sqref="E71:E79" name="Range1_12_1_15_1_1_1_1"/>
    <protectedRange password="CDC0" sqref="E80" name="Range1_12_1_3_3_1_1_1_1"/>
    <protectedRange password="CDC0" sqref="I80" name="Range1_12_1_2_2_1_3_1_1_1"/>
    <protectedRange sqref="F104:G105 I104:I105" name="Range1_1_2_5"/>
    <protectedRange sqref="H104:H105 G103:H103 E103" name="Range1_12_3_2"/>
    <protectedRange password="CDC0" sqref="J104:J105 I103:J103" name="Range1_21_1_1_1_2"/>
    <protectedRange password="CDC0" sqref="E104:E105" name="Range1_20_3_1_2"/>
    <protectedRange password="CDC0" sqref="L101:L105" name="Range1_6_7_1_4_8_1_1_2"/>
    <protectedRange password="CDC0" sqref="I71:I79" name="Range1_12_1_3_3"/>
    <protectedRange password="CDC0" sqref="L96:L100" name="Range1_6_7_6_1_1_1_1_1"/>
    <protectedRange password="CDC0" sqref="H62:I62" name="Range1_12_1_13_1_2"/>
    <protectedRange password="CDC0" sqref="G69" name="Range1_1_5_1_1_3"/>
    <protectedRange password="CDC0" sqref="H69" name="Range1_12_1_1_1_2_2"/>
    <protectedRange password="CDC0" sqref="I69" name="Range1_3_2_2"/>
    <protectedRange sqref="G101:H102 E101" name="Range1_12_3_2_1"/>
    <protectedRange password="CDC0" sqref="I101:J102" name="Range1_21_1_1_1_2_1"/>
    <protectedRange password="CDC0" sqref="K96:K100" name="Range1_16_3_1_1_1_1_1_1"/>
    <protectedRange password="CDC0" sqref="E96:E100" name="Range1_23_2_1_1_1_1_1"/>
    <protectedRange password="CDC0" sqref="F96:J100" name="Range1_16_4_1_1_1_1_1_1"/>
    <protectedRange sqref="E102" name="Range1_12_3_3_1"/>
  </protectedRanges>
  <mergeCells count="106">
    <mergeCell ref="B128:C128"/>
    <mergeCell ref="B122:B123"/>
    <mergeCell ref="B113:B116"/>
    <mergeCell ref="D83:D87"/>
    <mergeCell ref="D88:D91"/>
    <mergeCell ref="C88:C91"/>
    <mergeCell ref="D96:D105"/>
    <mergeCell ref="C113:C116"/>
    <mergeCell ref="C106:C112"/>
    <mergeCell ref="B96:B105"/>
    <mergeCell ref="A54:A82"/>
    <mergeCell ref="B54:B82"/>
    <mergeCell ref="C54:C82"/>
    <mergeCell ref="C83:C87"/>
    <mergeCell ref="D54:D82"/>
    <mergeCell ref="B126:C126"/>
    <mergeCell ref="A113:A116"/>
    <mergeCell ref="A117:A121"/>
    <mergeCell ref="A83:A87"/>
    <mergeCell ref="B83:B87"/>
    <mergeCell ref="A88:A91"/>
    <mergeCell ref="B88:B91"/>
    <mergeCell ref="B106:B112"/>
    <mergeCell ref="I19:I20"/>
    <mergeCell ref="A52:B53"/>
    <mergeCell ref="C52:D52"/>
    <mergeCell ref="E52:E53"/>
    <mergeCell ref="F52:F53"/>
    <mergeCell ref="E19:E20"/>
    <mergeCell ref="F19:F20"/>
    <mergeCell ref="G19:G20"/>
    <mergeCell ref="H19:H20"/>
    <mergeCell ref="B21:B25"/>
    <mergeCell ref="F14:J14"/>
    <mergeCell ref="L52:L53"/>
    <mergeCell ref="I52:I53"/>
    <mergeCell ref="J52:J53"/>
    <mergeCell ref="K52:K53"/>
    <mergeCell ref="G52:G53"/>
    <mergeCell ref="J19:J20"/>
    <mergeCell ref="H52:H53"/>
    <mergeCell ref="L19:L20"/>
    <mergeCell ref="K19:K20"/>
    <mergeCell ref="K1:L1"/>
    <mergeCell ref="A11:B11"/>
    <mergeCell ref="C11:D11"/>
    <mergeCell ref="A7:L8"/>
    <mergeCell ref="A10:B10"/>
    <mergeCell ref="C10:D10"/>
    <mergeCell ref="A5:L6"/>
    <mergeCell ref="K3:L3"/>
    <mergeCell ref="K4:L4"/>
    <mergeCell ref="C21:C25"/>
    <mergeCell ref="A19:B20"/>
    <mergeCell ref="C19:D19"/>
    <mergeCell ref="A21:A25"/>
    <mergeCell ref="D21:D25"/>
    <mergeCell ref="A16:B16"/>
    <mergeCell ref="C16:D16"/>
    <mergeCell ref="A17:B17"/>
    <mergeCell ref="C17:D17"/>
    <mergeCell ref="C12:D12"/>
    <mergeCell ref="C15:D15"/>
    <mergeCell ref="A14:B14"/>
    <mergeCell ref="C14:D14"/>
    <mergeCell ref="A12:B12"/>
    <mergeCell ref="A13:B13"/>
    <mergeCell ref="C13:D13"/>
    <mergeCell ref="A15:B15"/>
    <mergeCell ref="A30:A51"/>
    <mergeCell ref="D26:D29"/>
    <mergeCell ref="C40:C51"/>
    <mergeCell ref="B26:B29"/>
    <mergeCell ref="C26:C29"/>
    <mergeCell ref="A26:A29"/>
    <mergeCell ref="D34:D39"/>
    <mergeCell ref="D40:D51"/>
    <mergeCell ref="C34:C38"/>
    <mergeCell ref="C96:C105"/>
    <mergeCell ref="D113:D116"/>
    <mergeCell ref="I92:I93"/>
    <mergeCell ref="J92:J93"/>
    <mergeCell ref="A92:B93"/>
    <mergeCell ref="F92:F93"/>
    <mergeCell ref="C92:D92"/>
    <mergeCell ref="E92:E93"/>
    <mergeCell ref="B134:O134"/>
    <mergeCell ref="B135:L135"/>
    <mergeCell ref="A106:A112"/>
    <mergeCell ref="D106:D112"/>
    <mergeCell ref="B117:B121"/>
    <mergeCell ref="A122:A123"/>
    <mergeCell ref="C117:C121"/>
    <mergeCell ref="D117:D121"/>
    <mergeCell ref="C122:C123"/>
    <mergeCell ref="D122:D123"/>
    <mergeCell ref="C138:N138"/>
    <mergeCell ref="K92:K93"/>
    <mergeCell ref="L92:L93"/>
    <mergeCell ref="A94:B94"/>
    <mergeCell ref="G94:L94"/>
    <mergeCell ref="G92:G93"/>
    <mergeCell ref="H92:H93"/>
    <mergeCell ref="A96:A105"/>
    <mergeCell ref="C137:L137"/>
    <mergeCell ref="C136:L136"/>
  </mergeCells>
  <printOptions/>
  <pageMargins left="0.49" right="0.22" top="0.34" bottom="0.35" header="0.18" footer="0.19"/>
  <pageSetup fitToHeight="2" horizontalDpi="600" verticalDpi="600" orientation="landscape" paperSize="9" scale="35" r:id="rId1"/>
  <rowBreaks count="1" manualBreakCount="1">
    <brk id="91" max="11" man="1"/>
  </rowBreaks>
</worksheet>
</file>

<file path=xl/worksheets/sheet7.xml><?xml version="1.0" encoding="utf-8"?>
<worksheet xmlns="http://schemas.openxmlformats.org/spreadsheetml/2006/main" xmlns:r="http://schemas.openxmlformats.org/officeDocument/2006/relationships">
  <dimension ref="A1:P158"/>
  <sheetViews>
    <sheetView view="pageBreakPreview" zoomScale="70" zoomScaleNormal="75" zoomScaleSheetLayoutView="70" zoomScalePageLayoutView="0" workbookViewId="0" topLeftCell="C1">
      <selection activeCell="M29" sqref="M29"/>
    </sheetView>
  </sheetViews>
  <sheetFormatPr defaultColWidth="9.00390625" defaultRowHeight="12.75"/>
  <cols>
    <col min="1" max="1" width="9.125" style="9" customWidth="1"/>
    <col min="2" max="2" width="40.75390625" style="9" customWidth="1"/>
    <col min="3" max="3" width="11.75390625" style="9" customWidth="1"/>
    <col min="4" max="5" width="9.125" style="9" customWidth="1"/>
    <col min="6" max="6" width="34.375" style="9" customWidth="1"/>
    <col min="7" max="7" width="27.00390625" style="9" customWidth="1"/>
    <col min="8" max="9" width="25.75390625" style="9" customWidth="1"/>
    <col min="10" max="12" width="30.75390625" style="9" customWidth="1"/>
    <col min="13" max="13" width="39.875" style="9" customWidth="1"/>
    <col min="14" max="16384" width="9.125" style="9" customWidth="1"/>
  </cols>
  <sheetData>
    <row r="1" spans="10:13" ht="18">
      <c r="J1" s="214"/>
      <c r="K1" s="214"/>
      <c r="L1" s="1357" t="s">
        <v>222</v>
      </c>
      <c r="M1" s="1357"/>
    </row>
    <row r="2" spans="9:14" ht="18">
      <c r="I2" s="214"/>
      <c r="J2" s="214"/>
      <c r="K2" s="214"/>
      <c r="L2" s="361" t="s">
        <v>262</v>
      </c>
      <c r="M2" s="362"/>
      <c r="N2" s="215"/>
    </row>
    <row r="3" spans="9:14" ht="18">
      <c r="I3" s="214"/>
      <c r="J3" s="214"/>
      <c r="K3" s="214"/>
      <c r="L3" s="1358" t="s">
        <v>263</v>
      </c>
      <c r="M3" s="1358"/>
      <c r="N3" s="215"/>
    </row>
    <row r="4" spans="9:13" ht="18">
      <c r="I4" s="59"/>
      <c r="J4" s="59"/>
      <c r="K4" s="59"/>
      <c r="L4" s="1362" t="s">
        <v>332</v>
      </c>
      <c r="M4" s="1318"/>
    </row>
    <row r="5" spans="1:13" ht="15">
      <c r="A5" s="1930" t="s">
        <v>52</v>
      </c>
      <c r="B5" s="1930"/>
      <c r="C5" s="1930"/>
      <c r="D5" s="1930"/>
      <c r="E5" s="1930"/>
      <c r="F5" s="1930"/>
      <c r="G5" s="1930"/>
      <c r="H5" s="1930"/>
      <c r="I5" s="1930"/>
      <c r="J5" s="1930"/>
      <c r="K5" s="1930"/>
      <c r="L5" s="1930"/>
      <c r="M5" s="1930"/>
    </row>
    <row r="6" spans="1:13" ht="15">
      <c r="A6" s="1930"/>
      <c r="B6" s="1930"/>
      <c r="C6" s="1930"/>
      <c r="D6" s="1930"/>
      <c r="E6" s="1930"/>
      <c r="F6" s="1930"/>
      <c r="G6" s="1930"/>
      <c r="H6" s="1930"/>
      <c r="I6" s="1930"/>
      <c r="J6" s="1930"/>
      <c r="K6" s="1930"/>
      <c r="L6" s="1930"/>
      <c r="M6" s="1930"/>
    </row>
    <row r="7" spans="1:13" ht="16.5" thickBot="1">
      <c r="A7" s="1930" t="s">
        <v>310</v>
      </c>
      <c r="B7" s="1930"/>
      <c r="C7" s="1930"/>
      <c r="D7" s="1930"/>
      <c r="E7" s="1930"/>
      <c r="F7" s="1930"/>
      <c r="G7" s="1930"/>
      <c r="H7" s="1930"/>
      <c r="I7" s="1930"/>
      <c r="J7" s="1930"/>
      <c r="K7" s="1930"/>
      <c r="L7" s="1930"/>
      <c r="M7" s="1930"/>
    </row>
    <row r="8" spans="1:13" ht="15.75">
      <c r="A8" s="76"/>
      <c r="B8" s="76"/>
      <c r="C8" s="77"/>
      <c r="D8" s="77"/>
      <c r="E8" s="73"/>
      <c r="F8" s="73"/>
      <c r="G8" s="73"/>
      <c r="H8" s="77"/>
      <c r="I8" s="73"/>
      <c r="J8" s="73"/>
      <c r="K8" s="78" t="s">
        <v>24</v>
      </c>
      <c r="L8" s="79"/>
      <c r="M8" s="80"/>
    </row>
    <row r="9" spans="1:13" ht="15">
      <c r="A9" s="73"/>
      <c r="B9" s="73"/>
      <c r="C9" s="77"/>
      <c r="D9" s="77"/>
      <c r="E9" s="73"/>
      <c r="F9" s="73"/>
      <c r="G9" s="73"/>
      <c r="H9" s="73"/>
      <c r="I9" s="73"/>
      <c r="J9" s="73"/>
      <c r="K9" s="81" t="s">
        <v>7</v>
      </c>
      <c r="L9" s="82">
        <f>((C16*0.7)*0.35)+(C16*0.03)</f>
        <v>82.5</v>
      </c>
      <c r="M9" s="83"/>
    </row>
    <row r="10" spans="1:13" ht="15" customHeight="1">
      <c r="A10" s="2016" t="s">
        <v>27</v>
      </c>
      <c r="B10" s="1694"/>
      <c r="C10" s="2009" t="s">
        <v>44</v>
      </c>
      <c r="D10" s="2010"/>
      <c r="E10" s="2010"/>
      <c r="F10" s="309"/>
      <c r="G10" s="73"/>
      <c r="H10" s="491" t="s">
        <v>80</v>
      </c>
      <c r="I10" s="218">
        <v>43439</v>
      </c>
      <c r="J10" s="73"/>
      <c r="K10" s="81" t="s">
        <v>8</v>
      </c>
      <c r="L10" s="82">
        <f>((C16*0.7)*0.4)+(C16*0.03)</f>
        <v>93</v>
      </c>
      <c r="M10" s="83"/>
    </row>
    <row r="11" spans="1:13" ht="15" customHeight="1">
      <c r="A11" s="1836" t="s">
        <v>29</v>
      </c>
      <c r="B11" s="2015"/>
      <c r="C11" s="1985">
        <v>2019</v>
      </c>
      <c r="D11" s="1986"/>
      <c r="E11" s="1987"/>
      <c r="F11" s="84"/>
      <c r="G11" s="85"/>
      <c r="H11" s="85"/>
      <c r="I11" s="73"/>
      <c r="J11" s="73"/>
      <c r="K11" s="81" t="s">
        <v>10</v>
      </c>
      <c r="L11" s="82">
        <f>((C16*0.7)*0.2)+(C16*0.03)</f>
        <v>51</v>
      </c>
      <c r="M11" s="83"/>
    </row>
    <row r="12" spans="1:13" ht="18" customHeight="1" thickBot="1">
      <c r="A12" s="2016" t="s">
        <v>28</v>
      </c>
      <c r="B12" s="1694"/>
      <c r="C12" s="1995" t="s">
        <v>162</v>
      </c>
      <c r="D12" s="1996"/>
      <c r="E12" s="1997"/>
      <c r="F12" s="86"/>
      <c r="G12" s="73"/>
      <c r="H12" s="73"/>
      <c r="I12" s="73"/>
      <c r="J12" s="73"/>
      <c r="K12" s="127" t="s">
        <v>14</v>
      </c>
      <c r="L12" s="87">
        <f>((C16*0.7)*0.05)+(C16*0.03)</f>
        <v>19.5</v>
      </c>
      <c r="M12" s="720">
        <f>SUM(L9:L12)</f>
        <v>246</v>
      </c>
    </row>
    <row r="13" spans="1:13" ht="63" customHeight="1" thickBot="1">
      <c r="A13" s="1390" t="s">
        <v>53</v>
      </c>
      <c r="B13" s="1836"/>
      <c r="C13" s="2006">
        <v>2765700</v>
      </c>
      <c r="D13" s="2007"/>
      <c r="E13" s="2008"/>
      <c r="F13" s="628"/>
      <c r="G13" s="62" t="s">
        <v>81</v>
      </c>
      <c r="H13" s="88">
        <v>4515</v>
      </c>
      <c r="I13" s="73"/>
      <c r="J13" s="73"/>
      <c r="K13" s="73"/>
      <c r="L13" s="73"/>
      <c r="M13" s="73"/>
    </row>
    <row r="14" spans="1:13" ht="48.75" customHeight="1" thickBot="1">
      <c r="A14" s="1390" t="s">
        <v>90</v>
      </c>
      <c r="B14" s="1690"/>
      <c r="C14" s="1991">
        <v>2765700</v>
      </c>
      <c r="D14" s="1992"/>
      <c r="E14" s="1993"/>
      <c r="F14" s="89"/>
      <c r="G14" s="1998"/>
      <c r="H14" s="1999"/>
      <c r="I14" s="1999"/>
      <c r="J14" s="1999"/>
      <c r="K14" s="2000"/>
      <c r="L14" s="73"/>
      <c r="M14" s="73"/>
    </row>
    <row r="15" spans="1:13" ht="29.25" customHeight="1" thickBot="1">
      <c r="A15" s="1390" t="s">
        <v>30</v>
      </c>
      <c r="B15" s="1694"/>
      <c r="C15" s="2001" t="s">
        <v>35</v>
      </c>
      <c r="D15" s="2002"/>
      <c r="E15" s="2003"/>
      <c r="F15" s="63" t="s">
        <v>36</v>
      </c>
      <c r="G15" s="64" t="s">
        <v>37</v>
      </c>
      <c r="H15" s="73"/>
      <c r="I15" s="73"/>
      <c r="J15" s="73"/>
      <c r="K15" s="73"/>
      <c r="L15" s="73"/>
      <c r="M15" s="73"/>
    </row>
    <row r="16" spans="1:13" ht="21" customHeight="1" thickBot="1">
      <c r="A16" s="1700" t="s">
        <v>82</v>
      </c>
      <c r="B16" s="1701"/>
      <c r="C16" s="1982">
        <f>IF(C14&lt;4500000,(300),300+(C14-4500000)/15000)</f>
        <v>300</v>
      </c>
      <c r="D16" s="1983"/>
      <c r="E16" s="1984"/>
      <c r="F16" s="90"/>
      <c r="G16" s="91"/>
      <c r="H16" s="73"/>
      <c r="I16" s="73"/>
      <c r="J16" s="92"/>
      <c r="K16" s="73"/>
      <c r="L16" s="73"/>
      <c r="M16" s="73"/>
    </row>
    <row r="17" spans="1:13" ht="16.5" thickBot="1">
      <c r="A17" s="1390" t="s">
        <v>32</v>
      </c>
      <c r="B17" s="1695"/>
      <c r="C17" s="2017">
        <f>SUM(E21+E48+E95+E101+E111+E140)</f>
        <v>860</v>
      </c>
      <c r="D17" s="2018"/>
      <c r="E17" s="2019"/>
      <c r="F17" s="93"/>
      <c r="G17" s="94"/>
      <c r="H17" s="73"/>
      <c r="I17" s="73"/>
      <c r="J17" s="73"/>
      <c r="K17" s="73"/>
      <c r="L17" s="73"/>
      <c r="M17" s="73"/>
    </row>
    <row r="18" spans="1:13" ht="9.75" customHeight="1">
      <c r="A18" s="73"/>
      <c r="B18" s="95"/>
      <c r="C18" s="96"/>
      <c r="D18" s="96"/>
      <c r="E18" s="92"/>
      <c r="F18" s="97"/>
      <c r="G18" s="97"/>
      <c r="H18" s="73"/>
      <c r="I18" s="73"/>
      <c r="J18" s="73"/>
      <c r="K18" s="73"/>
      <c r="L18" s="73"/>
      <c r="M18" s="73"/>
    </row>
    <row r="19" spans="1:13" ht="31.5" customHeight="1">
      <c r="A19" s="2011" t="s">
        <v>34</v>
      </c>
      <c r="B19" s="2012"/>
      <c r="C19" s="410" t="s">
        <v>86</v>
      </c>
      <c r="D19" s="1974" t="s">
        <v>83</v>
      </c>
      <c r="E19" s="1975"/>
      <c r="F19" s="1339" t="s">
        <v>38</v>
      </c>
      <c r="G19" s="1339" t="s">
        <v>67</v>
      </c>
      <c r="H19" s="1339" t="s">
        <v>46</v>
      </c>
      <c r="I19" s="1339" t="s">
        <v>39</v>
      </c>
      <c r="J19" s="1339" t="s">
        <v>93</v>
      </c>
      <c r="K19" s="1339" t="s">
        <v>96</v>
      </c>
      <c r="L19" s="1339" t="s">
        <v>95</v>
      </c>
      <c r="M19" s="1925" t="s">
        <v>40</v>
      </c>
    </row>
    <row r="20" spans="1:13" ht="35.25" customHeight="1">
      <c r="A20" s="2013"/>
      <c r="B20" s="2014"/>
      <c r="C20" s="410" t="s">
        <v>56</v>
      </c>
      <c r="D20" s="410" t="s">
        <v>56</v>
      </c>
      <c r="E20" s="410" t="s">
        <v>32</v>
      </c>
      <c r="F20" s="1901"/>
      <c r="G20" s="1901"/>
      <c r="H20" s="1901"/>
      <c r="I20" s="1901"/>
      <c r="J20" s="1901"/>
      <c r="K20" s="1901"/>
      <c r="L20" s="1901"/>
      <c r="M20" s="1926"/>
    </row>
    <row r="21" spans="1:13" ht="34.5" customHeight="1">
      <c r="A21" s="1967" t="s">
        <v>7</v>
      </c>
      <c r="B21" s="74" t="s">
        <v>228</v>
      </c>
      <c r="C21" s="1959">
        <f>M12</f>
        <v>246</v>
      </c>
      <c r="D21" s="1959">
        <f>M12</f>
        <v>246</v>
      </c>
      <c r="E21" s="412">
        <f>E23+E24+E33+E37</f>
        <v>270</v>
      </c>
      <c r="F21" s="732"/>
      <c r="G21" s="336"/>
      <c r="H21" s="2028"/>
      <c r="I21" s="2029"/>
      <c r="J21" s="2029"/>
      <c r="K21" s="2029"/>
      <c r="L21" s="2029"/>
      <c r="M21" s="2030"/>
    </row>
    <row r="22" spans="1:13" ht="15" customHeight="1">
      <c r="A22" s="1968"/>
      <c r="B22" s="414"/>
      <c r="C22" s="2004"/>
      <c r="D22" s="1960"/>
      <c r="E22" s="412"/>
      <c r="F22" s="732"/>
      <c r="G22" s="732"/>
      <c r="H22" s="733"/>
      <c r="I22" s="733"/>
      <c r="J22" s="733"/>
      <c r="K22" s="733"/>
      <c r="L22" s="733"/>
      <c r="M22" s="734"/>
    </row>
    <row r="23" spans="1:13" ht="15" customHeight="1">
      <c r="A23" s="1968"/>
      <c r="B23" s="75" t="s">
        <v>158</v>
      </c>
      <c r="C23" s="2004"/>
      <c r="D23" s="1960"/>
      <c r="E23" s="411">
        <v>160</v>
      </c>
      <c r="F23" s="480" t="s">
        <v>84</v>
      </c>
      <c r="G23" s="481" t="s">
        <v>152</v>
      </c>
      <c r="H23" s="481" t="s">
        <v>107</v>
      </c>
      <c r="I23" s="481" t="s">
        <v>101</v>
      </c>
      <c r="J23" s="516">
        <v>0.15</v>
      </c>
      <c r="K23" s="516">
        <v>0.1</v>
      </c>
      <c r="L23" s="481" t="s">
        <v>124</v>
      </c>
      <c r="M23" s="655" t="s">
        <v>282</v>
      </c>
    </row>
    <row r="24" spans="1:13" ht="15" customHeight="1">
      <c r="A24" s="1968"/>
      <c r="B24" s="75"/>
      <c r="C24" s="2004"/>
      <c r="D24" s="1960"/>
      <c r="E24" s="1979">
        <v>50</v>
      </c>
      <c r="F24" s="364"/>
      <c r="G24" s="159"/>
      <c r="H24" s="159"/>
      <c r="I24" s="159"/>
      <c r="J24" s="176"/>
      <c r="K24" s="176"/>
      <c r="L24" s="159"/>
      <c r="M24" s="159"/>
    </row>
    <row r="25" spans="1:13" ht="15" customHeight="1">
      <c r="A25" s="1968"/>
      <c r="B25" s="75" t="s">
        <v>85</v>
      </c>
      <c r="C25" s="2004"/>
      <c r="D25" s="1960"/>
      <c r="E25" s="1980"/>
      <c r="F25" s="180"/>
      <c r="G25" s="206"/>
      <c r="H25" s="206"/>
      <c r="I25" s="206"/>
      <c r="J25" s="206"/>
      <c r="K25" s="206"/>
      <c r="L25" s="206"/>
      <c r="M25" s="517"/>
    </row>
    <row r="26" spans="1:13" ht="15" customHeight="1">
      <c r="A26" s="1968"/>
      <c r="B26" s="417"/>
      <c r="C26" s="2004"/>
      <c r="D26" s="1960"/>
      <c r="E26" s="1980"/>
      <c r="F26" s="180"/>
      <c r="G26" s="206"/>
      <c r="H26" s="206"/>
      <c r="I26" s="206"/>
      <c r="J26" s="206"/>
      <c r="K26" s="206"/>
      <c r="L26" s="206"/>
      <c r="M26" s="517"/>
    </row>
    <row r="27" spans="1:13" ht="15" customHeight="1">
      <c r="A27" s="1968"/>
      <c r="B27" s="133" t="s">
        <v>60</v>
      </c>
      <c r="C27" s="2004"/>
      <c r="D27" s="1960"/>
      <c r="E27" s="1980"/>
      <c r="F27" s="165"/>
      <c r="G27" s="518"/>
      <c r="H27" s="57"/>
      <c r="I27" s="57"/>
      <c r="J27" s="665"/>
      <c r="K27" s="665"/>
      <c r="L27" s="57"/>
      <c r="M27" s="57"/>
    </row>
    <row r="28" spans="1:13" ht="15" customHeight="1">
      <c r="A28" s="1968"/>
      <c r="B28" s="308" t="s">
        <v>62</v>
      </c>
      <c r="C28" s="2004"/>
      <c r="D28" s="1960"/>
      <c r="E28" s="1980"/>
      <c r="F28" s="165" t="s">
        <v>109</v>
      </c>
      <c r="G28" s="518" t="s">
        <v>152</v>
      </c>
      <c r="H28" s="57" t="s">
        <v>107</v>
      </c>
      <c r="I28" s="57" t="s">
        <v>101</v>
      </c>
      <c r="J28" s="664">
        <v>0.7</v>
      </c>
      <c r="K28" s="665">
        <v>0.54</v>
      </c>
      <c r="L28" s="57" t="s">
        <v>124</v>
      </c>
      <c r="M28" s="57" t="s">
        <v>350</v>
      </c>
    </row>
    <row r="29" spans="1:13" ht="15" customHeight="1">
      <c r="A29" s="1968"/>
      <c r="B29" s="308" t="s">
        <v>61</v>
      </c>
      <c r="C29" s="2004"/>
      <c r="D29" s="1960"/>
      <c r="E29" s="1980"/>
      <c r="F29" s="165" t="s">
        <v>108</v>
      </c>
      <c r="G29" s="518" t="s">
        <v>152</v>
      </c>
      <c r="H29" s="57" t="s">
        <v>107</v>
      </c>
      <c r="I29" s="57" t="s">
        <v>101</v>
      </c>
      <c r="J29" s="664">
        <v>0.6</v>
      </c>
      <c r="K29" s="665">
        <v>0.52</v>
      </c>
      <c r="L29" s="57" t="s">
        <v>124</v>
      </c>
      <c r="M29" s="57" t="s">
        <v>350</v>
      </c>
    </row>
    <row r="30" spans="1:13" ht="15" customHeight="1">
      <c r="A30" s="1968"/>
      <c r="B30" s="308" t="s">
        <v>143</v>
      </c>
      <c r="C30" s="2004"/>
      <c r="D30" s="1960"/>
      <c r="E30" s="1980"/>
      <c r="F30" s="165" t="s">
        <v>136</v>
      </c>
      <c r="G30" s="518" t="s">
        <v>152</v>
      </c>
      <c r="H30" s="57" t="s">
        <v>107</v>
      </c>
      <c r="I30" s="57" t="s">
        <v>101</v>
      </c>
      <c r="J30" s="665">
        <v>0.6</v>
      </c>
      <c r="K30" s="665">
        <v>0.52</v>
      </c>
      <c r="L30" s="57" t="s">
        <v>124</v>
      </c>
      <c r="M30" s="57" t="s">
        <v>350</v>
      </c>
    </row>
    <row r="31" spans="1:13" ht="15" customHeight="1">
      <c r="A31" s="1968"/>
      <c r="B31" s="308" t="s">
        <v>225</v>
      </c>
      <c r="C31" s="2004"/>
      <c r="D31" s="1960"/>
      <c r="E31" s="1980"/>
      <c r="F31" s="165" t="s">
        <v>135</v>
      </c>
      <c r="G31" s="518" t="s">
        <v>152</v>
      </c>
      <c r="H31" s="57" t="s">
        <v>107</v>
      </c>
      <c r="I31" s="57" t="s">
        <v>101</v>
      </c>
      <c r="J31" s="665">
        <v>0.6</v>
      </c>
      <c r="K31" s="694">
        <v>0.57</v>
      </c>
      <c r="L31" s="57" t="s">
        <v>124</v>
      </c>
      <c r="M31" s="57" t="s">
        <v>350</v>
      </c>
    </row>
    <row r="32" spans="1:13" ht="15" customHeight="1">
      <c r="A32" s="1968"/>
      <c r="B32" s="418"/>
      <c r="C32" s="2004"/>
      <c r="D32" s="1960"/>
      <c r="E32" s="1981"/>
      <c r="F32" s="363"/>
      <c r="G32" s="501"/>
      <c r="H32" s="191"/>
      <c r="I32" s="191"/>
      <c r="J32" s="729"/>
      <c r="K32" s="729"/>
      <c r="L32" s="191"/>
      <c r="M32" s="191"/>
    </row>
    <row r="33" spans="1:13" ht="15" customHeight="1">
      <c r="A33" s="1968"/>
      <c r="B33" s="419" t="s">
        <v>195</v>
      </c>
      <c r="C33" s="2004"/>
      <c r="D33" s="1960"/>
      <c r="E33" s="1979">
        <v>40</v>
      </c>
      <c r="F33" s="519" t="s">
        <v>196</v>
      </c>
      <c r="G33" s="520" t="s">
        <v>152</v>
      </c>
      <c r="H33" s="520"/>
      <c r="I33" s="68" t="s">
        <v>153</v>
      </c>
      <c r="J33" s="772"/>
      <c r="K33" s="772">
        <v>0.1</v>
      </c>
      <c r="L33" s="140" t="s">
        <v>124</v>
      </c>
      <c r="M33" s="156" t="s">
        <v>173</v>
      </c>
    </row>
    <row r="34" spans="1:13" ht="15" customHeight="1">
      <c r="A34" s="1968"/>
      <c r="B34" s="696"/>
      <c r="C34" s="2004"/>
      <c r="D34" s="1960"/>
      <c r="E34" s="1980"/>
      <c r="F34" s="706"/>
      <c r="G34" s="707"/>
      <c r="H34" s="707"/>
      <c r="I34" s="504"/>
      <c r="J34" s="697"/>
      <c r="K34" s="697"/>
      <c r="L34" s="708"/>
      <c r="M34" s="155"/>
    </row>
    <row r="35" spans="1:16" s="583" customFormat="1" ht="15" customHeight="1">
      <c r="A35" s="1968"/>
      <c r="B35" s="696"/>
      <c r="C35" s="2004"/>
      <c r="D35" s="1960"/>
      <c r="E35" s="1980"/>
      <c r="F35" s="754" t="s">
        <v>216</v>
      </c>
      <c r="G35" s="678" t="s">
        <v>152</v>
      </c>
      <c r="H35" s="668" t="s">
        <v>101</v>
      </c>
      <c r="I35" s="668" t="s">
        <v>101</v>
      </c>
      <c r="J35" s="755">
        <v>2.5</v>
      </c>
      <c r="K35" s="755">
        <v>2.7</v>
      </c>
      <c r="L35" s="653" t="s">
        <v>124</v>
      </c>
      <c r="M35" s="155" t="s">
        <v>173</v>
      </c>
      <c r="N35" s="679"/>
      <c r="O35" s="680"/>
      <c r="P35" s="681"/>
    </row>
    <row r="36" spans="1:13" ht="15" customHeight="1">
      <c r="A36" s="1968"/>
      <c r="B36" s="416"/>
      <c r="C36" s="2004"/>
      <c r="D36" s="1960"/>
      <c r="E36" s="1981"/>
      <c r="F36" s="660"/>
      <c r="G36" s="756"/>
      <c r="H36" s="756"/>
      <c r="I36" s="757"/>
      <c r="J36" s="756"/>
      <c r="K36" s="756"/>
      <c r="L36" s="758"/>
      <c r="M36" s="327"/>
    </row>
    <row r="37" spans="1:13" ht="15" customHeight="1">
      <c r="A37" s="1968"/>
      <c r="B37" s="426" t="s">
        <v>63</v>
      </c>
      <c r="C37" s="2004"/>
      <c r="D37" s="1960"/>
      <c r="E37" s="1979">
        <v>20</v>
      </c>
      <c r="F37" s="759" t="s">
        <v>64</v>
      </c>
      <c r="G37" s="678" t="s">
        <v>152</v>
      </c>
      <c r="H37" s="760"/>
      <c r="I37" s="654" t="s">
        <v>172</v>
      </c>
      <c r="J37" s="760"/>
      <c r="K37" s="761">
        <v>1</v>
      </c>
      <c r="L37" s="663" t="s">
        <v>124</v>
      </c>
      <c r="M37" s="159" t="s">
        <v>173</v>
      </c>
    </row>
    <row r="38" spans="1:13" ht="15" customHeight="1">
      <c r="A38" s="1968"/>
      <c r="B38" s="428"/>
      <c r="C38" s="2004"/>
      <c r="D38" s="1960"/>
      <c r="E38" s="1980"/>
      <c r="F38" s="762" t="s">
        <v>65</v>
      </c>
      <c r="G38" s="678" t="s">
        <v>152</v>
      </c>
      <c r="H38" s="763"/>
      <c r="I38" s="764" t="s">
        <v>101</v>
      </c>
      <c r="J38" s="765"/>
      <c r="K38" s="766">
        <v>1</v>
      </c>
      <c r="L38" s="665" t="s">
        <v>124</v>
      </c>
      <c r="M38" s="57" t="s">
        <v>173</v>
      </c>
    </row>
    <row r="39" spans="1:13" ht="15" customHeight="1">
      <c r="A39" s="1968"/>
      <c r="B39" s="428"/>
      <c r="C39" s="2004"/>
      <c r="D39" s="1960"/>
      <c r="E39" s="1980"/>
      <c r="F39" s="767" t="s">
        <v>66</v>
      </c>
      <c r="G39" s="678" t="s">
        <v>152</v>
      </c>
      <c r="H39" s="763"/>
      <c r="I39" s="764" t="s">
        <v>101</v>
      </c>
      <c r="J39" s="765"/>
      <c r="K39" s="766">
        <v>1</v>
      </c>
      <c r="L39" s="655" t="s">
        <v>124</v>
      </c>
      <c r="M39" s="57" t="s">
        <v>173</v>
      </c>
    </row>
    <row r="40" spans="1:13" ht="15" customHeight="1">
      <c r="A40" s="1968"/>
      <c r="B40" s="428"/>
      <c r="C40" s="2004"/>
      <c r="D40" s="1960"/>
      <c r="E40" s="1980"/>
      <c r="F40" s="785" t="s">
        <v>295</v>
      </c>
      <c r="G40" s="678" t="s">
        <v>152</v>
      </c>
      <c r="H40" s="655"/>
      <c r="I40" s="655" t="s">
        <v>101</v>
      </c>
      <c r="J40" s="655"/>
      <c r="K40" s="766">
        <v>1</v>
      </c>
      <c r="L40" s="655" t="s">
        <v>124</v>
      </c>
      <c r="M40" s="655" t="s">
        <v>173</v>
      </c>
    </row>
    <row r="41" spans="1:13" ht="15" customHeight="1">
      <c r="A41" s="1968"/>
      <c r="B41" s="428"/>
      <c r="C41" s="2004"/>
      <c r="D41" s="1960"/>
      <c r="E41" s="1980"/>
      <c r="F41" s="785" t="s">
        <v>328</v>
      </c>
      <c r="G41" s="678" t="s">
        <v>152</v>
      </c>
      <c r="H41" s="655"/>
      <c r="I41" s="655" t="s">
        <v>101</v>
      </c>
      <c r="J41" s="655"/>
      <c r="K41" s="766">
        <v>1</v>
      </c>
      <c r="L41" s="655" t="s">
        <v>124</v>
      </c>
      <c r="M41" s="655" t="s">
        <v>173</v>
      </c>
    </row>
    <row r="42" spans="1:13" ht="15" customHeight="1">
      <c r="A42" s="1968"/>
      <c r="B42" s="428"/>
      <c r="C42" s="2004"/>
      <c r="D42" s="1960"/>
      <c r="E42" s="1980"/>
      <c r="F42" s="785" t="s">
        <v>329</v>
      </c>
      <c r="G42" s="678" t="s">
        <v>152</v>
      </c>
      <c r="H42" s="655"/>
      <c r="I42" s="655" t="s">
        <v>101</v>
      </c>
      <c r="J42" s="655"/>
      <c r="K42" s="766">
        <v>1</v>
      </c>
      <c r="L42" s="655" t="s">
        <v>124</v>
      </c>
      <c r="M42" s="655" t="s">
        <v>173</v>
      </c>
    </row>
    <row r="43" spans="1:13" ht="15" customHeight="1">
      <c r="A43" s="1968"/>
      <c r="B43" s="428"/>
      <c r="C43" s="2004"/>
      <c r="D43" s="1960"/>
      <c r="E43" s="1980"/>
      <c r="F43" s="785" t="s">
        <v>296</v>
      </c>
      <c r="G43" s="678" t="s">
        <v>152</v>
      </c>
      <c r="H43" s="655"/>
      <c r="I43" s="655" t="s">
        <v>101</v>
      </c>
      <c r="J43" s="655"/>
      <c r="K43" s="766">
        <v>1</v>
      </c>
      <c r="L43" s="655" t="s">
        <v>124</v>
      </c>
      <c r="M43" s="655" t="s">
        <v>173</v>
      </c>
    </row>
    <row r="44" spans="1:13" ht="15" customHeight="1">
      <c r="A44" s="1968"/>
      <c r="B44" s="428"/>
      <c r="C44" s="2004"/>
      <c r="D44" s="1960"/>
      <c r="E44" s="1980"/>
      <c r="F44" s="785" t="s">
        <v>327</v>
      </c>
      <c r="G44" s="678" t="s">
        <v>152</v>
      </c>
      <c r="H44" s="655"/>
      <c r="I44" s="655" t="s">
        <v>101</v>
      </c>
      <c r="J44" s="655"/>
      <c r="K44" s="766">
        <v>1</v>
      </c>
      <c r="L44" s="655" t="s">
        <v>124</v>
      </c>
      <c r="M44" s="655" t="s">
        <v>173</v>
      </c>
    </row>
    <row r="45" spans="1:13" ht="15" customHeight="1">
      <c r="A45" s="1968"/>
      <c r="B45" s="428"/>
      <c r="C45" s="2004"/>
      <c r="D45" s="1960"/>
      <c r="E45" s="1980"/>
      <c r="F45" s="762"/>
      <c r="G45" s="678"/>
      <c r="H45" s="763"/>
      <c r="I45" s="764"/>
      <c r="J45" s="765"/>
      <c r="K45" s="766"/>
      <c r="L45" s="665"/>
      <c r="M45" s="57"/>
    </row>
    <row r="46" spans="1:13" ht="15" customHeight="1">
      <c r="A46" s="1968"/>
      <c r="B46" s="428"/>
      <c r="C46" s="2004"/>
      <c r="D46" s="1960"/>
      <c r="E46" s="1980"/>
      <c r="F46" s="767"/>
      <c r="G46" s="678"/>
      <c r="H46" s="763"/>
      <c r="I46" s="764"/>
      <c r="J46" s="765"/>
      <c r="K46" s="768"/>
      <c r="L46" s="655"/>
      <c r="M46" s="57"/>
    </row>
    <row r="47" spans="1:13" ht="15" customHeight="1">
      <c r="A47" s="1969"/>
      <c r="B47" s="416"/>
      <c r="C47" s="2004"/>
      <c r="D47" s="1994"/>
      <c r="E47" s="1981"/>
      <c r="F47" s="660"/>
      <c r="G47" s="756"/>
      <c r="H47" s="756"/>
      <c r="I47" s="756"/>
      <c r="J47" s="756"/>
      <c r="K47" s="756"/>
      <c r="L47" s="756"/>
      <c r="M47" s="183"/>
    </row>
    <row r="48" spans="1:13" ht="15" customHeight="1">
      <c r="A48" s="1988" t="s">
        <v>8</v>
      </c>
      <c r="B48" s="1955" t="s">
        <v>68</v>
      </c>
      <c r="C48" s="2004"/>
      <c r="D48" s="1976">
        <f>E48</f>
        <v>250</v>
      </c>
      <c r="E48" s="2020">
        <v>250</v>
      </c>
      <c r="F48" s="770" t="s">
        <v>202</v>
      </c>
      <c r="G48" s="678" t="s">
        <v>152</v>
      </c>
      <c r="H48" s="655" t="s">
        <v>107</v>
      </c>
      <c r="I48" s="656" t="s">
        <v>101</v>
      </c>
      <c r="J48" s="656">
        <v>2</v>
      </c>
      <c r="K48" s="656">
        <v>4.97</v>
      </c>
      <c r="L48" s="656">
        <v>4</v>
      </c>
      <c r="M48" s="159" t="s">
        <v>173</v>
      </c>
    </row>
    <row r="49" spans="1:13" ht="15" customHeight="1">
      <c r="A49" s="1989"/>
      <c r="B49" s="1956"/>
      <c r="C49" s="2004"/>
      <c r="D49" s="1977"/>
      <c r="E49" s="1958"/>
      <c r="F49" s="677" t="s">
        <v>308</v>
      </c>
      <c r="G49" s="678" t="s">
        <v>152</v>
      </c>
      <c r="H49" s="655" t="s">
        <v>107</v>
      </c>
      <c r="I49" s="653" t="s">
        <v>101</v>
      </c>
      <c r="J49" s="653">
        <v>2</v>
      </c>
      <c r="K49" s="653">
        <v>5.2</v>
      </c>
      <c r="L49" s="653">
        <v>4</v>
      </c>
      <c r="M49" s="57" t="s">
        <v>173</v>
      </c>
    </row>
    <row r="50" spans="1:13" ht="15" customHeight="1">
      <c r="A50" s="1989"/>
      <c r="B50" s="1956"/>
      <c r="C50" s="2004"/>
      <c r="D50" s="1977"/>
      <c r="E50" s="1958"/>
      <c r="F50" s="677" t="s">
        <v>219</v>
      </c>
      <c r="G50" s="678" t="s">
        <v>152</v>
      </c>
      <c r="H50" s="655" t="s">
        <v>107</v>
      </c>
      <c r="I50" s="653" t="s">
        <v>101</v>
      </c>
      <c r="J50" s="653">
        <v>2</v>
      </c>
      <c r="K50" s="653">
        <v>4.52</v>
      </c>
      <c r="L50" s="653">
        <v>4</v>
      </c>
      <c r="M50" s="57" t="s">
        <v>173</v>
      </c>
    </row>
    <row r="51" spans="1:13" ht="15" customHeight="1">
      <c r="A51" s="1989"/>
      <c r="B51" s="1956"/>
      <c r="C51" s="2004"/>
      <c r="D51" s="1977"/>
      <c r="E51" s="1958"/>
      <c r="F51" s="677" t="s">
        <v>283</v>
      </c>
      <c r="G51" s="678" t="s">
        <v>152</v>
      </c>
      <c r="H51" s="655" t="s">
        <v>107</v>
      </c>
      <c r="I51" s="653" t="s">
        <v>101</v>
      </c>
      <c r="J51" s="653">
        <v>10</v>
      </c>
      <c r="K51" s="653">
        <v>62.4</v>
      </c>
      <c r="L51" s="653" t="s">
        <v>124</v>
      </c>
      <c r="M51" s="655" t="s">
        <v>173</v>
      </c>
    </row>
    <row r="52" spans="1:13" ht="15" customHeight="1">
      <c r="A52" s="1989"/>
      <c r="B52" s="1956"/>
      <c r="C52" s="2004"/>
      <c r="D52" s="1977"/>
      <c r="E52" s="1958"/>
      <c r="F52" s="677"/>
      <c r="G52" s="653"/>
      <c r="H52" s="653"/>
      <c r="I52" s="653"/>
      <c r="J52" s="653"/>
      <c r="K52" s="653"/>
      <c r="L52" s="653"/>
      <c r="M52" s="655"/>
    </row>
    <row r="53" spans="1:13" ht="15" customHeight="1">
      <c r="A53" s="1989"/>
      <c r="B53" s="1956"/>
      <c r="C53" s="2004"/>
      <c r="D53" s="1977"/>
      <c r="E53" s="1958"/>
      <c r="F53" s="677" t="s">
        <v>112</v>
      </c>
      <c r="G53" s="678" t="s">
        <v>152</v>
      </c>
      <c r="H53" s="668" t="s">
        <v>101</v>
      </c>
      <c r="I53" s="668" t="s">
        <v>101</v>
      </c>
      <c r="J53" s="668">
        <v>50</v>
      </c>
      <c r="K53" s="668">
        <v>7.93</v>
      </c>
      <c r="L53" s="653">
        <v>100</v>
      </c>
      <c r="M53" s="655" t="s">
        <v>173</v>
      </c>
    </row>
    <row r="54" spans="1:13" ht="15" customHeight="1">
      <c r="A54" s="1989"/>
      <c r="B54" s="1956"/>
      <c r="C54" s="2004"/>
      <c r="D54" s="1977"/>
      <c r="E54" s="1958"/>
      <c r="F54" s="677" t="s">
        <v>113</v>
      </c>
      <c r="G54" s="678" t="s">
        <v>152</v>
      </c>
      <c r="H54" s="668" t="s">
        <v>101</v>
      </c>
      <c r="I54" s="668" t="s">
        <v>101</v>
      </c>
      <c r="J54" s="668">
        <v>50</v>
      </c>
      <c r="K54" s="668">
        <v>5.46</v>
      </c>
      <c r="L54" s="653">
        <v>100</v>
      </c>
      <c r="M54" s="655" t="s">
        <v>173</v>
      </c>
    </row>
    <row r="55" spans="1:13" ht="15" customHeight="1">
      <c r="A55" s="1989"/>
      <c r="B55" s="1956"/>
      <c r="C55" s="2004"/>
      <c r="D55" s="1977"/>
      <c r="E55" s="1958"/>
      <c r="F55" s="677" t="s">
        <v>176</v>
      </c>
      <c r="G55" s="678" t="s">
        <v>152</v>
      </c>
      <c r="H55" s="668" t="s">
        <v>101</v>
      </c>
      <c r="I55" s="668" t="s">
        <v>101</v>
      </c>
      <c r="J55" s="668">
        <v>50</v>
      </c>
      <c r="K55" s="668">
        <v>6.71</v>
      </c>
      <c r="L55" s="771">
        <v>100</v>
      </c>
      <c r="M55" s="655" t="s">
        <v>173</v>
      </c>
    </row>
    <row r="56" spans="1:13" ht="15" customHeight="1">
      <c r="A56" s="1989"/>
      <c r="B56" s="1956"/>
      <c r="C56" s="2004"/>
      <c r="D56" s="1977"/>
      <c r="E56" s="2021"/>
      <c r="F56" s="677" t="s">
        <v>186</v>
      </c>
      <c r="G56" s="714" t="s">
        <v>152</v>
      </c>
      <c r="H56" s="668" t="s">
        <v>101</v>
      </c>
      <c r="I56" s="668" t="s">
        <v>101</v>
      </c>
      <c r="J56" s="668">
        <v>50</v>
      </c>
      <c r="K56" s="668">
        <v>4.07</v>
      </c>
      <c r="L56" s="671" t="s">
        <v>124</v>
      </c>
      <c r="M56" s="655" t="s">
        <v>173</v>
      </c>
    </row>
    <row r="57" spans="1:16" s="583" customFormat="1" ht="15" customHeight="1">
      <c r="A57" s="1989"/>
      <c r="B57" s="1956"/>
      <c r="C57" s="2004"/>
      <c r="D57" s="1977"/>
      <c r="E57" s="2021"/>
      <c r="F57" s="748" t="s">
        <v>267</v>
      </c>
      <c r="G57" s="749" t="s">
        <v>152</v>
      </c>
      <c r="H57" s="668" t="s">
        <v>101</v>
      </c>
      <c r="I57" s="668" t="s">
        <v>101</v>
      </c>
      <c r="J57" s="653">
        <v>75</v>
      </c>
      <c r="K57" s="653">
        <v>161</v>
      </c>
      <c r="L57" s="653">
        <v>150</v>
      </c>
      <c r="M57" s="655" t="s">
        <v>173</v>
      </c>
      <c r="N57" s="679"/>
      <c r="O57" s="680"/>
      <c r="P57" s="681"/>
    </row>
    <row r="58" spans="1:16" s="583" customFormat="1" ht="15" customHeight="1">
      <c r="A58" s="1989"/>
      <c r="B58" s="1956"/>
      <c r="C58" s="2004"/>
      <c r="D58" s="1977"/>
      <c r="E58" s="2021"/>
      <c r="F58" s="748" t="s">
        <v>268</v>
      </c>
      <c r="G58" s="749" t="s">
        <v>152</v>
      </c>
      <c r="H58" s="668" t="s">
        <v>101</v>
      </c>
      <c r="I58" s="668" t="s">
        <v>101</v>
      </c>
      <c r="J58" s="653">
        <v>100</v>
      </c>
      <c r="K58" s="653">
        <v>227</v>
      </c>
      <c r="L58" s="665" t="s">
        <v>124</v>
      </c>
      <c r="M58" s="655" t="s">
        <v>173</v>
      </c>
      <c r="N58" s="679"/>
      <c r="O58" s="680"/>
      <c r="P58" s="681"/>
    </row>
    <row r="59" spans="1:16" s="583" customFormat="1" ht="15" customHeight="1">
      <c r="A59" s="1989"/>
      <c r="B59" s="1956"/>
      <c r="C59" s="2004"/>
      <c r="D59" s="1977"/>
      <c r="E59" s="2021"/>
      <c r="F59" s="677" t="s">
        <v>265</v>
      </c>
      <c r="G59" s="714" t="s">
        <v>152</v>
      </c>
      <c r="H59" s="653" t="s">
        <v>101</v>
      </c>
      <c r="I59" s="653" t="s">
        <v>101</v>
      </c>
      <c r="J59" s="653">
        <v>15</v>
      </c>
      <c r="K59" s="653">
        <v>31.2</v>
      </c>
      <c r="L59" s="653">
        <v>30</v>
      </c>
      <c r="M59" s="655" t="s">
        <v>173</v>
      </c>
      <c r="N59" s="679"/>
      <c r="O59" s="680"/>
      <c r="P59" s="681"/>
    </row>
    <row r="60" spans="1:13" ht="15" customHeight="1">
      <c r="A60" s="1989"/>
      <c r="B60" s="1956"/>
      <c r="C60" s="2004"/>
      <c r="D60" s="1977"/>
      <c r="E60" s="1958"/>
      <c r="F60" s="677"/>
      <c r="G60" s="678"/>
      <c r="H60" s="653"/>
      <c r="I60" s="668"/>
      <c r="J60" s="668"/>
      <c r="K60" s="668"/>
      <c r="L60" s="653"/>
      <c r="M60" s="655"/>
    </row>
    <row r="61" spans="1:16" ht="15" customHeight="1">
      <c r="A61" s="1989"/>
      <c r="B61" s="1956"/>
      <c r="C61" s="2004"/>
      <c r="D61" s="1977"/>
      <c r="E61" s="1958"/>
      <c r="F61" s="677" t="s">
        <v>111</v>
      </c>
      <c r="G61" s="678" t="s">
        <v>152</v>
      </c>
      <c r="H61" s="655" t="s">
        <v>107</v>
      </c>
      <c r="I61" s="668" t="s">
        <v>101</v>
      </c>
      <c r="J61" s="653">
        <v>15</v>
      </c>
      <c r="K61" s="653">
        <v>126</v>
      </c>
      <c r="L61" s="653">
        <v>100</v>
      </c>
      <c r="M61" s="655" t="s">
        <v>234</v>
      </c>
      <c r="N61" s="49"/>
      <c r="O61" s="48"/>
      <c r="P61" s="36"/>
    </row>
    <row r="62" spans="1:16" ht="15" customHeight="1">
      <c r="A62" s="1989"/>
      <c r="B62" s="1956"/>
      <c r="C62" s="2004"/>
      <c r="D62" s="1977"/>
      <c r="E62" s="1958"/>
      <c r="F62" s="677" t="s">
        <v>226</v>
      </c>
      <c r="G62" s="678" t="s">
        <v>152</v>
      </c>
      <c r="H62" s="655" t="s">
        <v>107</v>
      </c>
      <c r="I62" s="668" t="s">
        <v>101</v>
      </c>
      <c r="J62" s="653">
        <v>15</v>
      </c>
      <c r="K62" s="653">
        <v>12.5</v>
      </c>
      <c r="L62" s="665" t="s">
        <v>124</v>
      </c>
      <c r="M62" s="655" t="s">
        <v>234</v>
      </c>
      <c r="N62" s="49"/>
      <c r="O62" s="48"/>
      <c r="P62" s="36"/>
    </row>
    <row r="63" spans="1:16" s="621" customFormat="1" ht="15" customHeight="1">
      <c r="A63" s="1989"/>
      <c r="B63" s="1956"/>
      <c r="C63" s="2004"/>
      <c r="D63" s="1977"/>
      <c r="E63" s="1958"/>
      <c r="F63" s="750" t="s">
        <v>261</v>
      </c>
      <c r="G63" s="678" t="s">
        <v>152</v>
      </c>
      <c r="H63" s="655" t="s">
        <v>107</v>
      </c>
      <c r="I63" s="657" t="s">
        <v>101</v>
      </c>
      <c r="J63" s="657">
        <v>15</v>
      </c>
      <c r="K63" s="657">
        <v>126.8</v>
      </c>
      <c r="L63" s="657">
        <v>100</v>
      </c>
      <c r="M63" s="657" t="s">
        <v>234</v>
      </c>
      <c r="N63" s="624"/>
      <c r="O63" s="625"/>
      <c r="P63" s="626"/>
    </row>
    <row r="64" spans="1:16" s="583" customFormat="1" ht="15" customHeight="1">
      <c r="A64" s="1989"/>
      <c r="B64" s="1956"/>
      <c r="C64" s="2004"/>
      <c r="D64" s="1977"/>
      <c r="E64" s="1958"/>
      <c r="F64" s="750" t="s">
        <v>266</v>
      </c>
      <c r="G64" s="678" t="s">
        <v>152</v>
      </c>
      <c r="H64" s="655" t="s">
        <v>107</v>
      </c>
      <c r="I64" s="657" t="s">
        <v>101</v>
      </c>
      <c r="J64" s="657">
        <v>15</v>
      </c>
      <c r="K64" s="657">
        <v>56</v>
      </c>
      <c r="L64" s="657">
        <v>50</v>
      </c>
      <c r="M64" s="655" t="s">
        <v>173</v>
      </c>
      <c r="N64" s="679"/>
      <c r="O64" s="680"/>
      <c r="P64" s="681"/>
    </row>
    <row r="65" spans="1:13" ht="15" customHeight="1">
      <c r="A65" s="1989"/>
      <c r="B65" s="1956"/>
      <c r="C65" s="2004"/>
      <c r="D65" s="1977"/>
      <c r="E65" s="1958"/>
      <c r="F65" s="750"/>
      <c r="G65" s="751"/>
      <c r="H65" s="751"/>
      <c r="I65" s="751"/>
      <c r="J65" s="751"/>
      <c r="K65" s="751"/>
      <c r="L65" s="751"/>
      <c r="M65" s="751"/>
    </row>
    <row r="66" spans="1:13" ht="15" customHeight="1">
      <c r="A66" s="1989"/>
      <c r="B66" s="1956"/>
      <c r="C66" s="2004"/>
      <c r="D66" s="1977"/>
      <c r="E66" s="1958"/>
      <c r="F66" s="752" t="s">
        <v>194</v>
      </c>
      <c r="G66" s="678" t="s">
        <v>152</v>
      </c>
      <c r="H66" s="655" t="s">
        <v>107</v>
      </c>
      <c r="I66" s="668" t="s">
        <v>101</v>
      </c>
      <c r="J66" s="1010">
        <v>30</v>
      </c>
      <c r="K66" s="668">
        <v>232</v>
      </c>
      <c r="L66" s="653">
        <v>200</v>
      </c>
      <c r="M66" s="655" t="s">
        <v>173</v>
      </c>
    </row>
    <row r="67" spans="1:13" ht="15" customHeight="1">
      <c r="A67" s="1989"/>
      <c r="B67" s="1956"/>
      <c r="C67" s="2004"/>
      <c r="D67" s="1977"/>
      <c r="E67" s="1958"/>
      <c r="F67" s="677" t="s">
        <v>269</v>
      </c>
      <c r="G67" s="653" t="s">
        <v>152</v>
      </c>
      <c r="H67" s="655" t="s">
        <v>107</v>
      </c>
      <c r="I67" s="668" t="s">
        <v>101</v>
      </c>
      <c r="J67" s="653">
        <v>20</v>
      </c>
      <c r="K67" s="653">
        <v>216</v>
      </c>
      <c r="L67" s="653">
        <v>200</v>
      </c>
      <c r="M67" s="655" t="s">
        <v>173</v>
      </c>
    </row>
    <row r="68" spans="1:16" s="583" customFormat="1" ht="15" customHeight="1">
      <c r="A68" s="1989"/>
      <c r="B68" s="1956"/>
      <c r="C68" s="2004"/>
      <c r="D68" s="1977"/>
      <c r="E68" s="1958"/>
      <c r="F68" s="677" t="s">
        <v>271</v>
      </c>
      <c r="G68" s="653" t="s">
        <v>152</v>
      </c>
      <c r="H68" s="655" t="s">
        <v>107</v>
      </c>
      <c r="I68" s="668" t="s">
        <v>101</v>
      </c>
      <c r="J68" s="653">
        <v>8</v>
      </c>
      <c r="K68" s="653">
        <v>226</v>
      </c>
      <c r="L68" s="653">
        <v>200</v>
      </c>
      <c r="M68" s="655" t="s">
        <v>173</v>
      </c>
      <c r="N68" s="679"/>
      <c r="O68" s="680"/>
      <c r="P68" s="681"/>
    </row>
    <row r="69" spans="1:16" s="583" customFormat="1" ht="15" customHeight="1">
      <c r="A69" s="1989"/>
      <c r="B69" s="1956"/>
      <c r="C69" s="2004"/>
      <c r="D69" s="1977"/>
      <c r="E69" s="1958"/>
      <c r="F69" s="677"/>
      <c r="G69" s="653"/>
      <c r="H69" s="668"/>
      <c r="I69" s="668"/>
      <c r="J69" s="653"/>
      <c r="K69" s="653"/>
      <c r="L69" s="653"/>
      <c r="M69" s="655"/>
      <c r="N69" s="679"/>
      <c r="O69" s="680"/>
      <c r="P69" s="681"/>
    </row>
    <row r="70" spans="1:13" ht="15" customHeight="1">
      <c r="A70" s="1989"/>
      <c r="B70" s="1956"/>
      <c r="C70" s="2004"/>
      <c r="D70" s="1977"/>
      <c r="E70" s="1958"/>
      <c r="F70" s="753" t="s">
        <v>210</v>
      </c>
      <c r="G70" s="678" t="s">
        <v>152</v>
      </c>
      <c r="H70" s="655" t="s">
        <v>107</v>
      </c>
      <c r="I70" s="668" t="s">
        <v>101</v>
      </c>
      <c r="J70" s="694">
        <v>15</v>
      </c>
      <c r="K70" s="694">
        <v>45.14</v>
      </c>
      <c r="L70" s="651">
        <v>40</v>
      </c>
      <c r="M70" s="655" t="s">
        <v>173</v>
      </c>
    </row>
    <row r="71" spans="1:13" ht="15" customHeight="1">
      <c r="A71" s="1989"/>
      <c r="B71" s="1956"/>
      <c r="C71" s="2004"/>
      <c r="D71" s="1977"/>
      <c r="E71" s="1958"/>
      <c r="F71" s="753" t="s">
        <v>179</v>
      </c>
      <c r="G71" s="678" t="s">
        <v>152</v>
      </c>
      <c r="H71" s="655" t="s">
        <v>107</v>
      </c>
      <c r="I71" s="668" t="s">
        <v>101</v>
      </c>
      <c r="J71" s="694">
        <v>25</v>
      </c>
      <c r="K71" s="694">
        <v>7.31</v>
      </c>
      <c r="L71" s="651">
        <v>50</v>
      </c>
      <c r="M71" s="655" t="s">
        <v>173</v>
      </c>
    </row>
    <row r="72" spans="1:13" ht="15" customHeight="1">
      <c r="A72" s="1989"/>
      <c r="B72" s="1956"/>
      <c r="C72" s="2004"/>
      <c r="D72" s="1977"/>
      <c r="E72" s="1958"/>
      <c r="F72" s="753"/>
      <c r="G72" s="678"/>
      <c r="H72" s="655"/>
      <c r="I72" s="668"/>
      <c r="J72" s="694"/>
      <c r="K72" s="694"/>
      <c r="L72" s="651"/>
      <c r="M72" s="655"/>
    </row>
    <row r="73" spans="1:13" ht="15" customHeight="1">
      <c r="A73" s="1989"/>
      <c r="B73" s="1956"/>
      <c r="C73" s="2004"/>
      <c r="D73" s="1977"/>
      <c r="E73" s="1958"/>
      <c r="F73" s="178" t="s">
        <v>286</v>
      </c>
      <c r="G73" s="657" t="s">
        <v>152</v>
      </c>
      <c r="H73" s="655" t="s">
        <v>107</v>
      </c>
      <c r="I73" s="668" t="s">
        <v>101</v>
      </c>
      <c r="J73" s="694">
        <v>25</v>
      </c>
      <c r="K73" s="694">
        <v>1610</v>
      </c>
      <c r="L73" s="651">
        <v>1500</v>
      </c>
      <c r="M73" s="655" t="s">
        <v>215</v>
      </c>
    </row>
    <row r="74" spans="1:13" ht="15" customHeight="1">
      <c r="A74" s="1989"/>
      <c r="B74" s="1956"/>
      <c r="C74" s="2004"/>
      <c r="D74" s="1977"/>
      <c r="E74" s="1958"/>
      <c r="F74" s="677" t="s">
        <v>254</v>
      </c>
      <c r="G74" s="653" t="s">
        <v>152</v>
      </c>
      <c r="H74" s="655" t="s">
        <v>107</v>
      </c>
      <c r="I74" s="668" t="s">
        <v>101</v>
      </c>
      <c r="J74" s="653">
        <v>30</v>
      </c>
      <c r="K74" s="653">
        <v>126</v>
      </c>
      <c r="L74" s="653">
        <v>100</v>
      </c>
      <c r="M74" s="655" t="s">
        <v>173</v>
      </c>
    </row>
    <row r="75" spans="1:13" ht="15" customHeight="1">
      <c r="A75" s="1989"/>
      <c r="B75" s="1956"/>
      <c r="C75" s="2004"/>
      <c r="D75" s="1977"/>
      <c r="E75" s="1958"/>
      <c r="F75" s="598"/>
      <c r="G75" s="598"/>
      <c r="H75" s="598"/>
      <c r="I75" s="598"/>
      <c r="J75" s="751"/>
      <c r="K75" s="751"/>
      <c r="L75" s="751"/>
      <c r="M75" s="1011"/>
    </row>
    <row r="76" spans="1:13" ht="15" customHeight="1">
      <c r="A76" s="1989"/>
      <c r="B76" s="1956"/>
      <c r="C76" s="2004"/>
      <c r="D76" s="1977"/>
      <c r="E76" s="1958"/>
      <c r="F76" s="677" t="s">
        <v>264</v>
      </c>
      <c r="G76" s="653" t="s">
        <v>152</v>
      </c>
      <c r="H76" s="655" t="s">
        <v>107</v>
      </c>
      <c r="I76" s="668" t="s">
        <v>101</v>
      </c>
      <c r="J76" s="653">
        <v>40</v>
      </c>
      <c r="K76" s="653">
        <v>183</v>
      </c>
      <c r="L76" s="653">
        <v>150</v>
      </c>
      <c r="M76" s="655" t="s">
        <v>173</v>
      </c>
    </row>
    <row r="77" spans="1:16" s="583" customFormat="1" ht="15" customHeight="1">
      <c r="A77" s="1989"/>
      <c r="B77" s="1956"/>
      <c r="C77" s="2004"/>
      <c r="D77" s="1977"/>
      <c r="E77" s="1958"/>
      <c r="F77" s="677" t="s">
        <v>256</v>
      </c>
      <c r="G77" s="653" t="s">
        <v>152</v>
      </c>
      <c r="H77" s="655" t="s">
        <v>107</v>
      </c>
      <c r="I77" s="668" t="s">
        <v>101</v>
      </c>
      <c r="J77" s="653">
        <v>15</v>
      </c>
      <c r="K77" s="653">
        <v>56.2</v>
      </c>
      <c r="L77" s="653">
        <v>50</v>
      </c>
      <c r="M77" s="655" t="s">
        <v>173</v>
      </c>
      <c r="N77" s="679"/>
      <c r="O77" s="680"/>
      <c r="P77" s="681"/>
    </row>
    <row r="78" spans="1:16" s="583" customFormat="1" ht="15" customHeight="1">
      <c r="A78" s="1989"/>
      <c r="B78" s="1956"/>
      <c r="C78" s="2004"/>
      <c r="D78" s="1977"/>
      <c r="E78" s="1958"/>
      <c r="F78" s="677"/>
      <c r="G78" s="653"/>
      <c r="H78" s="668"/>
      <c r="I78" s="668"/>
      <c r="J78" s="653"/>
      <c r="K78" s="653"/>
      <c r="L78" s="653"/>
      <c r="M78" s="655"/>
      <c r="N78" s="679"/>
      <c r="O78" s="680"/>
      <c r="P78" s="681"/>
    </row>
    <row r="79" spans="1:13" ht="15" customHeight="1">
      <c r="A79" s="1989"/>
      <c r="B79" s="1956"/>
      <c r="C79" s="2004"/>
      <c r="D79" s="1977"/>
      <c r="E79" s="1958"/>
      <c r="F79" s="677" t="s">
        <v>114</v>
      </c>
      <c r="G79" s="678" t="s">
        <v>152</v>
      </c>
      <c r="H79" s="668" t="s">
        <v>101</v>
      </c>
      <c r="I79" s="668" t="s">
        <v>101</v>
      </c>
      <c r="J79" s="668">
        <v>50</v>
      </c>
      <c r="K79" s="668">
        <v>102.9</v>
      </c>
      <c r="L79" s="653">
        <v>100</v>
      </c>
      <c r="M79" s="655" t="s">
        <v>173</v>
      </c>
    </row>
    <row r="80" spans="1:13" ht="15" customHeight="1">
      <c r="A80" s="1989"/>
      <c r="B80" s="1956"/>
      <c r="C80" s="2004"/>
      <c r="D80" s="1977"/>
      <c r="E80" s="1958"/>
      <c r="F80" s="677" t="s">
        <v>297</v>
      </c>
      <c r="G80" s="678" t="s">
        <v>152</v>
      </c>
      <c r="H80" s="668" t="s">
        <v>101</v>
      </c>
      <c r="I80" s="668" t="s">
        <v>101</v>
      </c>
      <c r="J80" s="668">
        <v>50</v>
      </c>
      <c r="K80" s="668">
        <v>105.7</v>
      </c>
      <c r="L80" s="653">
        <v>100</v>
      </c>
      <c r="M80" s="655" t="s">
        <v>173</v>
      </c>
    </row>
    <row r="81" spans="1:13" ht="15" customHeight="1">
      <c r="A81" s="1989"/>
      <c r="B81" s="1956"/>
      <c r="C81" s="2004"/>
      <c r="D81" s="1977"/>
      <c r="E81" s="1958"/>
      <c r="F81" s="677" t="s">
        <v>298</v>
      </c>
      <c r="G81" s="678" t="s">
        <v>152</v>
      </c>
      <c r="H81" s="668" t="s">
        <v>101</v>
      </c>
      <c r="I81" s="668" t="s">
        <v>101</v>
      </c>
      <c r="J81" s="668">
        <v>50</v>
      </c>
      <c r="K81" s="668">
        <v>104.7</v>
      </c>
      <c r="L81" s="653">
        <v>100</v>
      </c>
      <c r="M81" s="655" t="s">
        <v>173</v>
      </c>
    </row>
    <row r="82" spans="1:13" ht="15" customHeight="1">
      <c r="A82" s="1989"/>
      <c r="B82" s="1956"/>
      <c r="C82" s="2004"/>
      <c r="D82" s="1977"/>
      <c r="E82" s="1958"/>
      <c r="F82" s="677" t="s">
        <v>299</v>
      </c>
      <c r="G82" s="678" t="s">
        <v>152</v>
      </c>
      <c r="H82" s="668" t="s">
        <v>101</v>
      </c>
      <c r="I82" s="668" t="s">
        <v>101</v>
      </c>
      <c r="J82" s="668">
        <v>50</v>
      </c>
      <c r="K82" s="668">
        <v>102.9</v>
      </c>
      <c r="L82" s="653">
        <v>100</v>
      </c>
      <c r="M82" s="655" t="s">
        <v>173</v>
      </c>
    </row>
    <row r="83" spans="1:13" ht="15" customHeight="1">
      <c r="A83" s="1989"/>
      <c r="B83" s="1956"/>
      <c r="C83" s="2004"/>
      <c r="D83" s="1977"/>
      <c r="E83" s="1958"/>
      <c r="F83" s="677" t="s">
        <v>300</v>
      </c>
      <c r="G83" s="678" t="s">
        <v>152</v>
      </c>
      <c r="H83" s="668" t="s">
        <v>101</v>
      </c>
      <c r="I83" s="668" t="s">
        <v>101</v>
      </c>
      <c r="J83" s="668">
        <v>50</v>
      </c>
      <c r="K83" s="668">
        <v>110.1</v>
      </c>
      <c r="L83" s="653">
        <v>100</v>
      </c>
      <c r="M83" s="655" t="s">
        <v>173</v>
      </c>
    </row>
    <row r="84" spans="1:13" ht="33" customHeight="1">
      <c r="A84" s="1989"/>
      <c r="B84" s="1956"/>
      <c r="C84" s="2004"/>
      <c r="D84" s="1977"/>
      <c r="E84" s="1958"/>
      <c r="F84" s="677" t="s">
        <v>301</v>
      </c>
      <c r="G84" s="678" t="s">
        <v>152</v>
      </c>
      <c r="H84" s="668" t="s">
        <v>101</v>
      </c>
      <c r="I84" s="668" t="s">
        <v>101</v>
      </c>
      <c r="J84" s="668">
        <v>50</v>
      </c>
      <c r="K84" s="664">
        <v>102.6</v>
      </c>
      <c r="L84" s="667">
        <v>100</v>
      </c>
      <c r="M84" s="655" t="s">
        <v>173</v>
      </c>
    </row>
    <row r="85" spans="1:13" ht="15" customHeight="1">
      <c r="A85" s="1989"/>
      <c r="B85" s="1956"/>
      <c r="C85" s="2004"/>
      <c r="D85" s="1977"/>
      <c r="E85" s="1958"/>
      <c r="F85" s="677" t="s">
        <v>302</v>
      </c>
      <c r="G85" s="678" t="s">
        <v>152</v>
      </c>
      <c r="H85" s="668" t="s">
        <v>101</v>
      </c>
      <c r="I85" s="668" t="s">
        <v>101</v>
      </c>
      <c r="J85" s="668">
        <v>50</v>
      </c>
      <c r="K85" s="668">
        <v>103.8</v>
      </c>
      <c r="L85" s="653">
        <v>100</v>
      </c>
      <c r="M85" s="655" t="s">
        <v>173</v>
      </c>
    </row>
    <row r="86" spans="1:13" ht="15" customHeight="1">
      <c r="A86" s="1989"/>
      <c r="B86" s="1956"/>
      <c r="C86" s="2004"/>
      <c r="D86" s="1977"/>
      <c r="E86" s="1958"/>
      <c r="F86" s="677" t="s">
        <v>115</v>
      </c>
      <c r="G86" s="678" t="s">
        <v>152</v>
      </c>
      <c r="H86" s="668" t="s">
        <v>101</v>
      </c>
      <c r="I86" s="668" t="s">
        <v>101</v>
      </c>
      <c r="J86" s="668">
        <v>50</v>
      </c>
      <c r="K86" s="668">
        <v>111.2</v>
      </c>
      <c r="L86" s="653">
        <v>100</v>
      </c>
      <c r="M86" s="655" t="s">
        <v>173</v>
      </c>
    </row>
    <row r="87" spans="1:13" ht="15" customHeight="1">
      <c r="A87" s="1989"/>
      <c r="B87" s="1956"/>
      <c r="C87" s="2004"/>
      <c r="D87" s="1977"/>
      <c r="E87" s="1958"/>
      <c r="F87" s="752" t="s">
        <v>116</v>
      </c>
      <c r="G87" s="678" t="s">
        <v>152</v>
      </c>
      <c r="H87" s="668" t="s">
        <v>101</v>
      </c>
      <c r="I87" s="668" t="s">
        <v>101</v>
      </c>
      <c r="J87" s="668">
        <v>50</v>
      </c>
      <c r="K87" s="668">
        <v>105.3</v>
      </c>
      <c r="L87" s="653">
        <v>100</v>
      </c>
      <c r="M87" s="655" t="s">
        <v>173</v>
      </c>
    </row>
    <row r="88" spans="1:16" s="583" customFormat="1" ht="15" customHeight="1">
      <c r="A88" s="1989"/>
      <c r="B88" s="1956"/>
      <c r="C88" s="2004"/>
      <c r="D88" s="1977"/>
      <c r="E88" s="1958"/>
      <c r="F88" s="754" t="s">
        <v>303</v>
      </c>
      <c r="G88" s="518" t="s">
        <v>152</v>
      </c>
      <c r="H88" s="668" t="s">
        <v>101</v>
      </c>
      <c r="I88" s="668" t="s">
        <v>101</v>
      </c>
      <c r="J88" s="755">
        <v>25</v>
      </c>
      <c r="K88" s="755">
        <v>52.7</v>
      </c>
      <c r="L88" s="653">
        <v>50</v>
      </c>
      <c r="M88" s="655" t="s">
        <v>173</v>
      </c>
      <c r="N88" s="679"/>
      <c r="O88" s="1033"/>
      <c r="P88" s="1025"/>
    </row>
    <row r="89" spans="1:13" ht="15" customHeight="1">
      <c r="A89" s="1989"/>
      <c r="B89" s="1956"/>
      <c r="C89" s="2004"/>
      <c r="D89" s="1977"/>
      <c r="E89" s="1958"/>
      <c r="F89" s="754"/>
      <c r="G89" s="1035"/>
      <c r="H89" s="771"/>
      <c r="I89" s="755"/>
      <c r="J89" s="755"/>
      <c r="K89" s="755"/>
      <c r="L89" s="771"/>
      <c r="M89" s="693"/>
    </row>
    <row r="90" spans="1:13" ht="15" customHeight="1">
      <c r="A90" s="1989"/>
      <c r="B90" s="1956"/>
      <c r="C90" s="2004"/>
      <c r="D90" s="1977"/>
      <c r="E90" s="1958"/>
      <c r="F90" s="754" t="s">
        <v>336</v>
      </c>
      <c r="G90" s="678" t="s">
        <v>152</v>
      </c>
      <c r="H90" s="668" t="s">
        <v>101</v>
      </c>
      <c r="I90" s="668" t="s">
        <v>101</v>
      </c>
      <c r="J90" s="755">
        <v>50</v>
      </c>
      <c r="K90" s="755">
        <v>102.4</v>
      </c>
      <c r="L90" s="771">
        <v>100</v>
      </c>
      <c r="M90" s="655" t="s">
        <v>173</v>
      </c>
    </row>
    <row r="91" spans="1:13" ht="15" customHeight="1">
      <c r="A91" s="1989"/>
      <c r="B91" s="1956"/>
      <c r="C91" s="2004"/>
      <c r="D91" s="1977"/>
      <c r="E91" s="1958"/>
      <c r="F91" s="754" t="s">
        <v>338</v>
      </c>
      <c r="G91" s="678" t="s">
        <v>152</v>
      </c>
      <c r="H91" s="668" t="s">
        <v>101</v>
      </c>
      <c r="I91" s="668" t="s">
        <v>101</v>
      </c>
      <c r="J91" s="755">
        <v>10</v>
      </c>
      <c r="K91" s="755">
        <v>22</v>
      </c>
      <c r="L91" s="771">
        <v>20</v>
      </c>
      <c r="M91" s="655" t="s">
        <v>173</v>
      </c>
    </row>
    <row r="92" spans="1:13" ht="15" customHeight="1">
      <c r="A92" s="1989"/>
      <c r="B92" s="1956"/>
      <c r="C92" s="2004"/>
      <c r="D92" s="1977"/>
      <c r="E92" s="1958"/>
      <c r="F92" s="754" t="s">
        <v>339</v>
      </c>
      <c r="G92" s="678" t="s">
        <v>152</v>
      </c>
      <c r="H92" s="668" t="s">
        <v>101</v>
      </c>
      <c r="I92" s="668" t="s">
        <v>101</v>
      </c>
      <c r="J92" s="755">
        <v>50</v>
      </c>
      <c r="K92" s="755">
        <v>102.9</v>
      </c>
      <c r="L92" s="771">
        <v>100</v>
      </c>
      <c r="M92" s="655" t="s">
        <v>173</v>
      </c>
    </row>
    <row r="93" spans="1:13" ht="15" customHeight="1">
      <c r="A93" s="1989"/>
      <c r="B93" s="1956"/>
      <c r="C93" s="2004"/>
      <c r="D93" s="1977"/>
      <c r="E93" s="1958"/>
      <c r="F93" s="754"/>
      <c r="G93" s="1035"/>
      <c r="H93" s="755"/>
      <c r="I93" s="755"/>
      <c r="J93" s="755"/>
      <c r="K93" s="755"/>
      <c r="L93" s="771"/>
      <c r="M93" s="693"/>
    </row>
    <row r="94" spans="1:13" ht="15" customHeight="1">
      <c r="A94" s="1990"/>
      <c r="B94" s="1957"/>
      <c r="C94" s="2004"/>
      <c r="D94" s="1978"/>
      <c r="E94" s="1958"/>
      <c r="F94" s="660" t="s">
        <v>330</v>
      </c>
      <c r="G94" s="678" t="s">
        <v>152</v>
      </c>
      <c r="H94" s="668" t="s">
        <v>101</v>
      </c>
      <c r="I94" s="668" t="s">
        <v>101</v>
      </c>
      <c r="J94" s="756">
        <v>25</v>
      </c>
      <c r="K94" s="756">
        <v>56.1</v>
      </c>
      <c r="L94" s="756" t="s">
        <v>124</v>
      </c>
      <c r="M94" s="655" t="s">
        <v>173</v>
      </c>
    </row>
    <row r="95" spans="1:13" ht="15" customHeight="1">
      <c r="A95" s="1967" t="s">
        <v>10</v>
      </c>
      <c r="B95" s="1955" t="s">
        <v>69</v>
      </c>
      <c r="C95" s="2004"/>
      <c r="D95" s="1962">
        <f>M12</f>
        <v>246</v>
      </c>
      <c r="E95" s="1958">
        <v>250</v>
      </c>
      <c r="F95" s="182" t="s">
        <v>117</v>
      </c>
      <c r="G95" s="184" t="s">
        <v>152</v>
      </c>
      <c r="H95" s="159"/>
      <c r="I95" s="156" t="s">
        <v>153</v>
      </c>
      <c r="J95" s="45"/>
      <c r="K95" s="45">
        <v>114.54</v>
      </c>
      <c r="L95" s="156">
        <v>100</v>
      </c>
      <c r="M95" s="159" t="s">
        <v>215</v>
      </c>
    </row>
    <row r="96" spans="1:13" ht="15" customHeight="1">
      <c r="A96" s="1968"/>
      <c r="B96" s="1956"/>
      <c r="C96" s="2004"/>
      <c r="D96" s="1963"/>
      <c r="E96" s="1958"/>
      <c r="F96" s="441" t="s">
        <v>180</v>
      </c>
      <c r="G96" s="206" t="s">
        <v>152</v>
      </c>
      <c r="H96" s="57"/>
      <c r="I96" s="155" t="s">
        <v>153</v>
      </c>
      <c r="J96" s="139"/>
      <c r="K96" s="664">
        <v>11</v>
      </c>
      <c r="L96" s="653">
        <v>10</v>
      </c>
      <c r="M96" s="57" t="s">
        <v>215</v>
      </c>
    </row>
    <row r="97" spans="1:13" ht="15" customHeight="1">
      <c r="A97" s="1968"/>
      <c r="B97" s="1956"/>
      <c r="C97" s="2004"/>
      <c r="D97" s="1963"/>
      <c r="E97" s="1958"/>
      <c r="F97" s="178" t="s">
        <v>183</v>
      </c>
      <c r="G97" s="206" t="s">
        <v>152</v>
      </c>
      <c r="H97" s="57"/>
      <c r="I97" s="154" t="s">
        <v>101</v>
      </c>
      <c r="J97" s="154"/>
      <c r="K97" s="154">
        <v>12.93</v>
      </c>
      <c r="L97" s="155" t="s">
        <v>124</v>
      </c>
      <c r="M97" s="69" t="s">
        <v>174</v>
      </c>
    </row>
    <row r="98" spans="1:13" ht="15" customHeight="1">
      <c r="A98" s="1968"/>
      <c r="B98" s="1956"/>
      <c r="C98" s="2004"/>
      <c r="D98" s="1963"/>
      <c r="E98" s="1958"/>
      <c r="F98" s="178"/>
      <c r="G98" s="206"/>
      <c r="H98" s="206"/>
      <c r="I98" s="206"/>
      <c r="J98" s="206"/>
      <c r="K98" s="206"/>
      <c r="L98" s="206"/>
      <c r="M98" s="206"/>
    </row>
    <row r="99" spans="1:13" ht="15" customHeight="1">
      <c r="A99" s="1968"/>
      <c r="B99" s="1956"/>
      <c r="C99" s="2004"/>
      <c r="D99" s="1963"/>
      <c r="E99" s="1958"/>
      <c r="F99" s="180"/>
      <c r="G99" s="206"/>
      <c r="H99" s="206"/>
      <c r="I99" s="206"/>
      <c r="J99" s="206"/>
      <c r="K99" s="206"/>
      <c r="L99" s="206"/>
      <c r="M99" s="206"/>
    </row>
    <row r="100" spans="1:13" ht="15" customHeight="1">
      <c r="A100" s="1969"/>
      <c r="B100" s="1957"/>
      <c r="C100" s="2004"/>
      <c r="D100" s="1964"/>
      <c r="E100" s="1958"/>
      <c r="F100" s="181"/>
      <c r="G100" s="183"/>
      <c r="H100" s="183"/>
      <c r="I100" s="183"/>
      <c r="J100" s="183"/>
      <c r="K100" s="183"/>
      <c r="L100" s="183"/>
      <c r="M100" s="183"/>
    </row>
    <row r="101" spans="1:13" ht="15" customHeight="1">
      <c r="A101" s="1967" t="s">
        <v>14</v>
      </c>
      <c r="B101" s="1955" t="s">
        <v>211</v>
      </c>
      <c r="C101" s="2004"/>
      <c r="D101" s="1962">
        <f>L12</f>
        <v>19.5</v>
      </c>
      <c r="E101" s="1958">
        <v>20</v>
      </c>
      <c r="F101" s="316" t="s">
        <v>122</v>
      </c>
      <c r="G101" s="184" t="s">
        <v>152</v>
      </c>
      <c r="H101" s="159"/>
      <c r="I101" s="68" t="s">
        <v>153</v>
      </c>
      <c r="J101" s="130"/>
      <c r="K101" s="130">
        <v>6.3</v>
      </c>
      <c r="L101" s="140" t="s">
        <v>124</v>
      </c>
      <c r="M101" s="159" t="s">
        <v>215</v>
      </c>
    </row>
    <row r="102" spans="1:13" ht="15" customHeight="1">
      <c r="A102" s="1968"/>
      <c r="B102" s="1956"/>
      <c r="C102" s="2004"/>
      <c r="D102" s="1963"/>
      <c r="E102" s="1958"/>
      <c r="F102" s="180"/>
      <c r="G102" s="206"/>
      <c r="H102" s="206"/>
      <c r="I102" s="206"/>
      <c r="J102" s="206"/>
      <c r="K102" s="206"/>
      <c r="L102" s="206"/>
      <c r="M102" s="206"/>
    </row>
    <row r="103" spans="1:13" ht="15" customHeight="1">
      <c r="A103" s="1968"/>
      <c r="B103" s="1956"/>
      <c r="C103" s="2004"/>
      <c r="D103" s="1963"/>
      <c r="E103" s="1958"/>
      <c r="F103" s="180"/>
      <c r="G103" s="206"/>
      <c r="H103" s="206"/>
      <c r="I103" s="206"/>
      <c r="J103" s="206"/>
      <c r="K103" s="206"/>
      <c r="L103" s="206"/>
      <c r="M103" s="206"/>
    </row>
    <row r="104" spans="1:13" ht="15" customHeight="1">
      <c r="A104" s="1968"/>
      <c r="B104" s="1957"/>
      <c r="C104" s="2004"/>
      <c r="D104" s="1964"/>
      <c r="E104" s="1958"/>
      <c r="F104" s="181"/>
      <c r="G104" s="183"/>
      <c r="H104" s="183"/>
      <c r="I104" s="183"/>
      <c r="J104" s="183"/>
      <c r="K104" s="183"/>
      <c r="L104" s="183"/>
      <c r="M104" s="183"/>
    </row>
    <row r="105" spans="1:13" ht="15" customHeight="1">
      <c r="A105" s="1967" t="s">
        <v>15</v>
      </c>
      <c r="B105" s="1955" t="s">
        <v>73</v>
      </c>
      <c r="C105" s="2004"/>
      <c r="D105" s="1962"/>
      <c r="E105" s="1958"/>
      <c r="F105" s="315"/>
      <c r="G105" s="329"/>
      <c r="H105" s="329"/>
      <c r="I105" s="329"/>
      <c r="J105" s="329"/>
      <c r="K105" s="329"/>
      <c r="L105" s="329"/>
      <c r="M105" s="329"/>
    </row>
    <row r="106" spans="1:13" ht="15" customHeight="1">
      <c r="A106" s="1968"/>
      <c r="B106" s="1956"/>
      <c r="C106" s="2004"/>
      <c r="D106" s="1963"/>
      <c r="E106" s="1958"/>
      <c r="F106" s="330"/>
      <c r="G106" s="331"/>
      <c r="H106" s="331"/>
      <c r="I106" s="331"/>
      <c r="J106" s="331"/>
      <c r="K106" s="331"/>
      <c r="L106" s="331"/>
      <c r="M106" s="331"/>
    </row>
    <row r="107" spans="1:13" ht="15" customHeight="1">
      <c r="A107" s="1968"/>
      <c r="B107" s="1956"/>
      <c r="C107" s="2004"/>
      <c r="D107" s="1963"/>
      <c r="E107" s="1958"/>
      <c r="F107" s="332"/>
      <c r="G107" s="333"/>
      <c r="H107" s="333"/>
      <c r="I107" s="333"/>
      <c r="J107" s="333"/>
      <c r="K107" s="333"/>
      <c r="L107" s="333"/>
      <c r="M107" s="333"/>
    </row>
    <row r="108" spans="1:13" ht="15" customHeight="1">
      <c r="A108" s="1969"/>
      <c r="B108" s="1957"/>
      <c r="C108" s="2005"/>
      <c r="D108" s="1964"/>
      <c r="E108" s="1958"/>
      <c r="F108" s="334"/>
      <c r="G108" s="335"/>
      <c r="H108" s="335"/>
      <c r="I108" s="335"/>
      <c r="J108" s="335"/>
      <c r="K108" s="335"/>
      <c r="L108" s="335"/>
      <c r="M108" s="335"/>
    </row>
    <row r="109" spans="1:13" ht="30.75" customHeight="1">
      <c r="A109" s="1956" t="s">
        <v>34</v>
      </c>
      <c r="B109" s="2024"/>
      <c r="C109" s="410" t="s">
        <v>86</v>
      </c>
      <c r="D109" s="1974" t="s">
        <v>83</v>
      </c>
      <c r="E109" s="1975"/>
      <c r="F109" s="1379" t="s">
        <v>38</v>
      </c>
      <c r="G109" s="1379" t="s">
        <v>67</v>
      </c>
      <c r="H109" s="1379" t="s">
        <v>46</v>
      </c>
      <c r="I109" s="1379" t="s">
        <v>39</v>
      </c>
      <c r="J109" s="1379" t="s">
        <v>93</v>
      </c>
      <c r="K109" s="1379" t="s">
        <v>96</v>
      </c>
      <c r="L109" s="1379" t="s">
        <v>95</v>
      </c>
      <c r="M109" s="1472" t="s">
        <v>40</v>
      </c>
    </row>
    <row r="110" spans="1:13" ht="31.5" customHeight="1">
      <c r="A110" s="2025"/>
      <c r="B110" s="2026"/>
      <c r="C110" s="410" t="s">
        <v>56</v>
      </c>
      <c r="D110" s="410" t="s">
        <v>56</v>
      </c>
      <c r="E110" s="410" t="s">
        <v>32</v>
      </c>
      <c r="F110" s="1341"/>
      <c r="G110" s="1340"/>
      <c r="H110" s="1341"/>
      <c r="I110" s="1341"/>
      <c r="J110" s="1341"/>
      <c r="K110" s="1341"/>
      <c r="L110" s="1341"/>
      <c r="M110" s="1474"/>
    </row>
    <row r="111" spans="1:13" ht="15" customHeight="1">
      <c r="A111" s="1965" t="s">
        <v>16</v>
      </c>
      <c r="B111" s="1966"/>
      <c r="C111" s="1142">
        <f>((C16*0.15))+(C16*0.03)</f>
        <v>54</v>
      </c>
      <c r="D111" s="1142">
        <f>C111</f>
        <v>54</v>
      </c>
      <c r="E111" s="413">
        <f>SUM(E112+E123+E129+E136)</f>
        <v>56</v>
      </c>
      <c r="F111" s="336"/>
      <c r="G111" s="337"/>
      <c r="H111" s="2027"/>
      <c r="I111" s="2027"/>
      <c r="J111" s="2027"/>
      <c r="K111" s="2027"/>
      <c r="L111" s="2027"/>
      <c r="M111" s="2028"/>
    </row>
    <row r="112" spans="1:13" s="175" customFormat="1" ht="15" customHeight="1">
      <c r="A112" s="1967" t="s">
        <v>17</v>
      </c>
      <c r="B112" s="1955" t="s">
        <v>74</v>
      </c>
      <c r="C112" s="1961"/>
      <c r="D112" s="1959"/>
      <c r="E112" s="1958">
        <v>16</v>
      </c>
      <c r="F112" s="658"/>
      <c r="G112" s="661"/>
      <c r="H112" s="662"/>
      <c r="I112" s="662"/>
      <c r="J112" s="663"/>
      <c r="K112" s="663"/>
      <c r="L112" s="662"/>
      <c r="M112" s="57"/>
    </row>
    <row r="113" spans="1:13" s="175" customFormat="1" ht="18" customHeight="1">
      <c r="A113" s="1968"/>
      <c r="B113" s="1956"/>
      <c r="C113" s="1961"/>
      <c r="D113" s="1960"/>
      <c r="E113" s="1958"/>
      <c r="F113" s="1165" t="s">
        <v>154</v>
      </c>
      <c r="G113" s="1166" t="s">
        <v>152</v>
      </c>
      <c r="H113" s="1167" t="s">
        <v>178</v>
      </c>
      <c r="I113" s="1167" t="s">
        <v>99</v>
      </c>
      <c r="J113" s="1168">
        <v>1</v>
      </c>
      <c r="K113" s="1168">
        <v>1</v>
      </c>
      <c r="L113" s="1167">
        <v>5</v>
      </c>
      <c r="M113" s="1097" t="s">
        <v>282</v>
      </c>
    </row>
    <row r="114" spans="1:13" s="175" customFormat="1" ht="18" customHeight="1">
      <c r="A114" s="1968"/>
      <c r="B114" s="1956"/>
      <c r="C114" s="1961"/>
      <c r="D114" s="1960"/>
      <c r="E114" s="1958"/>
      <c r="F114" s="1170" t="s">
        <v>346</v>
      </c>
      <c r="G114" s="1166" t="s">
        <v>152</v>
      </c>
      <c r="H114" s="1167" t="s">
        <v>178</v>
      </c>
      <c r="I114" s="1167" t="s">
        <v>99</v>
      </c>
      <c r="J114" s="1168">
        <v>1</v>
      </c>
      <c r="K114" s="1168">
        <v>1</v>
      </c>
      <c r="L114" s="1167">
        <v>4</v>
      </c>
      <c r="M114" s="1097" t="s">
        <v>282</v>
      </c>
    </row>
    <row r="115" spans="1:13" s="175" customFormat="1" ht="18" customHeight="1">
      <c r="A115" s="1968"/>
      <c r="B115" s="1956"/>
      <c r="C115" s="1961"/>
      <c r="D115" s="1960"/>
      <c r="E115" s="1958"/>
      <c r="F115" s="1188" t="s">
        <v>344</v>
      </c>
      <c r="G115" s="1166" t="s">
        <v>152</v>
      </c>
      <c r="H115" s="1169" t="s">
        <v>178</v>
      </c>
      <c r="I115" s="1169" t="s">
        <v>123</v>
      </c>
      <c r="J115" s="1167">
        <v>1</v>
      </c>
      <c r="K115" s="1167">
        <v>1</v>
      </c>
      <c r="L115" s="1169">
        <v>10</v>
      </c>
      <c r="M115" s="1097" t="s">
        <v>350</v>
      </c>
    </row>
    <row r="116" spans="1:13" s="175" customFormat="1" ht="20.25" customHeight="1">
      <c r="A116" s="1968"/>
      <c r="B116" s="1956"/>
      <c r="C116" s="1961"/>
      <c r="D116" s="1960"/>
      <c r="E116" s="1958"/>
      <c r="F116" s="1188" t="s">
        <v>347</v>
      </c>
      <c r="G116" s="1166" t="s">
        <v>152</v>
      </c>
      <c r="H116" s="1169" t="s">
        <v>178</v>
      </c>
      <c r="I116" s="1169" t="s">
        <v>123</v>
      </c>
      <c r="J116" s="1167">
        <v>1</v>
      </c>
      <c r="K116" s="1167">
        <v>1</v>
      </c>
      <c r="L116" s="1169">
        <v>10</v>
      </c>
      <c r="M116" s="1097" t="s">
        <v>350</v>
      </c>
    </row>
    <row r="117" spans="1:13" ht="20.25" customHeight="1">
      <c r="A117" s="1968"/>
      <c r="B117" s="1956"/>
      <c r="C117" s="1961"/>
      <c r="D117" s="1960"/>
      <c r="E117" s="1958"/>
      <c r="F117" s="1183" t="s">
        <v>343</v>
      </c>
      <c r="G117" s="1166" t="s">
        <v>152</v>
      </c>
      <c r="H117" s="1169" t="s">
        <v>178</v>
      </c>
      <c r="I117" s="1169" t="s">
        <v>123</v>
      </c>
      <c r="J117" s="1167">
        <v>1</v>
      </c>
      <c r="K117" s="1167">
        <v>1</v>
      </c>
      <c r="L117" s="1169">
        <v>10</v>
      </c>
      <c r="M117" s="1097" t="s">
        <v>282</v>
      </c>
    </row>
    <row r="118" spans="1:13" ht="33.75" customHeight="1">
      <c r="A118" s="1968"/>
      <c r="B118" s="1956"/>
      <c r="C118" s="1961"/>
      <c r="D118" s="1960"/>
      <c r="E118" s="1958"/>
      <c r="F118" s="1093" t="s">
        <v>323</v>
      </c>
      <c r="G118" s="1099" t="s">
        <v>152</v>
      </c>
      <c r="H118" s="1092" t="s">
        <v>178</v>
      </c>
      <c r="I118" s="1092" t="s">
        <v>123</v>
      </c>
      <c r="J118" s="1094">
        <v>1</v>
      </c>
      <c r="K118" s="1094">
        <v>1</v>
      </c>
      <c r="L118" s="1092">
        <v>40</v>
      </c>
      <c r="M118" s="1097" t="s">
        <v>282</v>
      </c>
    </row>
    <row r="119" spans="1:13" ht="33.75" customHeight="1">
      <c r="A119" s="1968"/>
      <c r="B119" s="1956"/>
      <c r="C119" s="1961"/>
      <c r="D119" s="1960"/>
      <c r="E119" s="1958"/>
      <c r="F119" s="1098" t="s">
        <v>324</v>
      </c>
      <c r="G119" s="1099" t="s">
        <v>152</v>
      </c>
      <c r="H119" s="1092" t="s">
        <v>178</v>
      </c>
      <c r="I119" s="1092" t="s">
        <v>123</v>
      </c>
      <c r="J119" s="1094">
        <v>1</v>
      </c>
      <c r="K119" s="1094">
        <v>1</v>
      </c>
      <c r="L119" s="1092">
        <v>40</v>
      </c>
      <c r="M119" s="1097" t="s">
        <v>282</v>
      </c>
    </row>
    <row r="120" spans="1:13" ht="15" customHeight="1">
      <c r="A120" s="1968"/>
      <c r="B120" s="1956"/>
      <c r="C120" s="1961"/>
      <c r="D120" s="1143"/>
      <c r="E120" s="1958"/>
      <c r="F120" s="659"/>
      <c r="G120" s="155"/>
      <c r="H120" s="154"/>
      <c r="I120" s="154"/>
      <c r="J120" s="69"/>
      <c r="K120" s="69"/>
      <c r="L120" s="653"/>
      <c r="M120" s="57"/>
    </row>
    <row r="121" spans="1:13" ht="15" customHeight="1">
      <c r="A121" s="1968"/>
      <c r="B121" s="1956"/>
      <c r="C121" s="1961"/>
      <c r="D121" s="1143"/>
      <c r="E121" s="1958"/>
      <c r="F121" s="1042"/>
      <c r="G121" s="155"/>
      <c r="H121" s="154"/>
      <c r="I121" s="154"/>
      <c r="J121" s="69"/>
      <c r="K121" s="69"/>
      <c r="L121" s="653"/>
      <c r="M121" s="57"/>
    </row>
    <row r="122" spans="1:13" ht="15" customHeight="1">
      <c r="A122" s="1969"/>
      <c r="B122" s="1957"/>
      <c r="C122" s="1961"/>
      <c r="D122" s="1144"/>
      <c r="E122" s="1958"/>
      <c r="F122" s="660"/>
      <c r="G122" s="183"/>
      <c r="H122" s="183"/>
      <c r="I122" s="183"/>
      <c r="J122" s="477"/>
      <c r="K122" s="477"/>
      <c r="L122" s="183"/>
      <c r="M122" s="183"/>
    </row>
    <row r="123" spans="1:13" ht="15" customHeight="1">
      <c r="A123" s="1967" t="s">
        <v>18</v>
      </c>
      <c r="B123" s="1955" t="s">
        <v>87</v>
      </c>
      <c r="C123" s="1961"/>
      <c r="D123" s="1145"/>
      <c r="E123" s="1958">
        <v>12</v>
      </c>
      <c r="F123" s="1189" t="s">
        <v>248</v>
      </c>
      <c r="G123" s="338" t="s">
        <v>152</v>
      </c>
      <c r="H123" s="68" t="s">
        <v>178</v>
      </c>
      <c r="I123" s="68" t="s">
        <v>123</v>
      </c>
      <c r="J123" s="130">
        <v>10</v>
      </c>
      <c r="K123" s="130">
        <v>10</v>
      </c>
      <c r="L123" s="140">
        <v>20</v>
      </c>
      <c r="M123" s="57" t="s">
        <v>282</v>
      </c>
    </row>
    <row r="124" spans="1:13" ht="15" customHeight="1">
      <c r="A124" s="1968"/>
      <c r="B124" s="1956"/>
      <c r="C124" s="1961"/>
      <c r="D124" s="1143"/>
      <c r="E124" s="1958"/>
      <c r="F124" s="1190" t="s">
        <v>250</v>
      </c>
      <c r="G124" s="339" t="s">
        <v>152</v>
      </c>
      <c r="H124" s="154" t="s">
        <v>178</v>
      </c>
      <c r="I124" s="154" t="s">
        <v>123</v>
      </c>
      <c r="J124" s="139">
        <v>10</v>
      </c>
      <c r="K124" s="139">
        <v>10</v>
      </c>
      <c r="L124" s="141">
        <v>10</v>
      </c>
      <c r="M124" s="57" t="s">
        <v>282</v>
      </c>
    </row>
    <row r="125" spans="1:13" ht="15" customHeight="1">
      <c r="A125" s="1968"/>
      <c r="B125" s="1956"/>
      <c r="C125" s="1961"/>
      <c r="D125" s="1143"/>
      <c r="E125" s="1958"/>
      <c r="F125" s="1190" t="s">
        <v>249</v>
      </c>
      <c r="G125" s="339" t="s">
        <v>152</v>
      </c>
      <c r="H125" s="154" t="s">
        <v>178</v>
      </c>
      <c r="I125" s="154" t="s">
        <v>123</v>
      </c>
      <c r="J125" s="139">
        <v>10</v>
      </c>
      <c r="K125" s="139">
        <v>10</v>
      </c>
      <c r="L125" s="141">
        <v>20</v>
      </c>
      <c r="M125" s="57" t="s">
        <v>282</v>
      </c>
    </row>
    <row r="126" spans="1:13" ht="15" customHeight="1">
      <c r="A126" s="1968"/>
      <c r="B126" s="1956"/>
      <c r="C126" s="1961"/>
      <c r="D126" s="1143"/>
      <c r="E126" s="1958"/>
      <c r="F126" s="1191"/>
      <c r="G126" s="206"/>
      <c r="H126" s="206"/>
      <c r="I126" s="206"/>
      <c r="J126" s="476"/>
      <c r="K126" s="476"/>
      <c r="L126" s="206"/>
      <c r="M126" s="206"/>
    </row>
    <row r="127" spans="1:13" ht="15" customHeight="1">
      <c r="A127" s="1968"/>
      <c r="B127" s="1956"/>
      <c r="C127" s="1961"/>
      <c r="D127" s="1143"/>
      <c r="E127" s="1958"/>
      <c r="F127" s="180"/>
      <c r="G127" s="206"/>
      <c r="H127" s="206"/>
      <c r="I127" s="206"/>
      <c r="J127" s="476"/>
      <c r="K127" s="476"/>
      <c r="L127" s="206"/>
      <c r="M127" s="206"/>
    </row>
    <row r="128" spans="1:13" ht="15" customHeight="1">
      <c r="A128" s="1969"/>
      <c r="B128" s="1957"/>
      <c r="C128" s="1961"/>
      <c r="D128" s="1144"/>
      <c r="E128" s="1958"/>
      <c r="F128" s="181"/>
      <c r="G128" s="183"/>
      <c r="H128" s="183"/>
      <c r="I128" s="183"/>
      <c r="J128" s="477"/>
      <c r="K128" s="477"/>
      <c r="L128" s="183"/>
      <c r="M128" s="183"/>
    </row>
    <row r="129" spans="1:13" ht="15" customHeight="1">
      <c r="A129" s="1967" t="s">
        <v>19</v>
      </c>
      <c r="B129" s="1955" t="s">
        <v>75</v>
      </c>
      <c r="C129" s="1961"/>
      <c r="D129" s="1145"/>
      <c r="E129" s="1958">
        <v>18</v>
      </c>
      <c r="F129" s="169" t="s">
        <v>127</v>
      </c>
      <c r="G129" s="338" t="s">
        <v>152</v>
      </c>
      <c r="H129" s="130"/>
      <c r="I129" s="130" t="s">
        <v>147</v>
      </c>
      <c r="J129" s="130"/>
      <c r="K129" s="130">
        <v>10</v>
      </c>
      <c r="L129" s="130">
        <v>20</v>
      </c>
      <c r="M129" s="57" t="s">
        <v>282</v>
      </c>
    </row>
    <row r="130" spans="1:13" ht="15" customHeight="1">
      <c r="A130" s="1968"/>
      <c r="B130" s="1956"/>
      <c r="C130" s="1961"/>
      <c r="D130" s="1143"/>
      <c r="E130" s="1958"/>
      <c r="F130" s="170" t="s">
        <v>128</v>
      </c>
      <c r="G130" s="339" t="s">
        <v>152</v>
      </c>
      <c r="H130" s="139"/>
      <c r="I130" s="139" t="s">
        <v>147</v>
      </c>
      <c r="J130" s="139"/>
      <c r="K130" s="139">
        <v>5</v>
      </c>
      <c r="L130" s="139">
        <v>10</v>
      </c>
      <c r="M130" s="57" t="s">
        <v>282</v>
      </c>
    </row>
    <row r="131" spans="1:13" ht="15" customHeight="1">
      <c r="A131" s="1968"/>
      <c r="B131" s="1956"/>
      <c r="C131" s="1961"/>
      <c r="D131" s="1143"/>
      <c r="E131" s="1958"/>
      <c r="F131" s="170"/>
      <c r="G131" s="339"/>
      <c r="H131" s="139"/>
      <c r="I131" s="139"/>
      <c r="J131" s="139"/>
      <c r="K131" s="139"/>
      <c r="L131" s="139"/>
      <c r="M131" s="57"/>
    </row>
    <row r="132" spans="1:13" ht="15" customHeight="1">
      <c r="A132" s="1968"/>
      <c r="B132" s="1956"/>
      <c r="C132" s="1961"/>
      <c r="D132" s="1143"/>
      <c r="E132" s="1958"/>
      <c r="F132" s="170" t="s">
        <v>129</v>
      </c>
      <c r="G132" s="339" t="s">
        <v>152</v>
      </c>
      <c r="H132" s="139"/>
      <c r="I132" s="139" t="s">
        <v>207</v>
      </c>
      <c r="J132" s="139"/>
      <c r="K132" s="139">
        <v>5</v>
      </c>
      <c r="L132" s="139">
        <v>10</v>
      </c>
      <c r="M132" s="57" t="s">
        <v>282</v>
      </c>
    </row>
    <row r="133" spans="1:13" ht="15" customHeight="1">
      <c r="A133" s="1968"/>
      <c r="B133" s="1956"/>
      <c r="C133" s="1961"/>
      <c r="D133" s="1143"/>
      <c r="E133" s="1958"/>
      <c r="F133" s="180"/>
      <c r="G133" s="206"/>
      <c r="H133" s="206"/>
      <c r="I133" s="206"/>
      <c r="J133" s="476"/>
      <c r="K133" s="476"/>
      <c r="L133" s="206"/>
      <c r="M133" s="206"/>
    </row>
    <row r="134" spans="1:13" ht="15" customHeight="1">
      <c r="A134" s="1968"/>
      <c r="B134" s="1956"/>
      <c r="C134" s="1961"/>
      <c r="D134" s="1143"/>
      <c r="E134" s="1958"/>
      <c r="F134" s="180"/>
      <c r="G134" s="206"/>
      <c r="H134" s="206"/>
      <c r="I134" s="206"/>
      <c r="J134" s="476"/>
      <c r="K134" s="476"/>
      <c r="L134" s="206"/>
      <c r="M134" s="206"/>
    </row>
    <row r="135" spans="1:13" ht="15" customHeight="1">
      <c r="A135" s="1969"/>
      <c r="B135" s="1957"/>
      <c r="C135" s="1961"/>
      <c r="D135" s="1144"/>
      <c r="E135" s="1958"/>
      <c r="F135" s="181"/>
      <c r="G135" s="183"/>
      <c r="H135" s="183"/>
      <c r="I135" s="183"/>
      <c r="J135" s="477"/>
      <c r="K135" s="477"/>
      <c r="L135" s="183"/>
      <c r="M135" s="183"/>
    </row>
    <row r="136" spans="1:13" ht="18.75" customHeight="1">
      <c r="A136" s="1967" t="s">
        <v>20</v>
      </c>
      <c r="B136" s="1955" t="s">
        <v>76</v>
      </c>
      <c r="C136" s="1961"/>
      <c r="D136" s="1145"/>
      <c r="E136" s="1958">
        <v>10</v>
      </c>
      <c r="F136" s="169" t="s">
        <v>155</v>
      </c>
      <c r="G136" s="338" t="s">
        <v>152</v>
      </c>
      <c r="H136" s="156"/>
      <c r="I136" s="176" t="s">
        <v>110</v>
      </c>
      <c r="J136" s="176"/>
      <c r="K136" s="663">
        <v>0.057</v>
      </c>
      <c r="L136" s="176">
        <v>0.05</v>
      </c>
      <c r="M136" s="57" t="s">
        <v>282</v>
      </c>
    </row>
    <row r="137" spans="1:13" ht="15" customHeight="1">
      <c r="A137" s="1968"/>
      <c r="B137" s="1956"/>
      <c r="C137" s="1961"/>
      <c r="D137" s="1143"/>
      <c r="E137" s="1958"/>
      <c r="F137" s="180"/>
      <c r="G137" s="206"/>
      <c r="H137" s="206"/>
      <c r="I137" s="206"/>
      <c r="J137" s="476"/>
      <c r="K137" s="476"/>
      <c r="L137" s="206"/>
      <c r="M137" s="206"/>
    </row>
    <row r="138" spans="1:13" ht="15" customHeight="1">
      <c r="A138" s="1968"/>
      <c r="B138" s="1956"/>
      <c r="C138" s="1961"/>
      <c r="D138" s="1143"/>
      <c r="E138" s="1958"/>
      <c r="F138" s="180"/>
      <c r="G138" s="206"/>
      <c r="H138" s="206"/>
      <c r="I138" s="206"/>
      <c r="J138" s="476"/>
      <c r="K138" s="476"/>
      <c r="L138" s="206"/>
      <c r="M138" s="206"/>
    </row>
    <row r="139" spans="1:13" ht="15" customHeight="1">
      <c r="A139" s="1969"/>
      <c r="B139" s="1957"/>
      <c r="C139" s="1961"/>
      <c r="D139" s="1144"/>
      <c r="E139" s="1958"/>
      <c r="F139" s="181"/>
      <c r="G139" s="183"/>
      <c r="H139" s="183"/>
      <c r="I139" s="183"/>
      <c r="J139" s="477"/>
      <c r="K139" s="477"/>
      <c r="L139" s="183"/>
      <c r="M139" s="183"/>
    </row>
    <row r="140" spans="1:13" ht="15" customHeight="1">
      <c r="A140" s="1972" t="s">
        <v>77</v>
      </c>
      <c r="B140" s="1970" t="s">
        <v>78</v>
      </c>
      <c r="C140" s="1891"/>
      <c r="D140" s="2022"/>
      <c r="E140" s="1892">
        <v>14</v>
      </c>
      <c r="F140" s="172" t="s">
        <v>133</v>
      </c>
      <c r="G140" s="338" t="s">
        <v>152</v>
      </c>
      <c r="H140" s="156"/>
      <c r="I140" s="156" t="s">
        <v>131</v>
      </c>
      <c r="J140" s="45"/>
      <c r="K140" s="45">
        <v>3</v>
      </c>
      <c r="L140" s="156">
        <v>100</v>
      </c>
      <c r="M140" s="57" t="s">
        <v>282</v>
      </c>
    </row>
    <row r="141" spans="1:13" ht="15" customHeight="1">
      <c r="A141" s="1973"/>
      <c r="B141" s="1971"/>
      <c r="C141" s="1891"/>
      <c r="D141" s="2023"/>
      <c r="E141" s="1892"/>
      <c r="F141" s="173" t="s">
        <v>134</v>
      </c>
      <c r="G141" s="340" t="s">
        <v>152</v>
      </c>
      <c r="H141" s="327"/>
      <c r="I141" s="327" t="s">
        <v>131</v>
      </c>
      <c r="J141" s="204"/>
      <c r="K141" s="204" t="s">
        <v>132</v>
      </c>
      <c r="L141" s="327">
        <v>20</v>
      </c>
      <c r="M141" s="191" t="s">
        <v>282</v>
      </c>
    </row>
    <row r="142" spans="1:13" ht="15.75">
      <c r="A142" s="98"/>
      <c r="B142" s="52"/>
      <c r="C142" s="99"/>
      <c r="D142" s="82"/>
      <c r="E142" s="100"/>
      <c r="F142" s="341"/>
      <c r="G142" s="341"/>
      <c r="H142" s="341"/>
      <c r="I142" s="341"/>
      <c r="J142" s="341"/>
      <c r="K142" s="341"/>
      <c r="L142" s="341"/>
      <c r="M142" s="341"/>
    </row>
    <row r="143" spans="1:13" ht="15.75">
      <c r="A143" s="98"/>
      <c r="B143" s="101"/>
      <c r="C143" s="1063"/>
      <c r="D143" s="1064"/>
      <c r="E143" s="1065"/>
      <c r="F143" s="1066"/>
      <c r="G143" s="1066"/>
      <c r="H143" s="342"/>
      <c r="I143" s="342"/>
      <c r="J143" s="342"/>
      <c r="K143" s="342"/>
      <c r="L143" s="342"/>
      <c r="M143" s="342"/>
    </row>
    <row r="144" spans="1:13" ht="15">
      <c r="A144" s="101"/>
      <c r="B144" s="566" t="s">
        <v>79</v>
      </c>
      <c r="C144" s="1067"/>
      <c r="D144" s="1067"/>
      <c r="E144" s="1065"/>
      <c r="F144" s="1066"/>
      <c r="G144" s="1066"/>
      <c r="H144" s="342"/>
      <c r="I144" s="342"/>
      <c r="J144" s="342"/>
      <c r="K144" s="342"/>
      <c r="L144" s="342"/>
      <c r="M144" s="342"/>
    </row>
    <row r="145" spans="1:13" ht="15.75">
      <c r="A145" s="101"/>
      <c r="B145" s="578" t="s">
        <v>88</v>
      </c>
      <c r="C145" s="1068">
        <f>SUM(C21:C111)</f>
        <v>300</v>
      </c>
      <c r="D145" s="1070"/>
      <c r="E145" s="1065"/>
      <c r="F145" s="1066"/>
      <c r="G145" s="1066"/>
      <c r="H145" s="342"/>
      <c r="I145" s="342"/>
      <c r="J145" s="342"/>
      <c r="K145" s="342"/>
      <c r="L145" s="342"/>
      <c r="M145" s="342"/>
    </row>
    <row r="146" spans="1:13" ht="15.75">
      <c r="A146" s="101"/>
      <c r="B146" s="578" t="s">
        <v>89</v>
      </c>
      <c r="C146" s="1068">
        <f>SUM(D21:D111)</f>
        <v>815.5</v>
      </c>
      <c r="D146" s="1070"/>
      <c r="E146" s="1065"/>
      <c r="F146" s="1066"/>
      <c r="G146" s="1066"/>
      <c r="H146" s="342"/>
      <c r="I146" s="342"/>
      <c r="J146" s="342"/>
      <c r="K146" s="342"/>
      <c r="L146" s="342"/>
      <c r="M146" s="342"/>
    </row>
    <row r="147" spans="1:13" ht="15">
      <c r="A147" s="73"/>
      <c r="B147" s="567"/>
      <c r="C147" s="1069"/>
      <c r="D147" s="1069"/>
      <c r="E147" s="1066"/>
      <c r="F147" s="1066"/>
      <c r="G147" s="1066"/>
      <c r="H147" s="342"/>
      <c r="I147" s="342"/>
      <c r="J147" s="342"/>
      <c r="K147" s="342"/>
      <c r="L147" s="342"/>
      <c r="M147" s="342"/>
    </row>
    <row r="148" spans="1:13" ht="15">
      <c r="A148" s="73"/>
      <c r="B148" s="1320" t="s">
        <v>192</v>
      </c>
      <c r="C148" s="1320"/>
      <c r="D148" s="1068">
        <v>300</v>
      </c>
      <c r="E148" s="73"/>
      <c r="F148" s="342"/>
      <c r="G148" s="342"/>
      <c r="H148" s="342"/>
      <c r="I148" s="342"/>
      <c r="J148" s="342"/>
      <c r="K148" s="342"/>
      <c r="L148" s="342"/>
      <c r="M148" s="342"/>
    </row>
    <row r="149" spans="2:13" ht="15">
      <c r="B149" s="1612" t="s">
        <v>193</v>
      </c>
      <c r="C149" s="1613"/>
      <c r="D149" s="556">
        <f>SUM(E21+E48+E95+E101+E111+E140)</f>
        <v>860</v>
      </c>
      <c r="F149" s="175"/>
      <c r="G149" s="175"/>
      <c r="H149" s="175"/>
      <c r="I149" s="175"/>
      <c r="J149" s="175"/>
      <c r="K149" s="175"/>
      <c r="L149" s="175"/>
      <c r="M149" s="175"/>
    </row>
    <row r="150" spans="1:13" ht="15">
      <c r="A150" s="73"/>
      <c r="B150" s="34"/>
      <c r="C150" s="56"/>
      <c r="D150" s="56"/>
      <c r="E150" s="56"/>
      <c r="F150" s="343"/>
      <c r="G150" s="343"/>
      <c r="H150" s="343"/>
      <c r="I150" s="343"/>
      <c r="J150" s="343"/>
      <c r="K150" s="175"/>
      <c r="L150" s="175"/>
      <c r="M150" s="175"/>
    </row>
    <row r="151" spans="2:13" ht="15">
      <c r="B151" s="34"/>
      <c r="C151" s="34"/>
      <c r="D151" s="34"/>
      <c r="E151" s="34"/>
      <c r="F151" s="328"/>
      <c r="G151" s="343"/>
      <c r="H151" s="343"/>
      <c r="I151" s="343"/>
      <c r="J151" s="343"/>
      <c r="K151" s="175"/>
      <c r="L151" s="175"/>
      <c r="M151" s="175"/>
    </row>
    <row r="152" spans="2:13" ht="15">
      <c r="B152" s="43" t="s">
        <v>164</v>
      </c>
      <c r="C152" s="124"/>
      <c r="D152" s="40"/>
      <c r="E152" s="40"/>
      <c r="F152" s="344"/>
      <c r="G152" s="343"/>
      <c r="H152" s="343"/>
      <c r="I152" s="343"/>
      <c r="J152" s="343"/>
      <c r="K152" s="175"/>
      <c r="L152" s="175"/>
      <c r="M152" s="175"/>
    </row>
    <row r="153" spans="2:13" ht="15">
      <c r="B153" s="43"/>
      <c r="C153" s="124" t="s">
        <v>166</v>
      </c>
      <c r="D153" s="40"/>
      <c r="E153" s="40"/>
      <c r="F153" s="344"/>
      <c r="G153" s="328"/>
      <c r="H153" s="328"/>
      <c r="I153" s="328"/>
      <c r="J153" s="328"/>
      <c r="K153" s="175"/>
      <c r="L153" s="175"/>
      <c r="M153" s="175"/>
    </row>
    <row r="154" spans="2:13" ht="15">
      <c r="B154" s="72"/>
      <c r="C154" s="124" t="s">
        <v>280</v>
      </c>
      <c r="D154" s="40"/>
      <c r="E154" s="40"/>
      <c r="F154" s="344"/>
      <c r="G154" s="344"/>
      <c r="H154" s="344"/>
      <c r="I154" s="328"/>
      <c r="J154" s="328"/>
      <c r="K154" s="175"/>
      <c r="L154" s="175"/>
      <c r="M154" s="175"/>
    </row>
    <row r="155" spans="2:10" ht="15">
      <c r="B155" s="72"/>
      <c r="C155" s="124" t="s">
        <v>229</v>
      </c>
      <c r="D155" s="40"/>
      <c r="E155" s="40"/>
      <c r="F155" s="40"/>
      <c r="G155" s="40"/>
      <c r="H155" s="40"/>
      <c r="I155" s="34"/>
      <c r="J155" s="34"/>
    </row>
    <row r="156" spans="2:15" ht="32.25" customHeight="1">
      <c r="B156" s="1885"/>
      <c r="C156" s="1318"/>
      <c r="D156" s="1318"/>
      <c r="E156" s="1318"/>
      <c r="F156" s="1318"/>
      <c r="G156" s="1318"/>
      <c r="H156" s="1318"/>
      <c r="I156" s="1318"/>
      <c r="J156" s="1318"/>
      <c r="K156" s="1318"/>
      <c r="L156" s="1318"/>
      <c r="M156" s="1318"/>
      <c r="N156" s="1318"/>
      <c r="O156" s="1318"/>
    </row>
    <row r="157" spans="7:10" ht="15">
      <c r="G157" s="40"/>
      <c r="H157" s="40"/>
      <c r="I157" s="34"/>
      <c r="J157" s="34"/>
    </row>
    <row r="158" spans="7:10" ht="15.75">
      <c r="G158" s="42"/>
      <c r="H158" s="42"/>
      <c r="I158" s="34"/>
      <c r="J158" s="41"/>
    </row>
  </sheetData>
  <sheetProtection/>
  <protectedRanges>
    <protectedRange sqref="F94 F16:G17 G96:G100 C10:E10 F104:M108 F99:F100 F133:M135 E21:E24 H98:M100 E101:E103 F122:M122 F137:M139 F126:M128 E105:E106 C17:D17 E26:E34 E65:E67 E47:E56 E36 E60 E70:E76 E79:E87 J94:L94 E89:E95 E111:E136" name="Range1_2_1"/>
    <protectedRange password="CDC0" sqref="H13" name="Range1_2_1_1_1"/>
    <protectedRange sqref="C12:E12" name="Range1_2_2_2"/>
    <protectedRange sqref="C15:E15" name="Range1_1_1_1_1"/>
    <protectedRange sqref="C11:E11" name="Range1_2_2_1_1"/>
    <protectedRange sqref="F109" name="Range1_3_1"/>
    <protectedRange sqref="G109" name="Range1_4_1"/>
    <protectedRange sqref="H109" name="Range1_5_1"/>
    <protectedRange sqref="I109" name="Range1_6_1"/>
    <protectedRange sqref="J109" name="Range1_7_1"/>
    <protectedRange sqref="K109" name="Range1_8_1"/>
    <protectedRange sqref="L109" name="Range1_9_1"/>
    <protectedRange sqref="M109" name="Range1_10_1"/>
    <protectedRange password="CDC0" sqref="L95:L97 I95:I96" name="Range1_12_1"/>
    <protectedRange sqref="G95" name="Range1"/>
    <protectedRange sqref="F101:G101 I101:L101" name="Range1_1"/>
    <protectedRange sqref="G129 F129:F132 G123 H129:L132" name="Range1_13"/>
    <protectedRange sqref="F136:G136" name="Range1_14"/>
    <protectedRange password="CDC0" sqref="F123:F125" name="Range1_15"/>
    <protectedRange password="CDC0" sqref="H123:K125" name="Range1_17_1"/>
    <protectedRange sqref="F140:G140" name="Range1_12"/>
    <protectedRange password="CDC0" sqref="F141" name="Range1_1_1_2_1"/>
    <protectedRange password="CDC0" sqref="M33:M36" name="Range1_12_13_1_1"/>
    <protectedRange password="CDC0" sqref="F97:F98" name="Range1_2"/>
    <protectedRange password="CDC0" sqref="H27:I30 H32:I32 H70:H72" name="Range1_1_3"/>
    <protectedRange password="CDC0" sqref="L27:L30 L32" name="Range1_11_2_2_1"/>
    <protectedRange password="CDC0" sqref="K27 K30 K32" name="Range1_7_2_1"/>
    <protectedRange password="CDC0" sqref="K28:K29" name="Range1_16_1"/>
    <protectedRange password="CDC0" sqref="J30 J32" name="Range1_7_2_1_1"/>
    <protectedRange password="CDC0" sqref="J27" name="Range1_1_4_1_1"/>
    <protectedRange sqref="I97" name="Range1_12_2"/>
    <protectedRange sqref="J96:K97" name="Range1_11_2"/>
    <protectedRange password="CDC0" sqref="M97" name="Range1_6_2_1"/>
    <protectedRange password="CDC0" sqref="H101 H95:H97" name="Range1_6_2_1_1"/>
    <protectedRange password="CDC0" sqref="J112:K112" name="Range1_21_1_1"/>
    <protectedRange password="CDC0" sqref="I136:L136" name="Range1_24_1_1"/>
    <protectedRange password="CDC0" sqref="M24" name="Range1_6_1_2"/>
    <protectedRange password="CDC0" sqref="M27:M32" name="Range1_6_1_3"/>
    <protectedRange password="CDC0" sqref="M131" name="Range1_6_1_6"/>
    <protectedRange password="CDC0" sqref="F70:F72 K70:L72" name="Range1_3"/>
    <protectedRange password="CDC0" sqref="M77 M53:M60 M64 M67:M68 M74 M90:M94 M79:M88" name="Range1_6_5"/>
    <protectedRange password="CDC0" sqref="M48:M52 M70:M72 M66" name="Range1_7"/>
    <protectedRange password="CDC0" sqref="L53:L55 L79:L83 K66:L66 L86:L87 F66 I53:I56 K79:K87 F77:G77 K77:L77 G52:L52 H60:I60 F60 K74:L74 F48:F56 I48:L51 F74:G74 I70:I72 I89 F89 K89:L93 H79:I87" name="Range1_12_1_4"/>
    <protectedRange password="CDC0" sqref="J60:K60 J53:K56" name="Range1_12_1_1_3"/>
    <protectedRange password="CDC0" sqref="J70:J72" name="Range1_3_2"/>
    <protectedRange password="CDC0" sqref="F28:F29" name="Range1_1_1"/>
    <protectedRange password="CDC0" sqref="K31" name="Range1_4"/>
    <protectedRange password="CDC0" sqref="H31:I31 H64 H48:H51" name="Range1_1_2"/>
    <protectedRange password="CDC0" sqref="L31" name="Range1_11_1"/>
    <protectedRange password="CDC0" sqref="J31" name="Range1_1_1_1"/>
    <protectedRange password="CDC0" sqref="H136" name="Range1_12_1_5_1"/>
    <protectedRange password="CDC0" sqref="H89" name="Range1_12_1_5_1_1"/>
    <protectedRange password="CDC0" sqref="J89:J93" name="Range1_12_1_4_2"/>
    <protectedRange password="CDC0" sqref="G57:G58 G67:G69 G76 G78" name="Range1_12_1_1_2_1_1_1"/>
    <protectedRange password="CDC0" sqref="F76 K76:L76" name="Range1_12_1_13_1_1"/>
    <protectedRange password="CDC0" sqref="M76" name="Range1_6_15_1_1"/>
    <protectedRange password="CDC0" sqref="D59" name="Range1_10"/>
    <protectedRange password="CDC0" sqref="E59" name="Range1_12_6"/>
    <protectedRange password="CDC0" sqref="N59 F59 K59:L59" name="Range1_12_1_7"/>
    <protectedRange password="CDC0" sqref="D61:D64" name="Range1_16"/>
    <protectedRange password="CDC0" sqref="M61:M62" name="Range1_6_2"/>
    <protectedRange password="CDC0" sqref="H61:H63" name="Range1_1_5"/>
    <protectedRange password="CDC0" sqref="E61:E64" name="Range1_12_7"/>
    <protectedRange password="CDC0" sqref="I61:J62 L61 F61:F62 N61:N64" name="Range1_12_1_8"/>
    <protectedRange sqref="L62 L58" name="Range1_10_1_1_5"/>
    <protectedRange password="CDC0" sqref="K61:K62" name="Range1_12_1_5_2"/>
    <protectedRange password="CDC0" sqref="D77:D78 D57:D58 D68:D69" name="Range1_17"/>
    <protectedRange password="CDC0" sqref="M78 M69" name="Range1_6_4"/>
    <protectedRange password="CDC0" sqref="E77:E78 E57:E58 E68:E69" name="Range1_12_8"/>
    <protectedRange password="CDC0" sqref="N57:N58 N77:N78 H78:L78 F57:F58 N68:N69 H69:L69 K67:L68 F67:F69 F78 K57:L57 K58 H53:H56" name="Range1_12_1_9"/>
    <protectedRange password="CDC0" sqref="D35" name="Range1_18"/>
    <protectedRange password="CDC0" sqref="E35" name="Range1_12_9"/>
    <protectedRange password="CDC0" sqref="F35 K35:L35 N35 H35:I35" name="Range1_12_1_10"/>
    <protectedRange password="CDC0" sqref="J35" name="Range1_12_1_2_1"/>
    <protectedRange sqref="E37 E45:E46 E39" name="Range1_4_2"/>
    <protectedRange password="CDC0" sqref="J37 H37:H39 H45:H46" name="Range1_11_1_2"/>
    <protectedRange password="CDC0" sqref="I37" name="Range1_12_8_1_1_1"/>
    <protectedRange password="CDC0" sqref="L46 L39" name="Range1_15_1_1_1"/>
    <protectedRange password="CDC0" sqref="L37:L38 L45" name="Range1_15_1_1_2"/>
    <protectedRange password="CDC0" sqref="M37:M39 M45:M46" name="Range1_6_5_1_1"/>
    <protectedRange password="CDC0" sqref="M89" name="Range1_6_7_1_4_8_1_1"/>
    <protectedRange password="CDC0" sqref="M112:M116" name="Range1_6_7_1_4_8_1_1_1"/>
    <protectedRange password="CDC0" sqref="M123:M125" name="Range1_6_7_1_4_8_1_1_2"/>
    <protectedRange password="CDC0" sqref="M129:M130" name="Range1_6_7_1_4_8_1_1_3"/>
    <protectedRange password="CDC0" sqref="M132" name="Range1_6_7_1_4_8_1_1_4"/>
    <protectedRange password="CDC0" sqref="M136" name="Range1_6_7_1_4_8_1_1_5"/>
    <protectedRange password="CDC0" sqref="M140:M141" name="Range1_6_7_1_4_8_1_1_6"/>
    <protectedRange password="CDC0" sqref="K73:L73 F73" name="Range1_1_2_2"/>
    <protectedRange password="CDC0" sqref="M73" name="Range1_7_5"/>
    <protectedRange sqref="E40:E44" name="Range1_4_2_1"/>
    <protectedRange password="CDC0" sqref="M40:M44" name="Range1_6_5_1_1_1"/>
    <protectedRange password="CDC0" sqref="J40:J44 H40:H44" name="Range1_1_5_1_1_1_1"/>
    <protectedRange password="CDC0" sqref="I40:I44" name="Range1_12_8_1_1_3_1_1_1"/>
    <protectedRange password="CDC0" sqref="D88" name="Range1_18_1"/>
    <protectedRange password="CDC0" sqref="E88" name="Range1_12_9_1"/>
    <protectedRange password="CDC0" sqref="N88 H88:I88 K88:L88 H90:I94" name="Range1_12_1_10_1"/>
    <protectedRange password="CDC0" sqref="J88" name="Range1_12_1_2_1_1"/>
    <protectedRange password="CDC0" sqref="F79:F87" name="Range1_12_1_15_1_1_1_1_1"/>
    <protectedRange password="CDC0" sqref="F88" name="Range1_12_1_3_3_1_1_1_1_1"/>
    <protectedRange password="CDC0" sqref="F90:F93" name="Range1_12_1_3"/>
    <protectedRange password="CDC0" sqref="J79:J87" name="Range1_12_1_4_2_2"/>
    <protectedRange sqref="H120:I121 F120" name="Range1_12_3_2_1"/>
    <protectedRange password="CDC0" sqref="J120:K121" name="Range1_21_1_1_1_2_1"/>
    <protectedRange password="CDC0" sqref="M120:M121" name="Range1_6_7_1_4_8_1_1_2_2"/>
    <protectedRange password="CDC0" sqref="L118:L119" name="Range1_16_3_1_1_1_1_1_1"/>
    <protectedRange password="CDC0" sqref="F118:F119" name="Range1_23_2_1_1_1_1_1"/>
    <protectedRange password="CDC0" sqref="H118:K119" name="Range1_16_4_1_1_1_1_1_1"/>
    <protectedRange password="CDC0" sqref="M117:M119" name="Range1_6_7_6_1_1_1_1_1_1"/>
    <protectedRange sqref="F121" name="Range1_12_3_3_1"/>
    <protectedRange password="CDC0" sqref="H59:J59" name="Range1_12_1_7_3"/>
    <protectedRange password="CDC0" sqref="H57:J58" name="Range1_12_1_9_3"/>
    <protectedRange password="CDC0" sqref="H66:H68" name="Range1_1_3_2"/>
    <protectedRange password="CDC0" sqref="I66" name="Range1_12_1_4_3"/>
    <protectedRange password="CDC0" sqref="J66" name="Range1_12_2_2_2"/>
    <protectedRange password="CDC0" sqref="I67:J68" name="Range1_12_1_9_5"/>
    <protectedRange password="CDC0" sqref="H74" name="Range1_1_3_4"/>
    <protectedRange password="CDC0" sqref="I74:J74" name="Range1_12_1_4_5"/>
    <protectedRange password="CDC0" sqref="H73" name="Range1_1_5_1_1_2"/>
    <protectedRange password="CDC0" sqref="I73" name="Range1_12_1_1_1_2_2"/>
    <protectedRange password="CDC0" sqref="J73" name="Range1_3_2_1_2"/>
    <protectedRange password="CDC0" sqref="H76:H77" name="Range1_1_3_6"/>
    <protectedRange password="CDC0" sqref="I77:J77" name="Range1_12_1_4_7"/>
    <protectedRange password="CDC0" sqref="I76:J76" name="Range1_12_1_13_1_1_2"/>
    <protectedRange sqref="C13:E14" name="Range1_1_1_2_2"/>
    <protectedRange sqref="F113 H113:I114 L113:L114" name="Range1_11_4"/>
    <protectedRange password="CDC0" sqref="J113:K114" name="Range1_21_1_1_1"/>
    <protectedRange password="CDC0" sqref="L115:L117" name="Range1_16_3_1_1_1_1_1_1_1"/>
    <protectedRange password="CDC0" sqref="F115:F117" name="Range1_23_2_1_1_1_1_1_1"/>
    <protectedRange password="CDC0" sqref="H115:K117" name="Range1_16_4_1_1_1_1_1_1_1"/>
    <protectedRange sqref="F114" name="Range1_12_3_3_1_2"/>
    <protectedRange password="CDC0" sqref="M23" name="Range1_6_7_1"/>
  </protectedRanges>
  <mergeCells count="92">
    <mergeCell ref="E140:E141"/>
    <mergeCell ref="H19:H20"/>
    <mergeCell ref="H109:H110"/>
    <mergeCell ref="H21:M21"/>
    <mergeCell ref="L19:L20"/>
    <mergeCell ref="K19:K20"/>
    <mergeCell ref="I109:I110"/>
    <mergeCell ref="L109:L110"/>
    <mergeCell ref="G109:G110"/>
    <mergeCell ref="G19:G20"/>
    <mergeCell ref="B149:C149"/>
    <mergeCell ref="M19:M20"/>
    <mergeCell ref="D140:D141"/>
    <mergeCell ref="B148:C148"/>
    <mergeCell ref="E129:E135"/>
    <mergeCell ref="J109:J110"/>
    <mergeCell ref="E123:E128"/>
    <mergeCell ref="A109:B110"/>
    <mergeCell ref="I19:I20"/>
    <mergeCell ref="H111:M111"/>
    <mergeCell ref="L3:M3"/>
    <mergeCell ref="A10:B10"/>
    <mergeCell ref="L4:M4"/>
    <mergeCell ref="A12:B12"/>
    <mergeCell ref="K109:K110"/>
    <mergeCell ref="M109:M110"/>
    <mergeCell ref="E101:E104"/>
    <mergeCell ref="C17:E17"/>
    <mergeCell ref="D95:D100"/>
    <mergeCell ref="E48:E94"/>
    <mergeCell ref="L1:M1"/>
    <mergeCell ref="C13:E13"/>
    <mergeCell ref="A7:M7"/>
    <mergeCell ref="A14:B14"/>
    <mergeCell ref="C10:E10"/>
    <mergeCell ref="J19:J20"/>
    <mergeCell ref="A13:B13"/>
    <mergeCell ref="A19:B20"/>
    <mergeCell ref="A11:B11"/>
    <mergeCell ref="A15:B15"/>
    <mergeCell ref="C15:E15"/>
    <mergeCell ref="A16:B16"/>
    <mergeCell ref="A21:A47"/>
    <mergeCell ref="A101:A104"/>
    <mergeCell ref="A95:A100"/>
    <mergeCell ref="E24:E32"/>
    <mergeCell ref="E33:E36"/>
    <mergeCell ref="C21:C108"/>
    <mergeCell ref="A105:A108"/>
    <mergeCell ref="A5:M6"/>
    <mergeCell ref="C16:E16"/>
    <mergeCell ref="C11:E11"/>
    <mergeCell ref="A48:A94"/>
    <mergeCell ref="C14:E14"/>
    <mergeCell ref="D101:D104"/>
    <mergeCell ref="D21:D47"/>
    <mergeCell ref="C12:E12"/>
    <mergeCell ref="G14:K14"/>
    <mergeCell ref="A17:B17"/>
    <mergeCell ref="A123:A128"/>
    <mergeCell ref="C136:C139"/>
    <mergeCell ref="A136:A139"/>
    <mergeCell ref="B136:B139"/>
    <mergeCell ref="A129:A135"/>
    <mergeCell ref="B129:B135"/>
    <mergeCell ref="C140:C141"/>
    <mergeCell ref="D109:E109"/>
    <mergeCell ref="E136:E139"/>
    <mergeCell ref="D48:D94"/>
    <mergeCell ref="D19:E19"/>
    <mergeCell ref="F19:F20"/>
    <mergeCell ref="C112:C122"/>
    <mergeCell ref="E112:E122"/>
    <mergeCell ref="C129:C135"/>
    <mergeCell ref="E37:E47"/>
    <mergeCell ref="B156:O156"/>
    <mergeCell ref="B48:B94"/>
    <mergeCell ref="A111:B111"/>
    <mergeCell ref="A112:A122"/>
    <mergeCell ref="B101:B104"/>
    <mergeCell ref="F109:F110"/>
    <mergeCell ref="B140:B141"/>
    <mergeCell ref="A140:A141"/>
    <mergeCell ref="B123:B128"/>
    <mergeCell ref="B95:B100"/>
    <mergeCell ref="B112:B122"/>
    <mergeCell ref="E105:E108"/>
    <mergeCell ref="E95:E100"/>
    <mergeCell ref="D112:D119"/>
    <mergeCell ref="C123:C128"/>
    <mergeCell ref="D105:D108"/>
    <mergeCell ref="B105:B108"/>
  </mergeCells>
  <printOptions/>
  <pageMargins left="0.5511811023622047" right="0.1968503937007874" top="0.4330708661417323" bottom="0.4724409448818898" header="0.15748031496062992" footer="0.5118110236220472"/>
  <pageSetup fitToHeight="2" horizontalDpi="600" verticalDpi="600" orientation="landscape" paperSize="9" scale="29" r:id="rId1"/>
  <rowBreaks count="1" manualBreakCount="1">
    <brk id="108" max="12" man="1"/>
  </rowBreaks>
</worksheet>
</file>

<file path=xl/worksheets/sheet8.xml><?xml version="1.0" encoding="utf-8"?>
<worksheet xmlns="http://schemas.openxmlformats.org/spreadsheetml/2006/main" xmlns:r="http://schemas.openxmlformats.org/officeDocument/2006/relationships">
  <dimension ref="A1:P119"/>
  <sheetViews>
    <sheetView view="pageBreakPreview" zoomScale="80" zoomScaleNormal="75" zoomScaleSheetLayoutView="80" zoomScalePageLayoutView="0" workbookViewId="0" topLeftCell="C70">
      <selection activeCell="G45" sqref="G45"/>
    </sheetView>
  </sheetViews>
  <sheetFormatPr defaultColWidth="9.00390625" defaultRowHeight="12.75"/>
  <cols>
    <col min="1" max="1" width="9.125" style="9" customWidth="1"/>
    <col min="2" max="2" width="40.75390625" style="9" customWidth="1"/>
    <col min="3" max="3" width="13.00390625" style="9" customWidth="1"/>
    <col min="4" max="4" width="9.125" style="9" customWidth="1"/>
    <col min="5" max="5" width="9.75390625" style="9" customWidth="1"/>
    <col min="6" max="6" width="34.125" style="9" customWidth="1"/>
    <col min="7" max="12" width="30.75390625" style="9" customWidth="1"/>
    <col min="13" max="13" width="41.125" style="9" customWidth="1"/>
    <col min="14" max="16384" width="9.125" style="9" customWidth="1"/>
  </cols>
  <sheetData>
    <row r="1" spans="10:13" ht="18">
      <c r="J1" s="126"/>
      <c r="K1" s="126"/>
      <c r="L1" s="1357" t="s">
        <v>223</v>
      </c>
      <c r="M1" s="1357"/>
    </row>
    <row r="2" spans="9:14" ht="18">
      <c r="I2" s="126"/>
      <c r="J2" s="126"/>
      <c r="K2" s="126"/>
      <c r="L2" s="361" t="s">
        <v>262</v>
      </c>
      <c r="M2" s="362"/>
      <c r="N2" s="215"/>
    </row>
    <row r="3" spans="9:14" ht="18">
      <c r="I3" s="126"/>
      <c r="J3" s="126"/>
      <c r="K3" s="126"/>
      <c r="L3" s="1358" t="s">
        <v>263</v>
      </c>
      <c r="M3" s="1358"/>
      <c r="N3" s="215"/>
    </row>
    <row r="4" spans="9:13" ht="18">
      <c r="I4" s="42"/>
      <c r="J4" s="42"/>
      <c r="K4" s="42"/>
      <c r="L4" s="1362" t="s">
        <v>332</v>
      </c>
      <c r="M4" s="1318"/>
    </row>
    <row r="5" spans="1:13" ht="15" customHeight="1">
      <c r="A5" s="1930" t="s">
        <v>52</v>
      </c>
      <c r="B5" s="1930"/>
      <c r="C5" s="1930"/>
      <c r="D5" s="1930"/>
      <c r="E5" s="1930"/>
      <c r="F5" s="1930"/>
      <c r="G5" s="1930"/>
      <c r="H5" s="1930"/>
      <c r="I5" s="1930"/>
      <c r="J5" s="1930"/>
      <c r="K5" s="1930"/>
      <c r="L5" s="1930"/>
      <c r="M5" s="1930"/>
    </row>
    <row r="6" spans="1:13" ht="15" customHeight="1">
      <c r="A6" s="1930"/>
      <c r="B6" s="1930"/>
      <c r="C6" s="1930"/>
      <c r="D6" s="1930"/>
      <c r="E6" s="1930"/>
      <c r="F6" s="1930"/>
      <c r="G6" s="1930"/>
      <c r="H6" s="1930"/>
      <c r="I6" s="1930"/>
      <c r="J6" s="1930"/>
      <c r="K6" s="1930"/>
      <c r="L6" s="1930"/>
      <c r="M6" s="1930"/>
    </row>
    <row r="7" spans="1:13" ht="15">
      <c r="A7" s="1930" t="s">
        <v>311</v>
      </c>
      <c r="B7" s="1931"/>
      <c r="C7" s="1931"/>
      <c r="D7" s="1931"/>
      <c r="E7" s="1931"/>
      <c r="F7" s="1931"/>
      <c r="G7" s="1931"/>
      <c r="H7" s="1931"/>
      <c r="I7" s="1931"/>
      <c r="J7" s="1931"/>
      <c r="K7" s="1931"/>
      <c r="L7" s="1931"/>
      <c r="M7" s="1931"/>
    </row>
    <row r="8" spans="1:13" ht="15">
      <c r="A8" s="1931"/>
      <c r="B8" s="1931"/>
      <c r="C8" s="1931"/>
      <c r="D8" s="1931"/>
      <c r="E8" s="1931"/>
      <c r="F8" s="1931"/>
      <c r="G8" s="1931"/>
      <c r="H8" s="1931"/>
      <c r="I8" s="1931"/>
      <c r="J8" s="1931"/>
      <c r="K8" s="1931"/>
      <c r="L8" s="1931"/>
      <c r="M8" s="1931"/>
    </row>
    <row r="9" spans="1:13" ht="15.75" thickBot="1">
      <c r="A9" s="42"/>
      <c r="B9" s="42"/>
      <c r="C9" s="42"/>
      <c r="D9" s="42"/>
      <c r="E9" s="42"/>
      <c r="F9" s="42"/>
      <c r="G9" s="42"/>
      <c r="H9" s="42"/>
      <c r="I9" s="42"/>
      <c r="J9" s="42"/>
      <c r="K9" s="42"/>
      <c r="L9" s="42"/>
      <c r="M9" s="42"/>
    </row>
    <row r="10" spans="1:13" ht="15">
      <c r="A10" s="286"/>
      <c r="B10" s="286"/>
      <c r="C10" s="287"/>
      <c r="D10" s="287"/>
      <c r="E10" s="286"/>
      <c r="F10" s="286"/>
      <c r="G10" s="286"/>
      <c r="H10" s="286"/>
      <c r="I10" s="286"/>
      <c r="J10" s="286"/>
      <c r="K10" s="304" t="s">
        <v>7</v>
      </c>
      <c r="L10" s="305">
        <f>((C17*0.7)*0.33)</f>
        <v>111.595176</v>
      </c>
      <c r="M10" s="306"/>
    </row>
    <row r="11" spans="1:13" ht="19.5" customHeight="1">
      <c r="A11" s="1408" t="s">
        <v>27</v>
      </c>
      <c r="B11" s="1694"/>
      <c r="C11" s="1928" t="s">
        <v>44</v>
      </c>
      <c r="D11" s="2054"/>
      <c r="E11" s="2054"/>
      <c r="F11" s="1929"/>
      <c r="G11" s="286"/>
      <c r="H11" s="70" t="s">
        <v>33</v>
      </c>
      <c r="I11" s="218">
        <v>43439</v>
      </c>
      <c r="J11" s="286"/>
      <c r="K11" s="207" t="s">
        <v>8</v>
      </c>
      <c r="L11" s="208">
        <f>((C17*0.7)*0.33)</f>
        <v>111.595176</v>
      </c>
      <c r="M11" s="209"/>
    </row>
    <row r="12" spans="1:13" ht="19.5" customHeight="1" thickBot="1">
      <c r="A12" s="1409" t="s">
        <v>29</v>
      </c>
      <c r="B12" s="1574"/>
      <c r="C12" s="2055">
        <v>2019</v>
      </c>
      <c r="D12" s="2056"/>
      <c r="E12" s="2057"/>
      <c r="F12" s="288"/>
      <c r="G12" s="289"/>
      <c r="H12" s="289"/>
      <c r="I12" s="286"/>
      <c r="J12" s="286"/>
      <c r="K12" s="210" t="s">
        <v>11</v>
      </c>
      <c r="L12" s="211">
        <f>((C17*0.7)*0.33)</f>
        <v>111.595176</v>
      </c>
      <c r="M12" s="720">
        <f>SUM(L10:L12)</f>
        <v>334.785528</v>
      </c>
    </row>
    <row r="13" spans="1:13" ht="19.5" customHeight="1" thickBot="1">
      <c r="A13" s="1408" t="s">
        <v>28</v>
      </c>
      <c r="B13" s="1694"/>
      <c r="C13" s="2058" t="s">
        <v>190</v>
      </c>
      <c r="D13" s="2059"/>
      <c r="E13" s="2060"/>
      <c r="F13" s="290"/>
      <c r="G13" s="289"/>
      <c r="H13" s="289"/>
      <c r="I13" s="286"/>
      <c r="J13" s="286"/>
      <c r="K13" s="286"/>
      <c r="L13" s="286"/>
      <c r="M13" s="286"/>
    </row>
    <row r="14" spans="1:13" ht="66" customHeight="1" thickBot="1">
      <c r="A14" s="1390" t="s">
        <v>53</v>
      </c>
      <c r="B14" s="1695"/>
      <c r="C14" s="2065">
        <v>483096</v>
      </c>
      <c r="D14" s="2066"/>
      <c r="E14" s="2067"/>
      <c r="F14" s="312"/>
      <c r="G14" s="62" t="s">
        <v>242</v>
      </c>
      <c r="H14" s="212">
        <v>2468</v>
      </c>
      <c r="I14" s="286"/>
      <c r="J14" s="286"/>
      <c r="K14" s="286"/>
      <c r="L14" s="286"/>
      <c r="M14" s="286"/>
    </row>
    <row r="15" spans="1:13" ht="69" customHeight="1" thickBot="1">
      <c r="A15" s="1390" t="s">
        <v>90</v>
      </c>
      <c r="B15" s="1690"/>
      <c r="C15" s="2061">
        <v>483096</v>
      </c>
      <c r="D15" s="2062"/>
      <c r="E15" s="2063"/>
      <c r="F15" s="291"/>
      <c r="G15" s="2051" t="s">
        <v>352</v>
      </c>
      <c r="H15" s="2052"/>
      <c r="I15" s="2052"/>
      <c r="J15" s="2052"/>
      <c r="K15" s="2053"/>
      <c r="L15" s="286"/>
      <c r="M15" s="286"/>
    </row>
    <row r="16" spans="1:13" ht="19.5" customHeight="1" thickBot="1">
      <c r="A16" s="1390" t="s">
        <v>30</v>
      </c>
      <c r="B16" s="1694"/>
      <c r="C16" s="2001" t="s">
        <v>35</v>
      </c>
      <c r="D16" s="2002"/>
      <c r="E16" s="2003"/>
      <c r="F16" s="63" t="s">
        <v>36</v>
      </c>
      <c r="G16" s="64" t="s">
        <v>37</v>
      </c>
      <c r="H16" s="286"/>
      <c r="I16" s="286"/>
      <c r="J16" s="286"/>
      <c r="K16" s="286"/>
      <c r="L16" s="286"/>
      <c r="M16" s="286"/>
    </row>
    <row r="17" spans="1:13" ht="19.5" customHeight="1" thickBot="1">
      <c r="A17" s="2049" t="s">
        <v>157</v>
      </c>
      <c r="B17" s="2050"/>
      <c r="C17" s="2073">
        <f>IF(C15&lt;200000,(200),200+(C15-200000)/1000)</f>
        <v>483.096</v>
      </c>
      <c r="D17" s="2074"/>
      <c r="E17" s="2075"/>
      <c r="F17" s="292"/>
      <c r="G17" s="293"/>
      <c r="H17" s="286"/>
      <c r="I17" s="286"/>
      <c r="J17" s="294"/>
      <c r="K17" s="286"/>
      <c r="L17" s="286"/>
      <c r="M17" s="286"/>
    </row>
    <row r="18" spans="1:13" ht="19.5" customHeight="1" thickBot="1">
      <c r="A18" s="1390" t="s">
        <v>32</v>
      </c>
      <c r="B18" s="1695"/>
      <c r="C18" s="2076">
        <f>E22+E44+E74+E90+E99+E84</f>
        <v>1200</v>
      </c>
      <c r="D18" s="2077"/>
      <c r="E18" s="2078"/>
      <c r="F18" s="295"/>
      <c r="G18" s="296"/>
      <c r="H18" s="286"/>
      <c r="I18" s="286"/>
      <c r="J18" s="286"/>
      <c r="K18" s="286"/>
      <c r="L18" s="286"/>
      <c r="M18" s="286"/>
    </row>
    <row r="19" spans="1:13" ht="15">
      <c r="A19" s="297"/>
      <c r="B19" s="298"/>
      <c r="C19" s="299"/>
      <c r="D19" s="299"/>
      <c r="E19" s="294"/>
      <c r="F19" s="300"/>
      <c r="G19" s="300"/>
      <c r="H19" s="286"/>
      <c r="I19" s="286"/>
      <c r="J19" s="286"/>
      <c r="K19" s="286"/>
      <c r="L19" s="286"/>
      <c r="M19" s="286"/>
    </row>
    <row r="20" spans="1:13" ht="49.5" customHeight="1">
      <c r="A20" s="1896" t="s">
        <v>34</v>
      </c>
      <c r="B20" s="1919"/>
      <c r="C20" s="410" t="s">
        <v>86</v>
      </c>
      <c r="D20" s="2064" t="s">
        <v>83</v>
      </c>
      <c r="E20" s="2064"/>
      <c r="F20" s="1363" t="s">
        <v>38</v>
      </c>
      <c r="G20" s="1363" t="s">
        <v>67</v>
      </c>
      <c r="H20" s="1363" t="s">
        <v>46</v>
      </c>
      <c r="I20" s="1363" t="s">
        <v>39</v>
      </c>
      <c r="J20" s="1363" t="s">
        <v>93</v>
      </c>
      <c r="K20" s="1363" t="s">
        <v>96</v>
      </c>
      <c r="L20" s="1363" t="s">
        <v>95</v>
      </c>
      <c r="M20" s="1463" t="s">
        <v>40</v>
      </c>
    </row>
    <row r="21" spans="1:13" ht="21" customHeight="1">
      <c r="A21" s="1920"/>
      <c r="B21" s="1921"/>
      <c r="C21" s="410" t="s">
        <v>56</v>
      </c>
      <c r="D21" s="410" t="s">
        <v>56</v>
      </c>
      <c r="E21" s="410" t="s">
        <v>32</v>
      </c>
      <c r="F21" s="1449"/>
      <c r="G21" s="1364"/>
      <c r="H21" s="1449"/>
      <c r="I21" s="1449"/>
      <c r="J21" s="1448"/>
      <c r="K21" s="1448"/>
      <c r="L21" s="1449"/>
      <c r="M21" s="2087"/>
    </row>
    <row r="22" spans="1:13" ht="37.5" customHeight="1">
      <c r="A22" s="2037" t="s">
        <v>7</v>
      </c>
      <c r="B22" s="421" t="s">
        <v>228</v>
      </c>
      <c r="C22" s="2072">
        <f>M12</f>
        <v>334.785528</v>
      </c>
      <c r="D22" s="2080">
        <f>M12</f>
        <v>334.785528</v>
      </c>
      <c r="E22" s="2069">
        <f>SUM(E24:E43)</f>
        <v>340</v>
      </c>
      <c r="F22" s="735"/>
      <c r="G22" s="735"/>
      <c r="H22" s="2086"/>
      <c r="I22" s="2086"/>
      <c r="J22" s="2086"/>
      <c r="K22" s="2086"/>
      <c r="L22" s="2086"/>
      <c r="M22" s="2086"/>
    </row>
    <row r="23" spans="1:13" ht="15" customHeight="1">
      <c r="A23" s="2038"/>
      <c r="B23" s="422"/>
      <c r="C23" s="2072"/>
      <c r="D23" s="2081"/>
      <c r="E23" s="2071"/>
      <c r="F23" s="736"/>
      <c r="G23" s="736"/>
      <c r="H23" s="737"/>
      <c r="I23" s="737"/>
      <c r="J23" s="737"/>
      <c r="K23" s="737"/>
      <c r="L23" s="737"/>
      <c r="M23" s="737"/>
    </row>
    <row r="24" spans="1:13" ht="15" customHeight="1">
      <c r="A24" s="2038"/>
      <c r="B24" s="426" t="s">
        <v>158</v>
      </c>
      <c r="C24" s="2072"/>
      <c r="D24" s="2081"/>
      <c r="E24" s="425">
        <v>150</v>
      </c>
      <c r="F24" s="430" t="s">
        <v>84</v>
      </c>
      <c r="G24" s="505" t="s">
        <v>156</v>
      </c>
      <c r="H24" s="506" t="s">
        <v>98</v>
      </c>
      <c r="I24" s="506" t="s">
        <v>101</v>
      </c>
      <c r="J24" s="507">
        <v>0.18</v>
      </c>
      <c r="K24" s="508">
        <v>0.1</v>
      </c>
      <c r="L24" s="509" t="s">
        <v>124</v>
      </c>
      <c r="M24" s="57" t="s">
        <v>350</v>
      </c>
    </row>
    <row r="25" spans="1:13" ht="15" customHeight="1">
      <c r="A25" s="2038"/>
      <c r="B25" s="427"/>
      <c r="C25" s="2072"/>
      <c r="D25" s="2081"/>
      <c r="E25" s="2069">
        <v>120</v>
      </c>
      <c r="F25" s="431"/>
      <c r="G25" s="156"/>
      <c r="H25" s="184"/>
      <c r="I25" s="184"/>
      <c r="J25" s="338"/>
      <c r="K25" s="176"/>
      <c r="L25" s="140"/>
      <c r="M25" s="159"/>
    </row>
    <row r="26" spans="1:13" ht="15" customHeight="1">
      <c r="A26" s="2038"/>
      <c r="B26" s="407" t="s">
        <v>60</v>
      </c>
      <c r="C26" s="2072"/>
      <c r="D26" s="2081"/>
      <c r="E26" s="2070"/>
      <c r="F26" s="940"/>
      <c r="G26" s="765"/>
      <c r="H26" s="765"/>
      <c r="I26" s="765"/>
      <c r="J26" s="824"/>
      <c r="K26" s="824"/>
      <c r="L26" s="765"/>
      <c r="M26" s="765"/>
    </row>
    <row r="27" spans="1:13" ht="15" customHeight="1">
      <c r="A27" s="2038"/>
      <c r="B27" s="308" t="s">
        <v>62</v>
      </c>
      <c r="C27" s="2072"/>
      <c r="D27" s="2081"/>
      <c r="E27" s="2070"/>
      <c r="F27" s="785" t="s">
        <v>109</v>
      </c>
      <c r="G27" s="653" t="s">
        <v>156</v>
      </c>
      <c r="H27" s="655" t="s">
        <v>107</v>
      </c>
      <c r="I27" s="655" t="s">
        <v>101</v>
      </c>
      <c r="J27" s="664">
        <v>0.7</v>
      </c>
      <c r="K27" s="665">
        <v>0.46</v>
      </c>
      <c r="L27" s="655" t="s">
        <v>124</v>
      </c>
      <c r="M27" s="57" t="s">
        <v>350</v>
      </c>
    </row>
    <row r="28" spans="1:13" ht="15" customHeight="1">
      <c r="A28" s="2038"/>
      <c r="B28" s="308" t="s">
        <v>61</v>
      </c>
      <c r="C28" s="2072"/>
      <c r="D28" s="2081"/>
      <c r="E28" s="2070"/>
      <c r="F28" s="785" t="s">
        <v>108</v>
      </c>
      <c r="G28" s="653" t="s">
        <v>156</v>
      </c>
      <c r="H28" s="667" t="s">
        <v>98</v>
      </c>
      <c r="I28" s="764" t="s">
        <v>101</v>
      </c>
      <c r="J28" s="664">
        <v>0.6</v>
      </c>
      <c r="K28" s="665">
        <v>0.46</v>
      </c>
      <c r="L28" s="655" t="s">
        <v>124</v>
      </c>
      <c r="M28" s="57" t="s">
        <v>350</v>
      </c>
    </row>
    <row r="29" spans="1:13" ht="15" customHeight="1">
      <c r="A29" s="2038"/>
      <c r="B29" s="308" t="s">
        <v>143</v>
      </c>
      <c r="C29" s="2072"/>
      <c r="D29" s="2081"/>
      <c r="E29" s="2070"/>
      <c r="F29" s="785" t="s">
        <v>136</v>
      </c>
      <c r="G29" s="653" t="s">
        <v>156</v>
      </c>
      <c r="H29" s="667" t="s">
        <v>98</v>
      </c>
      <c r="I29" s="764" t="s">
        <v>101</v>
      </c>
      <c r="J29" s="665">
        <v>0.6</v>
      </c>
      <c r="K29" s="665">
        <v>0.45</v>
      </c>
      <c r="L29" s="655" t="s">
        <v>124</v>
      </c>
      <c r="M29" s="57" t="s">
        <v>350</v>
      </c>
    </row>
    <row r="30" spans="1:13" ht="15" customHeight="1">
      <c r="A30" s="2038"/>
      <c r="B30" s="308" t="s">
        <v>225</v>
      </c>
      <c r="C30" s="2072"/>
      <c r="D30" s="2081"/>
      <c r="E30" s="2070"/>
      <c r="F30" s="785" t="s">
        <v>135</v>
      </c>
      <c r="G30" s="653" t="s">
        <v>156</v>
      </c>
      <c r="H30" s="655" t="s">
        <v>107</v>
      </c>
      <c r="I30" s="655" t="s">
        <v>101</v>
      </c>
      <c r="J30" s="665">
        <v>0.6</v>
      </c>
      <c r="K30" s="694">
        <v>0.6</v>
      </c>
      <c r="L30" s="655" t="s">
        <v>124</v>
      </c>
      <c r="M30" s="57" t="s">
        <v>350</v>
      </c>
    </row>
    <row r="31" spans="1:13" ht="15" customHeight="1">
      <c r="A31" s="2038"/>
      <c r="B31" s="427"/>
      <c r="C31" s="2072"/>
      <c r="D31" s="2081"/>
      <c r="E31" s="2071"/>
      <c r="F31" s="773"/>
      <c r="G31" s="842"/>
      <c r="H31" s="728"/>
      <c r="I31" s="728"/>
      <c r="J31" s="729"/>
      <c r="K31" s="729"/>
      <c r="L31" s="728"/>
      <c r="M31" s="728"/>
    </row>
    <row r="32" spans="1:13" ht="15" customHeight="1">
      <c r="A32" s="2038"/>
      <c r="B32" s="426" t="s">
        <v>63</v>
      </c>
      <c r="C32" s="2072"/>
      <c r="D32" s="2081"/>
      <c r="E32" s="2068">
        <v>70</v>
      </c>
      <c r="F32" s="759" t="s">
        <v>64</v>
      </c>
      <c r="G32" s="1071" t="s">
        <v>156</v>
      </c>
      <c r="H32" s="760"/>
      <c r="I32" s="654" t="s">
        <v>172</v>
      </c>
      <c r="J32" s="760"/>
      <c r="K32" s="761">
        <v>1</v>
      </c>
      <c r="L32" s="663" t="s">
        <v>124</v>
      </c>
      <c r="M32" s="654" t="s">
        <v>173</v>
      </c>
    </row>
    <row r="33" spans="1:13" ht="15" customHeight="1">
      <c r="A33" s="2038"/>
      <c r="B33" s="428"/>
      <c r="C33" s="2072"/>
      <c r="D33" s="2081"/>
      <c r="E33" s="2068"/>
      <c r="F33" s="762" t="s">
        <v>65</v>
      </c>
      <c r="G33" s="668" t="s">
        <v>156</v>
      </c>
      <c r="H33" s="763"/>
      <c r="I33" s="764" t="s">
        <v>101</v>
      </c>
      <c r="J33" s="765"/>
      <c r="K33" s="766">
        <v>1</v>
      </c>
      <c r="L33" s="665" t="s">
        <v>124</v>
      </c>
      <c r="M33" s="655" t="s">
        <v>173</v>
      </c>
    </row>
    <row r="34" spans="1:13" ht="15" customHeight="1">
      <c r="A34" s="2038"/>
      <c r="B34" s="428"/>
      <c r="C34" s="2072"/>
      <c r="D34" s="2081"/>
      <c r="E34" s="2068"/>
      <c r="F34" s="786" t="s">
        <v>66</v>
      </c>
      <c r="G34" s="771" t="s">
        <v>156</v>
      </c>
      <c r="H34" s="787"/>
      <c r="I34" s="887" t="s">
        <v>101</v>
      </c>
      <c r="J34" s="1072"/>
      <c r="K34" s="1073">
        <v>1</v>
      </c>
      <c r="L34" s="693" t="s">
        <v>124</v>
      </c>
      <c r="M34" s="693" t="s">
        <v>173</v>
      </c>
    </row>
    <row r="35" spans="1:13" ht="15" customHeight="1">
      <c r="A35" s="2038"/>
      <c r="B35" s="428"/>
      <c r="C35" s="2072"/>
      <c r="D35" s="2081"/>
      <c r="E35" s="2068"/>
      <c r="F35" s="785" t="s">
        <v>295</v>
      </c>
      <c r="G35" s="653" t="s">
        <v>156</v>
      </c>
      <c r="H35" s="655"/>
      <c r="I35" s="655" t="s">
        <v>101</v>
      </c>
      <c r="J35" s="655"/>
      <c r="K35" s="766">
        <v>1</v>
      </c>
      <c r="L35" s="655" t="s">
        <v>124</v>
      </c>
      <c r="M35" s="655" t="s">
        <v>173</v>
      </c>
    </row>
    <row r="36" spans="1:13" ht="15" customHeight="1">
      <c r="A36" s="2038"/>
      <c r="B36" s="428"/>
      <c r="C36" s="2072"/>
      <c r="D36" s="2081"/>
      <c r="E36" s="2068"/>
      <c r="F36" s="785" t="s">
        <v>328</v>
      </c>
      <c r="G36" s="653" t="s">
        <v>156</v>
      </c>
      <c r="H36" s="655"/>
      <c r="I36" s="655" t="s">
        <v>101</v>
      </c>
      <c r="J36" s="655"/>
      <c r="K36" s="766">
        <v>1</v>
      </c>
      <c r="L36" s="655" t="s">
        <v>124</v>
      </c>
      <c r="M36" s="655" t="s">
        <v>173</v>
      </c>
    </row>
    <row r="37" spans="1:13" ht="15" customHeight="1">
      <c r="A37" s="2038"/>
      <c r="B37" s="428"/>
      <c r="C37" s="2072"/>
      <c r="D37" s="2081"/>
      <c r="E37" s="2068"/>
      <c r="F37" s="785" t="s">
        <v>329</v>
      </c>
      <c r="G37" s="653" t="s">
        <v>156</v>
      </c>
      <c r="H37" s="655"/>
      <c r="I37" s="655" t="s">
        <v>101</v>
      </c>
      <c r="J37" s="655"/>
      <c r="K37" s="766">
        <v>1</v>
      </c>
      <c r="L37" s="655" t="s">
        <v>124</v>
      </c>
      <c r="M37" s="655" t="s">
        <v>173</v>
      </c>
    </row>
    <row r="38" spans="1:13" ht="15" customHeight="1">
      <c r="A38" s="2038"/>
      <c r="B38" s="428"/>
      <c r="C38" s="2072"/>
      <c r="D38" s="2081"/>
      <c r="E38" s="2068"/>
      <c r="F38" s="785" t="s">
        <v>296</v>
      </c>
      <c r="G38" s="653" t="s">
        <v>156</v>
      </c>
      <c r="H38" s="655"/>
      <c r="I38" s="655" t="s">
        <v>101</v>
      </c>
      <c r="J38" s="655"/>
      <c r="K38" s="766">
        <v>1</v>
      </c>
      <c r="L38" s="655" t="s">
        <v>124</v>
      </c>
      <c r="M38" s="655" t="s">
        <v>173</v>
      </c>
    </row>
    <row r="39" spans="1:13" ht="15" customHeight="1">
      <c r="A39" s="2038"/>
      <c r="B39" s="428"/>
      <c r="C39" s="2072"/>
      <c r="D39" s="2081"/>
      <c r="E39" s="2068"/>
      <c r="F39" s="785" t="s">
        <v>327</v>
      </c>
      <c r="G39" s="653" t="s">
        <v>156</v>
      </c>
      <c r="H39" s="655"/>
      <c r="I39" s="655" t="s">
        <v>101</v>
      </c>
      <c r="J39" s="655"/>
      <c r="K39" s="766">
        <v>1</v>
      </c>
      <c r="L39" s="655" t="s">
        <v>124</v>
      </c>
      <c r="M39" s="655" t="s">
        <v>173</v>
      </c>
    </row>
    <row r="40" spans="1:13" ht="15" customHeight="1">
      <c r="A40" s="2038"/>
      <c r="B40" s="709"/>
      <c r="C40" s="2072"/>
      <c r="D40" s="2081"/>
      <c r="E40" s="2068"/>
      <c r="F40" s="876"/>
      <c r="G40" s="842"/>
      <c r="H40" s="877"/>
      <c r="I40" s="1074"/>
      <c r="J40" s="943"/>
      <c r="K40" s="768"/>
      <c r="L40" s="728"/>
      <c r="M40" s="728"/>
    </row>
    <row r="41" spans="1:13" ht="15" customHeight="1">
      <c r="A41" s="2038"/>
      <c r="B41" s="709"/>
      <c r="C41" s="2072"/>
      <c r="D41" s="2081"/>
      <c r="E41" s="2068"/>
      <c r="F41" s="1029"/>
      <c r="G41" s="872"/>
      <c r="H41" s="802"/>
      <c r="I41" s="1028"/>
      <c r="J41" s="1030"/>
      <c r="K41" s="941"/>
      <c r="L41" s="792"/>
      <c r="M41" s="826"/>
    </row>
    <row r="42" spans="1:16" s="583" customFormat="1" ht="15" customHeight="1">
      <c r="A42" s="2038"/>
      <c r="B42" s="709"/>
      <c r="C42" s="2072"/>
      <c r="D42" s="2081"/>
      <c r="E42" s="2068"/>
      <c r="F42" s="754" t="s">
        <v>216</v>
      </c>
      <c r="G42" s="653" t="s">
        <v>156</v>
      </c>
      <c r="H42" s="668"/>
      <c r="I42" s="668" t="s">
        <v>101</v>
      </c>
      <c r="J42" s="755"/>
      <c r="K42" s="755">
        <v>3.6</v>
      </c>
      <c r="L42" s="653" t="s">
        <v>124</v>
      </c>
      <c r="M42" s="655" t="s">
        <v>173</v>
      </c>
      <c r="N42" s="679"/>
      <c r="O42" s="680"/>
      <c r="P42" s="681"/>
    </row>
    <row r="43" spans="1:13" ht="15" customHeight="1">
      <c r="A43" s="2039"/>
      <c r="B43" s="429"/>
      <c r="C43" s="2072"/>
      <c r="D43" s="2082"/>
      <c r="E43" s="2068"/>
      <c r="F43" s="942"/>
      <c r="G43" s="943"/>
      <c r="H43" s="943"/>
      <c r="I43" s="943"/>
      <c r="J43" s="943"/>
      <c r="K43" s="943"/>
      <c r="L43" s="943"/>
      <c r="M43" s="943"/>
    </row>
    <row r="44" spans="1:13" ht="15" customHeight="1">
      <c r="A44" s="2043" t="s">
        <v>8</v>
      </c>
      <c r="B44" s="1940" t="s">
        <v>68</v>
      </c>
      <c r="C44" s="2072"/>
      <c r="D44" s="2088">
        <f>M12</f>
        <v>334.785528</v>
      </c>
      <c r="E44" s="2079">
        <v>340</v>
      </c>
      <c r="F44" s="770" t="s">
        <v>325</v>
      </c>
      <c r="G44" s="656" t="s">
        <v>156</v>
      </c>
      <c r="H44" s="655" t="s">
        <v>107</v>
      </c>
      <c r="I44" s="656" t="s">
        <v>101</v>
      </c>
      <c r="J44" s="656">
        <v>40</v>
      </c>
      <c r="K44" s="656">
        <v>13.98</v>
      </c>
      <c r="L44" s="656" t="s">
        <v>124</v>
      </c>
      <c r="M44" s="654" t="s">
        <v>173</v>
      </c>
    </row>
    <row r="45" spans="1:13" ht="15" customHeight="1">
      <c r="A45" s="2044"/>
      <c r="B45" s="1941"/>
      <c r="C45" s="2072"/>
      <c r="D45" s="2088"/>
      <c r="E45" s="2068"/>
      <c r="F45" s="47"/>
      <c r="G45" s="186"/>
      <c r="H45" s="155"/>
      <c r="I45" s="155"/>
      <c r="J45" s="155"/>
      <c r="K45" s="155"/>
      <c r="L45" s="57"/>
      <c r="M45" s="57"/>
    </row>
    <row r="46" spans="1:13" ht="15" customHeight="1">
      <c r="A46" s="2044"/>
      <c r="B46" s="1941"/>
      <c r="C46" s="2072"/>
      <c r="D46" s="2088"/>
      <c r="E46" s="2068"/>
      <c r="F46" s="47" t="s">
        <v>112</v>
      </c>
      <c r="G46" s="155" t="s">
        <v>156</v>
      </c>
      <c r="H46" s="199"/>
      <c r="I46" s="136" t="s">
        <v>101</v>
      </c>
      <c r="J46" s="136"/>
      <c r="K46" s="136">
        <v>122.38</v>
      </c>
      <c r="L46" s="155">
        <v>200</v>
      </c>
      <c r="M46" s="57" t="s">
        <v>173</v>
      </c>
    </row>
    <row r="47" spans="1:13" ht="15" customHeight="1">
      <c r="A47" s="2044"/>
      <c r="B47" s="1941"/>
      <c r="C47" s="2072"/>
      <c r="D47" s="2088"/>
      <c r="E47" s="2068"/>
      <c r="F47" s="47" t="s">
        <v>113</v>
      </c>
      <c r="G47" s="155" t="s">
        <v>156</v>
      </c>
      <c r="H47" s="199"/>
      <c r="I47" s="136" t="s">
        <v>101</v>
      </c>
      <c r="J47" s="136"/>
      <c r="K47" s="136">
        <v>129.5</v>
      </c>
      <c r="L47" s="155">
        <v>200</v>
      </c>
      <c r="M47" s="57" t="s">
        <v>173</v>
      </c>
    </row>
    <row r="48" spans="1:13" ht="15" customHeight="1">
      <c r="A48" s="2044"/>
      <c r="B48" s="1941"/>
      <c r="C48" s="2072"/>
      <c r="D48" s="2088"/>
      <c r="E48" s="2068"/>
      <c r="F48" s="47" t="s">
        <v>176</v>
      </c>
      <c r="G48" s="155" t="s">
        <v>156</v>
      </c>
      <c r="H48" s="199"/>
      <c r="I48" s="136" t="s">
        <v>101</v>
      </c>
      <c r="J48" s="136"/>
      <c r="K48" s="136">
        <v>130.02</v>
      </c>
      <c r="L48" s="649">
        <v>200</v>
      </c>
      <c r="M48" s="57" t="s">
        <v>173</v>
      </c>
    </row>
    <row r="49" spans="1:13" ht="15" customHeight="1">
      <c r="A49" s="2044"/>
      <c r="B49" s="1941"/>
      <c r="C49" s="2072"/>
      <c r="D49" s="2088"/>
      <c r="E49" s="2068"/>
      <c r="F49" s="47" t="s">
        <v>186</v>
      </c>
      <c r="G49" s="155" t="s">
        <v>156</v>
      </c>
      <c r="H49" s="199"/>
      <c r="I49" s="136" t="s">
        <v>101</v>
      </c>
      <c r="J49" s="136"/>
      <c r="K49" s="136">
        <v>125.59</v>
      </c>
      <c r="L49" s="155" t="s">
        <v>124</v>
      </c>
      <c r="M49" s="57" t="s">
        <v>173</v>
      </c>
    </row>
    <row r="50" spans="1:13" ht="15" customHeight="1">
      <c r="A50" s="2044"/>
      <c r="B50" s="1941"/>
      <c r="C50" s="2072"/>
      <c r="D50" s="2088"/>
      <c r="E50" s="2068"/>
      <c r="F50" s="47"/>
      <c r="G50" s="186"/>
      <c r="H50" s="155"/>
      <c r="I50" s="136"/>
      <c r="J50" s="136"/>
      <c r="K50" s="136"/>
      <c r="L50" s="155"/>
      <c r="M50" s="57"/>
    </row>
    <row r="51" spans="1:13" ht="15" customHeight="1">
      <c r="A51" s="2044"/>
      <c r="B51" s="1941"/>
      <c r="C51" s="2072"/>
      <c r="D51" s="2088"/>
      <c r="E51" s="2068"/>
      <c r="F51" s="47" t="s">
        <v>111</v>
      </c>
      <c r="G51" s="155" t="s">
        <v>156</v>
      </c>
      <c r="H51" s="57" t="s">
        <v>107</v>
      </c>
      <c r="I51" s="136" t="s">
        <v>101</v>
      </c>
      <c r="J51" s="155">
        <v>15</v>
      </c>
      <c r="K51" s="155">
        <v>13.7</v>
      </c>
      <c r="L51" s="155" t="s">
        <v>124</v>
      </c>
      <c r="M51" s="57" t="s">
        <v>173</v>
      </c>
    </row>
    <row r="52" spans="1:13" ht="15" customHeight="1">
      <c r="A52" s="2044"/>
      <c r="B52" s="1941"/>
      <c r="C52" s="2072"/>
      <c r="D52" s="2088"/>
      <c r="E52" s="2068"/>
      <c r="F52" s="47" t="s">
        <v>226</v>
      </c>
      <c r="G52" s="155" t="s">
        <v>156</v>
      </c>
      <c r="H52" s="57" t="s">
        <v>107</v>
      </c>
      <c r="I52" s="136" t="s">
        <v>101</v>
      </c>
      <c r="J52" s="155">
        <v>15</v>
      </c>
      <c r="K52" s="155">
        <v>13.87</v>
      </c>
      <c r="L52" s="155" t="s">
        <v>124</v>
      </c>
      <c r="M52" s="57" t="s">
        <v>173</v>
      </c>
    </row>
    <row r="53" spans="1:13" ht="15" customHeight="1">
      <c r="A53" s="2044"/>
      <c r="B53" s="1941"/>
      <c r="C53" s="2072"/>
      <c r="D53" s="2088"/>
      <c r="E53" s="2068"/>
      <c r="F53" s="750" t="s">
        <v>261</v>
      </c>
      <c r="G53" s="765" t="s">
        <v>279</v>
      </c>
      <c r="H53" s="655" t="s">
        <v>107</v>
      </c>
      <c r="I53" s="668" t="s">
        <v>101</v>
      </c>
      <c r="J53" s="657">
        <v>15</v>
      </c>
      <c r="K53" s="657">
        <v>13.3</v>
      </c>
      <c r="L53" s="657" t="s">
        <v>124</v>
      </c>
      <c r="M53" s="655" t="s">
        <v>173</v>
      </c>
    </row>
    <row r="54" spans="1:16" s="583" customFormat="1" ht="15" customHeight="1">
      <c r="A54" s="2044"/>
      <c r="B54" s="1941"/>
      <c r="C54" s="2072"/>
      <c r="D54" s="2088"/>
      <c r="E54" s="2068"/>
      <c r="F54" s="750" t="s">
        <v>266</v>
      </c>
      <c r="G54" s="765" t="s">
        <v>156</v>
      </c>
      <c r="H54" s="655" t="s">
        <v>107</v>
      </c>
      <c r="I54" s="657" t="s">
        <v>101</v>
      </c>
      <c r="J54" s="657">
        <v>15</v>
      </c>
      <c r="K54" s="657">
        <v>12.6</v>
      </c>
      <c r="L54" s="657" t="s">
        <v>124</v>
      </c>
      <c r="M54" s="655" t="s">
        <v>173</v>
      </c>
      <c r="N54" s="679"/>
      <c r="O54" s="680"/>
      <c r="P54" s="681"/>
    </row>
    <row r="55" spans="1:13" ht="15" customHeight="1">
      <c r="A55" s="2044"/>
      <c r="B55" s="1941"/>
      <c r="C55" s="2072"/>
      <c r="D55" s="2088"/>
      <c r="E55" s="2068"/>
      <c r="F55" s="750"/>
      <c r="G55" s="765"/>
      <c r="H55" s="653"/>
      <c r="I55" s="668"/>
      <c r="J55" s="751"/>
      <c r="K55" s="751"/>
      <c r="L55" s="751"/>
      <c r="M55" s="751"/>
    </row>
    <row r="56" spans="1:13" ht="15" customHeight="1">
      <c r="A56" s="2044"/>
      <c r="B56" s="1941"/>
      <c r="C56" s="2072"/>
      <c r="D56" s="2088"/>
      <c r="E56" s="2068"/>
      <c r="F56" s="753" t="s">
        <v>179</v>
      </c>
      <c r="G56" s="653" t="s">
        <v>156</v>
      </c>
      <c r="H56" s="655" t="s">
        <v>107</v>
      </c>
      <c r="I56" s="668" t="s">
        <v>101</v>
      </c>
      <c r="J56" s="1267">
        <v>3</v>
      </c>
      <c r="K56" s="694">
        <v>218.58</v>
      </c>
      <c r="L56" s="653">
        <v>200</v>
      </c>
      <c r="M56" s="655" t="s">
        <v>173</v>
      </c>
    </row>
    <row r="57" spans="1:13" ht="15" customHeight="1">
      <c r="A57" s="2044"/>
      <c r="B57" s="1941"/>
      <c r="C57" s="2072"/>
      <c r="D57" s="2088"/>
      <c r="E57" s="2068"/>
      <c r="F57" s="753" t="s">
        <v>210</v>
      </c>
      <c r="G57" s="653" t="s">
        <v>156</v>
      </c>
      <c r="H57" s="655" t="s">
        <v>107</v>
      </c>
      <c r="I57" s="668" t="s">
        <v>101</v>
      </c>
      <c r="J57" s="694">
        <v>15</v>
      </c>
      <c r="K57" s="694">
        <v>173.82</v>
      </c>
      <c r="L57" s="651">
        <v>150</v>
      </c>
      <c r="M57" s="655" t="s">
        <v>173</v>
      </c>
    </row>
    <row r="58" spans="1:13" ht="15" customHeight="1">
      <c r="A58" s="2044"/>
      <c r="B58" s="1941"/>
      <c r="C58" s="2072"/>
      <c r="D58" s="2088"/>
      <c r="E58" s="2068"/>
      <c r="F58" s="753"/>
      <c r="G58" s="653"/>
      <c r="H58" s="655"/>
      <c r="I58" s="668"/>
      <c r="J58" s="694"/>
      <c r="K58" s="694"/>
      <c r="L58" s="651"/>
      <c r="M58" s="790"/>
    </row>
    <row r="59" spans="1:13" ht="15" customHeight="1">
      <c r="A59" s="2044"/>
      <c r="B59" s="1941"/>
      <c r="C59" s="2072"/>
      <c r="D59" s="2088"/>
      <c r="E59" s="2068"/>
      <c r="F59" s="677" t="s">
        <v>256</v>
      </c>
      <c r="G59" s="653" t="s">
        <v>156</v>
      </c>
      <c r="H59" s="655" t="s">
        <v>107</v>
      </c>
      <c r="I59" s="668" t="s">
        <v>101</v>
      </c>
      <c r="J59" s="653">
        <v>100</v>
      </c>
      <c r="K59" s="653">
        <v>320</v>
      </c>
      <c r="L59" s="653">
        <v>300</v>
      </c>
      <c r="M59" s="655" t="s">
        <v>173</v>
      </c>
    </row>
    <row r="60" spans="1:13" ht="15" customHeight="1">
      <c r="A60" s="2044"/>
      <c r="B60" s="1941"/>
      <c r="C60" s="2072"/>
      <c r="D60" s="2088"/>
      <c r="E60" s="2068"/>
      <c r="F60" s="677" t="s">
        <v>264</v>
      </c>
      <c r="G60" s="653" t="s">
        <v>156</v>
      </c>
      <c r="H60" s="655" t="s">
        <v>107</v>
      </c>
      <c r="I60" s="668" t="s">
        <v>101</v>
      </c>
      <c r="J60" s="653">
        <v>40</v>
      </c>
      <c r="K60" s="653">
        <v>56</v>
      </c>
      <c r="L60" s="653">
        <v>50</v>
      </c>
      <c r="M60" s="655" t="s">
        <v>173</v>
      </c>
    </row>
    <row r="61" spans="1:13" ht="15" customHeight="1">
      <c r="A61" s="2044"/>
      <c r="B61" s="1941"/>
      <c r="C61" s="2072"/>
      <c r="D61" s="2088"/>
      <c r="E61" s="2068"/>
      <c r="F61" s="677"/>
      <c r="G61" s="765"/>
      <c r="H61" s="653"/>
      <c r="I61" s="668"/>
      <c r="J61" s="653"/>
      <c r="K61" s="653"/>
      <c r="L61" s="653"/>
      <c r="M61" s="655"/>
    </row>
    <row r="62" spans="1:15" ht="15" customHeight="1">
      <c r="A62" s="2044"/>
      <c r="B62" s="1941"/>
      <c r="C62" s="2072"/>
      <c r="D62" s="2088"/>
      <c r="E62" s="2068"/>
      <c r="F62" s="677" t="s">
        <v>114</v>
      </c>
      <c r="G62" s="653" t="s">
        <v>156</v>
      </c>
      <c r="H62" s="653"/>
      <c r="I62" s="668" t="s">
        <v>101</v>
      </c>
      <c r="J62" s="668"/>
      <c r="K62" s="668">
        <v>27.8</v>
      </c>
      <c r="L62" s="653" t="s">
        <v>124</v>
      </c>
      <c r="M62" s="655" t="s">
        <v>173</v>
      </c>
      <c r="N62" s="432"/>
      <c r="O62" s="268"/>
    </row>
    <row r="63" spans="1:15" ht="15" customHeight="1">
      <c r="A63" s="2044"/>
      <c r="B63" s="1941"/>
      <c r="C63" s="2072"/>
      <c r="D63" s="2088"/>
      <c r="E63" s="2068"/>
      <c r="F63" s="677" t="s">
        <v>297</v>
      </c>
      <c r="G63" s="653" t="s">
        <v>156</v>
      </c>
      <c r="H63" s="653"/>
      <c r="I63" s="668" t="s">
        <v>101</v>
      </c>
      <c r="J63" s="668"/>
      <c r="K63" s="668">
        <v>33.4</v>
      </c>
      <c r="L63" s="653" t="s">
        <v>124</v>
      </c>
      <c r="M63" s="655" t="s">
        <v>173</v>
      </c>
      <c r="N63" s="433"/>
      <c r="O63" s="268"/>
    </row>
    <row r="64" spans="1:15" ht="15" customHeight="1">
      <c r="A64" s="2044"/>
      <c r="B64" s="1941"/>
      <c r="C64" s="2072"/>
      <c r="D64" s="2088"/>
      <c r="E64" s="2068"/>
      <c r="F64" s="677" t="s">
        <v>298</v>
      </c>
      <c r="G64" s="653" t="s">
        <v>156</v>
      </c>
      <c r="H64" s="653"/>
      <c r="I64" s="668" t="s">
        <v>101</v>
      </c>
      <c r="J64" s="668"/>
      <c r="K64" s="668">
        <v>30.8</v>
      </c>
      <c r="L64" s="653" t="s">
        <v>124</v>
      </c>
      <c r="M64" s="655" t="s">
        <v>173</v>
      </c>
      <c r="N64" s="432"/>
      <c r="O64" s="268"/>
    </row>
    <row r="65" spans="1:13" ht="15" customHeight="1">
      <c r="A65" s="2044"/>
      <c r="B65" s="1941"/>
      <c r="C65" s="2072"/>
      <c r="D65" s="2088"/>
      <c r="E65" s="2068"/>
      <c r="F65" s="677" t="s">
        <v>299</v>
      </c>
      <c r="G65" s="653" t="s">
        <v>156</v>
      </c>
      <c r="H65" s="653"/>
      <c r="I65" s="668" t="s">
        <v>101</v>
      </c>
      <c r="J65" s="668"/>
      <c r="K65" s="668">
        <v>28.3</v>
      </c>
      <c r="L65" s="653" t="s">
        <v>124</v>
      </c>
      <c r="M65" s="655" t="s">
        <v>173</v>
      </c>
    </row>
    <row r="66" spans="1:13" ht="15" customHeight="1">
      <c r="A66" s="2044"/>
      <c r="B66" s="1941"/>
      <c r="C66" s="2072"/>
      <c r="D66" s="2088"/>
      <c r="E66" s="2068"/>
      <c r="F66" s="677" t="s">
        <v>300</v>
      </c>
      <c r="G66" s="653" t="s">
        <v>156</v>
      </c>
      <c r="H66" s="653"/>
      <c r="I66" s="668" t="s">
        <v>101</v>
      </c>
      <c r="J66" s="668"/>
      <c r="K66" s="668">
        <v>29</v>
      </c>
      <c r="L66" s="653" t="s">
        <v>124</v>
      </c>
      <c r="M66" s="655" t="s">
        <v>173</v>
      </c>
    </row>
    <row r="67" spans="1:13" ht="33" customHeight="1">
      <c r="A67" s="2044"/>
      <c r="B67" s="1941"/>
      <c r="C67" s="2072"/>
      <c r="D67" s="2088"/>
      <c r="E67" s="2068"/>
      <c r="F67" s="677" t="s">
        <v>301</v>
      </c>
      <c r="G67" s="653" t="s">
        <v>156</v>
      </c>
      <c r="H67" s="653"/>
      <c r="I67" s="668" t="s">
        <v>101</v>
      </c>
      <c r="J67" s="664"/>
      <c r="K67" s="664">
        <v>29</v>
      </c>
      <c r="L67" s="653" t="s">
        <v>124</v>
      </c>
      <c r="M67" s="655" t="s">
        <v>173</v>
      </c>
    </row>
    <row r="68" spans="1:13" ht="15" customHeight="1">
      <c r="A68" s="2044"/>
      <c r="B68" s="1941"/>
      <c r="C68" s="2072"/>
      <c r="D68" s="2088"/>
      <c r="E68" s="2068"/>
      <c r="F68" s="677" t="s">
        <v>302</v>
      </c>
      <c r="G68" s="653" t="s">
        <v>156</v>
      </c>
      <c r="H68" s="653"/>
      <c r="I68" s="668" t="s">
        <v>101</v>
      </c>
      <c r="J68" s="668"/>
      <c r="K68" s="668">
        <v>31.9</v>
      </c>
      <c r="L68" s="653" t="s">
        <v>124</v>
      </c>
      <c r="M68" s="655" t="s">
        <v>173</v>
      </c>
    </row>
    <row r="69" spans="1:13" ht="15" customHeight="1">
      <c r="A69" s="2044"/>
      <c r="B69" s="1941"/>
      <c r="C69" s="2072"/>
      <c r="D69" s="2088"/>
      <c r="E69" s="2068"/>
      <c r="F69" s="677" t="s">
        <v>115</v>
      </c>
      <c r="G69" s="653" t="s">
        <v>156</v>
      </c>
      <c r="H69" s="653"/>
      <c r="I69" s="668" t="s">
        <v>101</v>
      </c>
      <c r="J69" s="668"/>
      <c r="K69" s="668">
        <v>29.7</v>
      </c>
      <c r="L69" s="653" t="s">
        <v>124</v>
      </c>
      <c r="M69" s="655" t="s">
        <v>173</v>
      </c>
    </row>
    <row r="70" spans="1:13" ht="15" customHeight="1">
      <c r="A70" s="2044"/>
      <c r="B70" s="1941"/>
      <c r="C70" s="2072"/>
      <c r="D70" s="2088"/>
      <c r="E70" s="2068"/>
      <c r="F70" s="752" t="s">
        <v>116</v>
      </c>
      <c r="G70" s="653" t="s">
        <v>156</v>
      </c>
      <c r="H70" s="653"/>
      <c r="I70" s="668" t="s">
        <v>101</v>
      </c>
      <c r="J70" s="868"/>
      <c r="K70" s="868">
        <v>29.7</v>
      </c>
      <c r="L70" s="653" t="s">
        <v>124</v>
      </c>
      <c r="M70" s="655" t="s">
        <v>173</v>
      </c>
    </row>
    <row r="71" spans="1:16" s="583" customFormat="1" ht="15" customHeight="1">
      <c r="A71" s="2044"/>
      <c r="B71" s="1941"/>
      <c r="C71" s="2072"/>
      <c r="D71" s="2088"/>
      <c r="E71" s="2068"/>
      <c r="F71" s="754" t="s">
        <v>303</v>
      </c>
      <c r="G71" s="653" t="s">
        <v>156</v>
      </c>
      <c r="H71" s="668"/>
      <c r="I71" s="668" t="s">
        <v>101</v>
      </c>
      <c r="J71" s="755"/>
      <c r="K71" s="755">
        <v>31.7</v>
      </c>
      <c r="L71" s="653" t="s">
        <v>124</v>
      </c>
      <c r="M71" s="655" t="s">
        <v>173</v>
      </c>
      <c r="N71" s="679"/>
      <c r="O71" s="1033"/>
      <c r="P71" s="1025"/>
    </row>
    <row r="72" spans="1:13" ht="15" customHeight="1">
      <c r="A72" s="2044"/>
      <c r="B72" s="1941"/>
      <c r="C72" s="2072"/>
      <c r="D72" s="2088"/>
      <c r="E72" s="2068"/>
      <c r="F72" s="754"/>
      <c r="G72" s="771"/>
      <c r="H72" s="771"/>
      <c r="I72" s="755"/>
      <c r="J72" s="1075"/>
      <c r="K72" s="1075"/>
      <c r="L72" s="771"/>
      <c r="M72" s="693"/>
    </row>
    <row r="73" spans="1:13" ht="15" customHeight="1">
      <c r="A73" s="2045"/>
      <c r="B73" s="1942"/>
      <c r="C73" s="2072"/>
      <c r="D73" s="2088"/>
      <c r="E73" s="2068"/>
      <c r="F73" s="301"/>
      <c r="G73" s="302"/>
      <c r="H73" s="302"/>
      <c r="I73" s="302"/>
      <c r="J73" s="302"/>
      <c r="K73" s="302"/>
      <c r="L73" s="302"/>
      <c r="M73" s="302"/>
    </row>
    <row r="74" spans="1:13" ht="15" customHeight="1">
      <c r="A74" s="2037" t="s">
        <v>11</v>
      </c>
      <c r="B74" s="1953" t="s">
        <v>70</v>
      </c>
      <c r="C74" s="2072"/>
      <c r="D74" s="2072">
        <f>M12</f>
        <v>334.785528</v>
      </c>
      <c r="E74" s="2068">
        <v>335</v>
      </c>
      <c r="F74" s="166" t="s">
        <v>119</v>
      </c>
      <c r="G74" s="176" t="s">
        <v>156</v>
      </c>
      <c r="H74" s="265"/>
      <c r="I74" s="156" t="s">
        <v>120</v>
      </c>
      <c r="J74" s="156"/>
      <c r="K74" s="1104">
        <v>3.32</v>
      </c>
      <c r="L74" s="156">
        <v>3</v>
      </c>
      <c r="M74" s="156" t="s">
        <v>174</v>
      </c>
    </row>
    <row r="75" spans="1:13" ht="15" customHeight="1">
      <c r="A75" s="2038"/>
      <c r="B75" s="1941"/>
      <c r="C75" s="2072"/>
      <c r="D75" s="2072"/>
      <c r="E75" s="2068"/>
      <c r="F75" s="1055" t="s">
        <v>138</v>
      </c>
      <c r="G75" s="665" t="s">
        <v>156</v>
      </c>
      <c r="H75" s="763"/>
      <c r="I75" s="653" t="s">
        <v>120</v>
      </c>
      <c r="J75" s="653"/>
      <c r="K75" s="653">
        <v>2.28</v>
      </c>
      <c r="L75" s="653">
        <v>2</v>
      </c>
      <c r="M75" s="653" t="s">
        <v>174</v>
      </c>
    </row>
    <row r="76" spans="1:13" ht="15" customHeight="1">
      <c r="A76" s="2038"/>
      <c r="B76" s="1941"/>
      <c r="C76" s="2072"/>
      <c r="D76" s="2072"/>
      <c r="E76" s="2068"/>
      <c r="F76" s="1056" t="s">
        <v>181</v>
      </c>
      <c r="G76" s="1076" t="s">
        <v>156</v>
      </c>
      <c r="H76" s="763"/>
      <c r="I76" s="653" t="s">
        <v>120</v>
      </c>
      <c r="J76" s="765"/>
      <c r="K76" s="1077">
        <v>2.37</v>
      </c>
      <c r="L76" s="651">
        <v>2</v>
      </c>
      <c r="M76" s="765" t="s">
        <v>174</v>
      </c>
    </row>
    <row r="77" spans="1:13" ht="15" customHeight="1">
      <c r="A77" s="2038"/>
      <c r="B77" s="1941"/>
      <c r="C77" s="2072"/>
      <c r="D77" s="2072"/>
      <c r="E77" s="2068"/>
      <c r="F77" s="1056" t="s">
        <v>184</v>
      </c>
      <c r="G77" s="1076" t="s">
        <v>156</v>
      </c>
      <c r="H77" s="763"/>
      <c r="I77" s="653" t="s">
        <v>120</v>
      </c>
      <c r="J77" s="765"/>
      <c r="K77" s="765">
        <v>2.34</v>
      </c>
      <c r="L77" s="765">
        <v>2</v>
      </c>
      <c r="M77" s="765" t="s">
        <v>174</v>
      </c>
    </row>
    <row r="78" spans="1:13" ht="15" customHeight="1">
      <c r="A78" s="2038"/>
      <c r="B78" s="1941"/>
      <c r="C78" s="2072"/>
      <c r="D78" s="2072"/>
      <c r="E78" s="2068"/>
      <c r="F78" s="1056" t="s">
        <v>185</v>
      </c>
      <c r="G78" s="1076" t="s">
        <v>156</v>
      </c>
      <c r="H78" s="763"/>
      <c r="I78" s="653" t="s">
        <v>120</v>
      </c>
      <c r="J78" s="765"/>
      <c r="K78" s="765">
        <v>316.76</v>
      </c>
      <c r="L78" s="765">
        <v>300</v>
      </c>
      <c r="M78" s="765" t="s">
        <v>174</v>
      </c>
    </row>
    <row r="79" spans="1:13" ht="15" customHeight="1">
      <c r="A79" s="2038"/>
      <c r="B79" s="1941"/>
      <c r="C79" s="2072"/>
      <c r="D79" s="2072"/>
      <c r="E79" s="2068"/>
      <c r="F79" s="650" t="s">
        <v>304</v>
      </c>
      <c r="G79" s="765" t="s">
        <v>156</v>
      </c>
      <c r="H79" s="765"/>
      <c r="I79" s="653" t="s">
        <v>120</v>
      </c>
      <c r="J79" s="765"/>
      <c r="K79" s="765">
        <v>13.06</v>
      </c>
      <c r="L79" s="765">
        <v>12</v>
      </c>
      <c r="M79" s="765" t="s">
        <v>174</v>
      </c>
    </row>
    <row r="80" spans="1:13" ht="15" customHeight="1">
      <c r="A80" s="2038"/>
      <c r="B80" s="1941"/>
      <c r="C80" s="2072"/>
      <c r="D80" s="2072"/>
      <c r="E80" s="2068"/>
      <c r="F80" s="650" t="s">
        <v>305</v>
      </c>
      <c r="G80" s="765" t="s">
        <v>156</v>
      </c>
      <c r="H80" s="765"/>
      <c r="I80" s="653" t="s">
        <v>120</v>
      </c>
      <c r="J80" s="765"/>
      <c r="K80" s="765">
        <v>21.92</v>
      </c>
      <c r="L80" s="765">
        <v>20</v>
      </c>
      <c r="M80" s="765" t="s">
        <v>174</v>
      </c>
    </row>
    <row r="81" spans="1:13" ht="15" customHeight="1">
      <c r="A81" s="2038"/>
      <c r="B81" s="1941"/>
      <c r="C81" s="2072"/>
      <c r="D81" s="2072"/>
      <c r="E81" s="2068"/>
      <c r="F81" s="650" t="s">
        <v>306</v>
      </c>
      <c r="G81" s="765" t="s">
        <v>156</v>
      </c>
      <c r="H81" s="765"/>
      <c r="I81" s="653" t="s">
        <v>120</v>
      </c>
      <c r="J81" s="765"/>
      <c r="K81" s="765">
        <v>36.02</v>
      </c>
      <c r="L81" s="765">
        <v>25</v>
      </c>
      <c r="M81" s="765" t="s">
        <v>174</v>
      </c>
    </row>
    <row r="82" spans="1:13" ht="15" customHeight="1">
      <c r="A82" s="2038"/>
      <c r="B82" s="1941"/>
      <c r="C82" s="2072"/>
      <c r="D82" s="2072"/>
      <c r="E82" s="2068"/>
      <c r="F82" s="650" t="s">
        <v>331</v>
      </c>
      <c r="G82" s="765" t="s">
        <v>156</v>
      </c>
      <c r="H82" s="765"/>
      <c r="I82" s="653" t="s">
        <v>120</v>
      </c>
      <c r="J82" s="765"/>
      <c r="K82" s="765">
        <v>2.5</v>
      </c>
      <c r="L82" s="765">
        <v>2</v>
      </c>
      <c r="M82" s="765" t="s">
        <v>174</v>
      </c>
    </row>
    <row r="83" spans="1:13" ht="15" customHeight="1">
      <c r="A83" s="2039"/>
      <c r="B83" s="1942"/>
      <c r="C83" s="2072"/>
      <c r="D83" s="2072"/>
      <c r="E83" s="2068"/>
      <c r="F83" s="1078"/>
      <c r="G83" s="943"/>
      <c r="H83" s="943"/>
      <c r="I83" s="943"/>
      <c r="J83" s="943"/>
      <c r="K83" s="943"/>
      <c r="L83" s="943"/>
      <c r="M83" s="943"/>
    </row>
    <row r="84" spans="1:13" ht="15" customHeight="1">
      <c r="A84" s="2037" t="s">
        <v>15</v>
      </c>
      <c r="B84" s="2046" t="s">
        <v>159</v>
      </c>
      <c r="C84" s="2072"/>
      <c r="D84" s="2072"/>
      <c r="E84" s="2068">
        <v>25</v>
      </c>
      <c r="F84" s="1079" t="s">
        <v>337</v>
      </c>
      <c r="G84" s="765" t="s">
        <v>156</v>
      </c>
      <c r="H84" s="1080"/>
      <c r="I84" s="653" t="s">
        <v>120</v>
      </c>
      <c r="J84" s="1080"/>
      <c r="K84" s="1080">
        <v>1.19</v>
      </c>
      <c r="L84" s="1080">
        <v>5</v>
      </c>
      <c r="M84" s="57" t="s">
        <v>282</v>
      </c>
    </row>
    <row r="85" spans="1:13" ht="15" customHeight="1">
      <c r="A85" s="2038"/>
      <c r="B85" s="2047"/>
      <c r="C85" s="2072"/>
      <c r="D85" s="2072"/>
      <c r="E85" s="2068"/>
      <c r="F85" s="1081"/>
      <c r="G85" s="1082"/>
      <c r="H85" s="1082"/>
      <c r="I85" s="1082"/>
      <c r="J85" s="1082"/>
      <c r="K85" s="1082"/>
      <c r="L85" s="1082"/>
      <c r="M85" s="1082"/>
    </row>
    <row r="86" spans="1:13" ht="15" customHeight="1">
      <c r="A86" s="2038"/>
      <c r="B86" s="2047"/>
      <c r="C86" s="2072"/>
      <c r="D86" s="2072"/>
      <c r="E86" s="2068"/>
      <c r="F86" s="510"/>
      <c r="G86" s="511"/>
      <c r="H86" s="511"/>
      <c r="I86" s="511"/>
      <c r="J86" s="511"/>
      <c r="K86" s="511"/>
      <c r="L86" s="511"/>
      <c r="M86" s="511"/>
    </row>
    <row r="87" spans="1:13" ht="15" customHeight="1">
      <c r="A87" s="2039"/>
      <c r="B87" s="2048"/>
      <c r="C87" s="2072"/>
      <c r="D87" s="2072"/>
      <c r="E87" s="2068"/>
      <c r="F87" s="512"/>
      <c r="G87" s="513"/>
      <c r="H87" s="513"/>
      <c r="I87" s="513"/>
      <c r="J87" s="513"/>
      <c r="K87" s="513"/>
      <c r="L87" s="513"/>
      <c r="M87" s="513"/>
    </row>
    <row r="88" spans="1:13" ht="48.75" customHeight="1">
      <c r="A88" s="1896" t="s">
        <v>34</v>
      </c>
      <c r="B88" s="1919"/>
      <c r="C88" s="410" t="s">
        <v>86</v>
      </c>
      <c r="D88" s="2064" t="s">
        <v>83</v>
      </c>
      <c r="E88" s="2064"/>
      <c r="F88" s="1379" t="s">
        <v>38</v>
      </c>
      <c r="G88" s="1379" t="s">
        <v>67</v>
      </c>
      <c r="H88" s="1379" t="s">
        <v>46</v>
      </c>
      <c r="I88" s="1379" t="s">
        <v>39</v>
      </c>
      <c r="J88" s="1379" t="s">
        <v>93</v>
      </c>
      <c r="K88" s="1379" t="s">
        <v>94</v>
      </c>
      <c r="L88" s="1379" t="s">
        <v>95</v>
      </c>
      <c r="M88" s="1472" t="s">
        <v>40</v>
      </c>
    </row>
    <row r="89" spans="1:13" ht="21" customHeight="1">
      <c r="A89" s="1920"/>
      <c r="B89" s="1921"/>
      <c r="C89" s="410" t="s">
        <v>56</v>
      </c>
      <c r="D89" s="410" t="s">
        <v>56</v>
      </c>
      <c r="E89" s="410" t="s">
        <v>32</v>
      </c>
      <c r="F89" s="1471"/>
      <c r="G89" s="1470"/>
      <c r="H89" s="1471"/>
      <c r="I89" s="1471"/>
      <c r="J89" s="1471"/>
      <c r="K89" s="1471"/>
      <c r="L89" s="1471"/>
      <c r="M89" s="2085"/>
    </row>
    <row r="90" spans="1:13" ht="15" customHeight="1">
      <c r="A90" s="2041" t="s">
        <v>17</v>
      </c>
      <c r="B90" s="2042"/>
      <c r="C90" s="1146">
        <f>((C17*0.3))</f>
        <v>144.9288</v>
      </c>
      <c r="D90" s="1146">
        <f>C90</f>
        <v>144.9288</v>
      </c>
      <c r="E90" s="424">
        <f>SUM(E91)</f>
        <v>145</v>
      </c>
      <c r="F90" s="514"/>
      <c r="G90" s="515"/>
      <c r="H90" s="2083"/>
      <c r="I90" s="2083"/>
      <c r="J90" s="2083"/>
      <c r="K90" s="2083"/>
      <c r="L90" s="2083"/>
      <c r="M90" s="2084"/>
    </row>
    <row r="91" spans="1:13" s="175" customFormat="1" ht="15" customHeight="1">
      <c r="A91" s="2037" t="s">
        <v>17</v>
      </c>
      <c r="B91" s="1887" t="s">
        <v>74</v>
      </c>
      <c r="C91" s="2034"/>
      <c r="D91" s="2034"/>
      <c r="E91" s="2068">
        <v>145</v>
      </c>
      <c r="F91" s="169"/>
      <c r="G91" s="156"/>
      <c r="H91" s="68"/>
      <c r="I91" s="68"/>
      <c r="J91" s="176"/>
      <c r="K91" s="69"/>
      <c r="L91" s="140"/>
      <c r="M91" s="57"/>
    </row>
    <row r="92" spans="1:13" ht="16.5" customHeight="1">
      <c r="A92" s="2038"/>
      <c r="B92" s="1888"/>
      <c r="C92" s="2034"/>
      <c r="D92" s="2034"/>
      <c r="E92" s="2068"/>
      <c r="F92" s="1170" t="s">
        <v>346</v>
      </c>
      <c r="G92" s="1166" t="s">
        <v>156</v>
      </c>
      <c r="H92" s="1167" t="s">
        <v>178</v>
      </c>
      <c r="I92" s="1167" t="s">
        <v>99</v>
      </c>
      <c r="J92" s="1168">
        <v>1</v>
      </c>
      <c r="K92" s="1168">
        <v>1</v>
      </c>
      <c r="L92" s="1171">
        <v>20</v>
      </c>
      <c r="M92" s="1227" t="s">
        <v>282</v>
      </c>
    </row>
    <row r="93" spans="1:13" ht="20.25" customHeight="1">
      <c r="A93" s="2038"/>
      <c r="B93" s="1888"/>
      <c r="C93" s="2034"/>
      <c r="D93" s="2034"/>
      <c r="E93" s="2068"/>
      <c r="F93" s="1188" t="s">
        <v>344</v>
      </c>
      <c r="G93" s="1166" t="s">
        <v>156</v>
      </c>
      <c r="H93" s="1169" t="s">
        <v>178</v>
      </c>
      <c r="I93" s="1169" t="s">
        <v>123</v>
      </c>
      <c r="J93" s="1167">
        <v>1</v>
      </c>
      <c r="K93" s="1167">
        <v>1</v>
      </c>
      <c r="L93" s="1169">
        <v>10</v>
      </c>
      <c r="M93" s="1227" t="s">
        <v>282</v>
      </c>
    </row>
    <row r="94" spans="1:13" ht="20.25" customHeight="1">
      <c r="A94" s="2038"/>
      <c r="B94" s="1888"/>
      <c r="C94" s="2034"/>
      <c r="D94" s="2034"/>
      <c r="E94" s="2068"/>
      <c r="F94" s="1188" t="s">
        <v>347</v>
      </c>
      <c r="G94" s="1166" t="s">
        <v>156</v>
      </c>
      <c r="H94" s="1169" t="s">
        <v>178</v>
      </c>
      <c r="I94" s="1169" t="s">
        <v>123</v>
      </c>
      <c r="J94" s="1167">
        <v>1</v>
      </c>
      <c r="K94" s="1167">
        <v>1</v>
      </c>
      <c r="L94" s="1169">
        <v>10</v>
      </c>
      <c r="M94" s="1227" t="s">
        <v>282</v>
      </c>
    </row>
    <row r="95" spans="1:13" ht="21" customHeight="1">
      <c r="A95" s="2038"/>
      <c r="B95" s="1888"/>
      <c r="C95" s="2034"/>
      <c r="D95" s="2034"/>
      <c r="E95" s="2068"/>
      <c r="F95" s="1183" t="s">
        <v>343</v>
      </c>
      <c r="G95" s="1166" t="s">
        <v>156</v>
      </c>
      <c r="H95" s="1169" t="s">
        <v>178</v>
      </c>
      <c r="I95" s="1169" t="s">
        <v>123</v>
      </c>
      <c r="J95" s="1167">
        <v>1</v>
      </c>
      <c r="K95" s="1167">
        <v>1</v>
      </c>
      <c r="L95" s="1169">
        <v>10</v>
      </c>
      <c r="M95" s="1227" t="s">
        <v>282</v>
      </c>
    </row>
    <row r="96" spans="1:13" ht="35.25" customHeight="1">
      <c r="A96" s="2038"/>
      <c r="B96" s="1888"/>
      <c r="C96" s="2034"/>
      <c r="D96" s="2034"/>
      <c r="E96" s="2068"/>
      <c r="F96" s="1183" t="s">
        <v>323</v>
      </c>
      <c r="G96" s="1169" t="s">
        <v>156</v>
      </c>
      <c r="H96" s="1169" t="s">
        <v>178</v>
      </c>
      <c r="I96" s="1169" t="s">
        <v>123</v>
      </c>
      <c r="J96" s="1167">
        <v>1</v>
      </c>
      <c r="K96" s="1167">
        <v>1</v>
      </c>
      <c r="L96" s="1171">
        <v>50</v>
      </c>
      <c r="M96" s="1227" t="s">
        <v>282</v>
      </c>
    </row>
    <row r="97" spans="1:13" ht="47.25" customHeight="1">
      <c r="A97" s="2038"/>
      <c r="B97" s="1888"/>
      <c r="C97" s="2034"/>
      <c r="D97" s="2034"/>
      <c r="E97" s="2068"/>
      <c r="F97" s="1185" t="s">
        <v>324</v>
      </c>
      <c r="G97" s="1169" t="s">
        <v>156</v>
      </c>
      <c r="H97" s="1169" t="s">
        <v>178</v>
      </c>
      <c r="I97" s="1169" t="s">
        <v>123</v>
      </c>
      <c r="J97" s="1167">
        <v>1</v>
      </c>
      <c r="K97" s="1167">
        <v>1</v>
      </c>
      <c r="L97" s="1171">
        <v>40</v>
      </c>
      <c r="M97" s="1227" t="s">
        <v>282</v>
      </c>
    </row>
    <row r="98" spans="1:13" ht="15" customHeight="1">
      <c r="A98" s="2039"/>
      <c r="B98" s="1889"/>
      <c r="C98" s="2034"/>
      <c r="D98" s="2034"/>
      <c r="E98" s="2068"/>
      <c r="F98" s="1260"/>
      <c r="G98" s="1192"/>
      <c r="H98" s="1192"/>
      <c r="I98" s="1192"/>
      <c r="J98" s="1261"/>
      <c r="K98" s="1261"/>
      <c r="L98" s="1192"/>
      <c r="M98" s="1192"/>
    </row>
    <row r="99" spans="1:13" ht="15" customHeight="1">
      <c r="A99" s="2032" t="s">
        <v>77</v>
      </c>
      <c r="B99" s="1950" t="s">
        <v>78</v>
      </c>
      <c r="C99" s="2031"/>
      <c r="D99" s="2036"/>
      <c r="E99" s="2035">
        <v>15</v>
      </c>
      <c r="F99" s="1262" t="s">
        <v>133</v>
      </c>
      <c r="G99" s="1162" t="s">
        <v>156</v>
      </c>
      <c r="H99" s="1162"/>
      <c r="I99" s="1162" t="s">
        <v>131</v>
      </c>
      <c r="J99" s="1177"/>
      <c r="K99" s="1177">
        <v>3</v>
      </c>
      <c r="L99" s="1162">
        <v>100</v>
      </c>
      <c r="M99" s="1204" t="s">
        <v>282</v>
      </c>
    </row>
    <row r="100" spans="1:13" ht="15" customHeight="1">
      <c r="A100" s="2033"/>
      <c r="B100" s="2040"/>
      <c r="C100" s="2031"/>
      <c r="D100" s="2036"/>
      <c r="E100" s="2035"/>
      <c r="F100" s="173" t="s">
        <v>134</v>
      </c>
      <c r="G100" s="327" t="s">
        <v>156</v>
      </c>
      <c r="H100" s="327"/>
      <c r="I100" s="327" t="s">
        <v>131</v>
      </c>
      <c r="J100" s="204"/>
      <c r="K100" s="204" t="s">
        <v>132</v>
      </c>
      <c r="L100" s="1193">
        <v>20</v>
      </c>
      <c r="M100" s="191" t="s">
        <v>282</v>
      </c>
    </row>
    <row r="101" spans="1:13" ht="15">
      <c r="A101" s="297"/>
      <c r="B101" s="297"/>
      <c r="C101" s="303"/>
      <c r="D101" s="303"/>
      <c r="E101" s="294"/>
      <c r="F101" s="286"/>
      <c r="G101" s="286"/>
      <c r="H101" s="286"/>
      <c r="I101" s="286"/>
      <c r="J101" s="286"/>
      <c r="K101" s="286"/>
      <c r="L101" s="286"/>
      <c r="M101" s="286"/>
    </row>
    <row r="102" spans="1:13" ht="15">
      <c r="A102" s="297"/>
      <c r="B102" s="629"/>
      <c r="C102" s="630"/>
      <c r="D102" s="630"/>
      <c r="E102" s="631"/>
      <c r="F102" s="632"/>
      <c r="G102" s="632"/>
      <c r="H102" s="286"/>
      <c r="I102" s="286"/>
      <c r="J102" s="286"/>
      <c r="K102" s="286"/>
      <c r="L102" s="286"/>
      <c r="M102" s="286"/>
    </row>
    <row r="103" spans="1:13" ht="15.75" thickBot="1">
      <c r="A103" s="297"/>
      <c r="B103" s="633" t="s">
        <v>79</v>
      </c>
      <c r="C103" s="634"/>
      <c r="D103" s="635"/>
      <c r="E103" s="631"/>
      <c r="F103" s="632"/>
      <c r="G103" s="632"/>
      <c r="H103" s="286"/>
      <c r="I103" s="286"/>
      <c r="J103" s="286"/>
      <c r="K103" s="286"/>
      <c r="L103" s="286"/>
      <c r="M103" s="286"/>
    </row>
    <row r="104" spans="1:13" ht="16.5" thickBot="1">
      <c r="A104" s="297"/>
      <c r="B104" s="636" t="s">
        <v>160</v>
      </c>
      <c r="C104" s="1107">
        <f>SUM(C22,C90)</f>
        <v>479.714328</v>
      </c>
      <c r="D104" s="637"/>
      <c r="E104" s="631"/>
      <c r="F104" s="632"/>
      <c r="G104" s="632"/>
      <c r="H104" s="286"/>
      <c r="I104" s="286"/>
      <c r="J104" s="286"/>
      <c r="K104" s="286"/>
      <c r="L104" s="286"/>
      <c r="M104" s="286"/>
    </row>
    <row r="105" spans="1:13" ht="18.75" thickBot="1">
      <c r="A105" s="297"/>
      <c r="B105" s="636" t="s">
        <v>161</v>
      </c>
      <c r="C105" s="1108">
        <f>SUM(D22:D90)</f>
        <v>1149.285384</v>
      </c>
      <c r="D105" s="638"/>
      <c r="E105" s="631"/>
      <c r="F105" s="632"/>
      <c r="G105" s="632"/>
      <c r="H105" s="286"/>
      <c r="I105" s="286"/>
      <c r="J105" s="286"/>
      <c r="K105" s="286"/>
      <c r="L105" s="286"/>
      <c r="M105" s="286"/>
    </row>
    <row r="106" spans="1:13" ht="15">
      <c r="A106" s="286"/>
      <c r="B106" s="639"/>
      <c r="C106" s="639"/>
      <c r="D106" s="640"/>
      <c r="E106" s="632"/>
      <c r="F106" s="632"/>
      <c r="G106" s="632"/>
      <c r="H106" s="286"/>
      <c r="I106" s="286"/>
      <c r="J106" s="286"/>
      <c r="K106" s="286"/>
      <c r="L106" s="286"/>
      <c r="M106" s="286"/>
    </row>
    <row r="107" spans="1:13" ht="15">
      <c r="A107" s="73"/>
      <c r="B107" s="641" t="s">
        <v>192</v>
      </c>
      <c r="C107" s="642">
        <v>483</v>
      </c>
      <c r="D107" s="343"/>
      <c r="E107" s="343"/>
      <c r="F107" s="343"/>
      <c r="G107" s="343"/>
      <c r="H107" s="56"/>
      <c r="I107" s="56"/>
      <c r="J107" s="56"/>
      <c r="K107" s="286"/>
      <c r="L107" s="286"/>
      <c r="M107" s="286"/>
    </row>
    <row r="108" spans="1:13" ht="15">
      <c r="A108" s="73"/>
      <c r="B108" s="641" t="s">
        <v>193</v>
      </c>
      <c r="C108" s="642">
        <f>E22+E44+E74+E90+E99+E84</f>
        <v>1200</v>
      </c>
      <c r="D108" s="343"/>
      <c r="E108" s="343"/>
      <c r="F108" s="343"/>
      <c r="G108" s="343"/>
      <c r="H108" s="56"/>
      <c r="I108" s="56"/>
      <c r="J108" s="56"/>
      <c r="K108" s="286"/>
      <c r="L108" s="286"/>
      <c r="M108" s="286"/>
    </row>
    <row r="109" spans="1:13" ht="15">
      <c r="A109" s="73"/>
      <c r="B109" s="328"/>
      <c r="C109" s="643"/>
      <c r="D109" s="343"/>
      <c r="E109" s="343"/>
      <c r="F109" s="343"/>
      <c r="G109" s="343"/>
      <c r="H109" s="56"/>
      <c r="I109" s="56"/>
      <c r="J109" s="56"/>
      <c r="K109" s="286"/>
      <c r="L109" s="286"/>
      <c r="M109" s="286"/>
    </row>
    <row r="110" spans="2:10" ht="15">
      <c r="B110" s="328"/>
      <c r="C110" s="328"/>
      <c r="D110" s="328"/>
      <c r="E110" s="328"/>
      <c r="F110" s="328"/>
      <c r="G110" s="343"/>
      <c r="H110" s="56"/>
      <c r="I110" s="56"/>
      <c r="J110" s="56"/>
    </row>
    <row r="111" spans="2:10" ht="15.75">
      <c r="B111" s="121" t="s">
        <v>170</v>
      </c>
      <c r="C111" s="40"/>
      <c r="D111" s="40"/>
      <c r="E111" s="40"/>
      <c r="F111" s="40"/>
      <c r="G111" s="56"/>
      <c r="H111" s="56"/>
      <c r="I111" s="56"/>
      <c r="J111" s="56"/>
    </row>
    <row r="112" spans="2:10" ht="15.75">
      <c r="B112" s="121"/>
      <c r="C112" s="124" t="s">
        <v>166</v>
      </c>
      <c r="D112" s="124"/>
      <c r="E112" s="124"/>
      <c r="F112" s="124"/>
      <c r="G112" s="34"/>
      <c r="H112" s="34"/>
      <c r="I112" s="34"/>
      <c r="J112" s="34"/>
    </row>
    <row r="113" spans="2:10" ht="15">
      <c r="B113" s="34"/>
      <c r="C113" s="124" t="s">
        <v>280</v>
      </c>
      <c r="D113" s="124"/>
      <c r="E113" s="124"/>
      <c r="F113" s="124"/>
      <c r="G113" s="40"/>
      <c r="H113" s="40"/>
      <c r="I113" s="34"/>
      <c r="J113" s="34"/>
    </row>
    <row r="114" spans="2:10" ht="15">
      <c r="B114" s="34"/>
      <c r="C114" s="124" t="s">
        <v>229</v>
      </c>
      <c r="D114" s="124"/>
      <c r="E114" s="124"/>
      <c r="F114" s="124"/>
      <c r="G114" s="40"/>
      <c r="H114" s="40"/>
      <c r="I114" s="34"/>
      <c r="J114" s="34"/>
    </row>
    <row r="115" spans="2:15" ht="24.75" customHeight="1">
      <c r="B115" s="1885"/>
      <c r="C115" s="1318"/>
      <c r="D115" s="1318"/>
      <c r="E115" s="1318"/>
      <c r="F115" s="1318"/>
      <c r="G115" s="1318"/>
      <c r="H115" s="1318"/>
      <c r="I115" s="1318"/>
      <c r="J115" s="1318"/>
      <c r="K115" s="1318"/>
      <c r="L115" s="1318"/>
      <c r="M115" s="1318"/>
      <c r="N115" s="1318"/>
      <c r="O115" s="1318"/>
    </row>
    <row r="116" spans="2:15" ht="15">
      <c r="B116" s="34"/>
      <c r="C116" s="1767"/>
      <c r="D116" s="1768"/>
      <c r="E116" s="1768"/>
      <c r="F116" s="1768"/>
      <c r="G116" s="1768"/>
      <c r="H116" s="1768"/>
      <c r="I116" s="1768"/>
      <c r="J116" s="1768"/>
      <c r="K116" s="1768"/>
      <c r="L116" s="1768"/>
      <c r="M116" s="175"/>
      <c r="N116" s="175"/>
      <c r="O116" s="175"/>
    </row>
    <row r="117" spans="1:15" ht="20.25" customHeight="1">
      <c r="A117" s="366"/>
      <c r="B117" s="366"/>
      <c r="C117" s="1767"/>
      <c r="D117" s="1768"/>
      <c r="E117" s="1768"/>
      <c r="F117" s="1768"/>
      <c r="G117" s="1768"/>
      <c r="H117" s="1768"/>
      <c r="I117" s="1768"/>
      <c r="J117" s="1768"/>
      <c r="K117" s="1768"/>
      <c r="L117" s="1768"/>
      <c r="M117" s="175"/>
      <c r="N117" s="175"/>
      <c r="O117" s="175"/>
    </row>
    <row r="118" spans="3:15" ht="15">
      <c r="C118" s="1767"/>
      <c r="D118" s="1768"/>
      <c r="E118" s="1768"/>
      <c r="F118" s="1768"/>
      <c r="G118" s="1768"/>
      <c r="H118" s="1768"/>
      <c r="I118" s="1768"/>
      <c r="J118" s="1768"/>
      <c r="K118" s="1768"/>
      <c r="L118" s="1768"/>
      <c r="M118" s="175"/>
      <c r="N118" s="175"/>
      <c r="O118" s="175"/>
    </row>
    <row r="119" spans="7:10" ht="15.75">
      <c r="G119" s="42"/>
      <c r="H119" s="42"/>
      <c r="I119" s="34"/>
      <c r="J119" s="41"/>
    </row>
  </sheetData>
  <sheetProtection/>
  <protectedRanges>
    <protectedRange sqref="E90:E98 F17:G18 G32 F90:M90 E22:E25 F73:M73 F98:M98 G61 E27:E34 E43:E53 E55:E70 E40:E41 G79:H82 E72:E87 K77:L87 J76:J87 F83:I83 F85:I87 F84:H84 M76:M83 C18:D18 M85:M87" name="Range1_4"/>
    <protectedRange sqref="C14:E15" name="Range1_1_2"/>
    <protectedRange password="CDC0" sqref="H14" name="Range1_2_1_2"/>
    <protectedRange password="CDC0" sqref="M74:M75 I74:K75 I76:I82 I84" name="Range1_3_1_1_1"/>
    <protectedRange password="CDC0" sqref="L74:L75" name="Range1_5_2_1_1"/>
    <protectedRange sqref="G91 L91 I91" name="Range1_2_3"/>
    <protectedRange sqref="E99:E100 F99:G99" name="Range1_3_1"/>
    <protectedRange password="CDC0" sqref="F100" name="Range1_1_1_2_1"/>
    <protectedRange sqref="C12:D12" name="Range1_4_1"/>
    <protectedRange sqref="C13:D13" name="Range1_5"/>
    <protectedRange sqref="C16:E16" name="Range1_1_2_1"/>
    <protectedRange sqref="E88" name="Range1_6"/>
    <protectedRange sqref="F88" name="Range1_7"/>
    <protectedRange sqref="G88" name="Range1_8"/>
    <protectedRange sqref="H88" name="Range1_9"/>
    <protectedRange sqref="I88" name="Range1_10"/>
    <protectedRange sqref="J88" name="Range1_11"/>
    <protectedRange sqref="K88" name="Range1_12"/>
    <protectedRange sqref="L88" name="Range1_13"/>
    <protectedRange sqref="M88" name="Range1_14"/>
    <protectedRange password="CDC0" sqref="J32 H32:H34 H74:H78 H40:H41" name="Range1_11_1"/>
    <protectedRange password="CDC0" sqref="I32" name="Range1_12_8_1_1_1"/>
    <protectedRange password="CDC0" sqref="H91" name="Range1_17_1"/>
    <protectedRange sqref="F76:G78" name="Range1_1_1_4"/>
    <protectedRange password="CDC0" sqref="F75:G75" name="Range1_2_1_1_1_1_1"/>
    <protectedRange password="CDC0" sqref="F74:G74" name="Range1_3_1_1"/>
    <protectedRange password="CDC0" sqref="N63" name="Range1_12_1_2_1"/>
    <protectedRange password="CDC0" sqref="K76:L76" name="Range1"/>
    <protectedRange password="CDC0" sqref="H27:I27" name="Range1_1_4"/>
    <protectedRange password="CDC0" sqref="H30:I31" name="Range1_1_5"/>
    <protectedRange password="CDC0" sqref="L31" name="Range1_11_2_2_1"/>
    <protectedRange password="CDC0" sqref="K31" name="Range1_7_2_1"/>
    <protectedRange password="CDC0" sqref="J31" name="Range1_7_2_1_1"/>
    <protectedRange password="CDC0" sqref="L34 L40:L41" name="Range1_15_1_1_1"/>
    <protectedRange password="CDC0" sqref="L32:L33" name="Range1_15_1_1_2"/>
    <protectedRange password="CDC0" sqref="M32:M34 M40:M42" name="Range1_6_5_1"/>
    <protectedRange password="CDC0" sqref="K45 H61" name="Range1_12_8_1_1"/>
    <protectedRange password="CDC0" sqref="L45" name="Range1_16_1_1"/>
    <protectedRange password="CDC0" sqref="J91:K91" name="Range1_21_1_1"/>
    <protectedRange password="CDC0" sqref="M31 M25" name="Range1_6_1"/>
    <protectedRange password="CDC0" sqref="M45" name="Range1_6_2"/>
    <protectedRange password="CDC0" sqref="F27:F28" name="Range1_1_1"/>
    <protectedRange password="CDC0" sqref="L27:L29" name="Range1_11_2_2_1_1"/>
    <protectedRange password="CDC0" sqref="F61 F72" name="Range1_12_1_4"/>
    <protectedRange password="CDC0" sqref="M44" name="Range1_7_1"/>
    <protectedRange password="CDC0" sqref="K44:L44 L49" name="Range1_12_1_4_1"/>
    <protectedRange password="CDC0" sqref="L57:L58 K56:K58" name="Range1_3_3"/>
    <protectedRange password="CDC0" sqref="M61 M46:M54" name="Range1_6_5_3"/>
    <protectedRange password="CDC0" sqref="M56:M58" name="Range1_7_3"/>
    <protectedRange password="CDC0" sqref="L46:L48 K51:L52 I62:I70 K62:L70 I61:L61 L42 L56 I72 K72:L72" name="Range1_12_1_4_3"/>
    <protectedRange password="CDC0" sqref="K46:K50" name="Range1_12_1_1_3_1"/>
    <protectedRange password="CDC0" sqref="H72" name="Range1_12_1_5_1_1"/>
    <protectedRange password="CDC0" sqref="J72" name="Range1_12_1_4_3_1"/>
    <protectedRange password="CDC0" sqref="M59" name="Range1_6_10_3_1"/>
    <protectedRange password="CDC0" sqref="K59:L59" name="Range1_12_1_5_2_1"/>
    <protectedRange password="CDC0" sqref="K60:L60" name="Range1_12_1_13_1_1"/>
    <protectedRange password="CDC0" sqref="M60 M62:M71" name="Range1_6_15_1_1"/>
    <protectedRange password="CDC0" sqref="D42" name="Range1_18"/>
    <protectedRange password="CDC0" sqref="E42" name="Range1_12_9"/>
    <protectedRange password="CDC0" sqref="F42 K42 N42 H42:I42" name="Range1_12_1_10"/>
    <protectedRange password="CDC0" sqref="J42" name="Range1_12_1_2_1_1"/>
    <protectedRange password="CDC0" sqref="D54" name="Range1_16"/>
    <protectedRange password="CDC0" sqref="E54" name="Range1_12_7"/>
    <protectedRange password="CDC0" sqref="N54" name="Range1_12_1_8"/>
    <protectedRange password="CDC0" sqref="M99:M100 M72 M91" name="Range1_6_7_1_4_8_1_1_3"/>
    <protectedRange sqref="E35:E39" name="Range1_4_2"/>
    <protectedRange password="CDC0" sqref="M35:M39" name="Range1_6_5_1_1"/>
    <protectedRange password="CDC0" sqref="J35:J39 H35:H39" name="Range1_1_5_1_1_1_1"/>
    <protectedRange password="CDC0" sqref="I35:I39" name="Range1_12_8_1_1_3_1_1_1"/>
    <protectedRange password="CDC0" sqref="L71" name="Range1_12_1_4_3_2"/>
    <protectedRange password="CDC0" sqref="D71" name="Range1_18_1"/>
    <protectedRange password="CDC0" sqref="E71" name="Range1_12_9_1"/>
    <protectedRange password="CDC0" sqref="N71 H71:I71 K71" name="Range1_12_1_10_1"/>
    <protectedRange password="CDC0" sqref="J71" name="Range1_12_1_2_1_1_1"/>
    <protectedRange password="CDC0" sqref="F62:F70" name="Range1_12_1_15_1_1_1_1_1_1"/>
    <protectedRange password="CDC0" sqref="F71" name="Range1_12_1_3_3_1_1_1_1_1_1"/>
    <protectedRange password="CDC0" sqref="F79:F82" name="Range1_24_3_1_1_1"/>
    <protectedRange password="CDC0" sqref="J62:J70" name="Range1_12_1_4_3_1_2"/>
    <protectedRange password="CDC0" sqref="H62:H70" name="Range1_12_1_7_2_1_1_1_1_1_1"/>
    <protectedRange password="CDC0" sqref="M92:M94" name="Range1_6_7_1_4_8_1_1_1_2"/>
    <protectedRange password="CDC0" sqref="F96:F97" name="Range1_23_2_1_1_1_1_1_2"/>
    <protectedRange password="CDC0" sqref="G96:K97" name="Range1_16_4_1_1_1_1_1_1_2"/>
    <protectedRange password="CDC0" sqref="M95:M97" name="Range1_6_7_6_1_1_1_1_1_1_2"/>
    <protectedRange sqref="G45 G50 G53:G55" name="Range1_4_4"/>
    <protectedRange password="CDC0" sqref="H46:H49" name="Range1_11_1_2"/>
    <protectedRange password="CDC0" sqref="H44 H51:H54 H56:H60" name="Range1_1_5_2"/>
    <protectedRange password="CDC0" sqref="I45" name="Range1_12_13_1_1_1_2"/>
    <protectedRange password="CDC0" sqref="J45 H55 H45 H50" name="Range1_12_8_1_1_3"/>
    <protectedRange password="CDC0" sqref="F56:F58" name="Range1_3_4"/>
    <protectedRange password="CDC0" sqref="F44:F52" name="Range1_12_1_4_4"/>
    <protectedRange password="CDC0" sqref="I44:J44" name="Range1_12_1_4_1_2"/>
    <protectedRange password="CDC0" sqref="I51:J52 I46:I50 I53 I55:I58" name="Range1_12_1_4_3_4"/>
    <protectedRange password="CDC0" sqref="J46:J50" name="Range1_12_1_1_3_1_2"/>
    <protectedRange password="CDC0" sqref="J56:J58" name="Range1_3_2_2_2"/>
    <protectedRange password="CDC0" sqref="F59:G59 I59:J59 G60" name="Range1_12_1_5_2_1_2"/>
    <protectedRange password="CDC0" sqref="I60:J60 F60" name="Range1_12_1_13_1_1_2"/>
    <protectedRange sqref="H92:I92" name="Range1_11_5_1"/>
    <protectedRange password="CDC0" sqref="J92:K92" name="Range1_21_1_1_3_1"/>
    <protectedRange sqref="F92" name="Range1_12_3_3_1_2_1"/>
    <protectedRange password="CDC0" sqref="L93:L95" name="Range1_16_3_1_1_1_1_1_1_1_1"/>
    <protectedRange password="CDC0" sqref="F93:F95" name="Range1_23_2_1_1_1_1_1_1_1"/>
    <protectedRange password="CDC0" sqref="H93:K95" name="Range1_16_4_1_1_1_1_1_1_1_1"/>
    <protectedRange password="CDC0" sqref="M84" name="Range1_6_7_1_3"/>
    <protectedRange password="CDC0" sqref="M24" name="Range1_6_1_3_1"/>
    <protectedRange password="CDC0" sqref="M27" name="Range1_6_1_3_2"/>
    <protectedRange password="CDC0" sqref="M28" name="Range1_6_1_3_3"/>
    <protectedRange password="CDC0" sqref="M29" name="Range1_6_1_3_4"/>
    <protectedRange password="CDC0" sqref="M30" name="Range1_6_1_3_5"/>
  </protectedRanges>
  <mergeCells count="77">
    <mergeCell ref="D88:E88"/>
    <mergeCell ref="D74:D83"/>
    <mergeCell ref="K20:K21"/>
    <mergeCell ref="D44:D73"/>
    <mergeCell ref="D84:D87"/>
    <mergeCell ref="E22:E23"/>
    <mergeCell ref="J88:J89"/>
    <mergeCell ref="K88:K89"/>
    <mergeCell ref="H88:H89"/>
    <mergeCell ref="G20:G21"/>
    <mergeCell ref="L88:L89"/>
    <mergeCell ref="I88:I89"/>
    <mergeCell ref="H20:H21"/>
    <mergeCell ref="H90:M90"/>
    <mergeCell ref="M88:M89"/>
    <mergeCell ref="H22:M22"/>
    <mergeCell ref="M20:M21"/>
    <mergeCell ref="L20:L21"/>
    <mergeCell ref="J20:J21"/>
    <mergeCell ref="I20:I21"/>
    <mergeCell ref="F20:F21"/>
    <mergeCell ref="C18:E18"/>
    <mergeCell ref="E91:E98"/>
    <mergeCell ref="D91:D98"/>
    <mergeCell ref="F88:F89"/>
    <mergeCell ref="G88:G89"/>
    <mergeCell ref="E84:E87"/>
    <mergeCell ref="E74:E83"/>
    <mergeCell ref="E44:E73"/>
    <mergeCell ref="D22:D43"/>
    <mergeCell ref="C15:E15"/>
    <mergeCell ref="C16:E16"/>
    <mergeCell ref="D20:E20"/>
    <mergeCell ref="C14:E14"/>
    <mergeCell ref="E32:E43"/>
    <mergeCell ref="E25:E31"/>
    <mergeCell ref="C22:C87"/>
    <mergeCell ref="C17:E17"/>
    <mergeCell ref="L1:M1"/>
    <mergeCell ref="G15:K15"/>
    <mergeCell ref="A5:M6"/>
    <mergeCell ref="L3:M3"/>
    <mergeCell ref="A14:B14"/>
    <mergeCell ref="C11:F11"/>
    <mergeCell ref="L4:M4"/>
    <mergeCell ref="C12:E12"/>
    <mergeCell ref="A13:B13"/>
    <mergeCell ref="C13:E13"/>
    <mergeCell ref="B84:B87"/>
    <mergeCell ref="A84:A87"/>
    <mergeCell ref="A74:A83"/>
    <mergeCell ref="A11:B11"/>
    <mergeCell ref="A18:B18"/>
    <mergeCell ref="A16:B16"/>
    <mergeCell ref="A22:A43"/>
    <mergeCell ref="A17:B17"/>
    <mergeCell ref="A20:B21"/>
    <mergeCell ref="A91:A98"/>
    <mergeCell ref="B91:B98"/>
    <mergeCell ref="B99:B100"/>
    <mergeCell ref="A15:B15"/>
    <mergeCell ref="A7:M8"/>
    <mergeCell ref="A12:B12"/>
    <mergeCell ref="A90:B90"/>
    <mergeCell ref="B74:B83"/>
    <mergeCell ref="A44:A73"/>
    <mergeCell ref="B44:B73"/>
    <mergeCell ref="C99:C100"/>
    <mergeCell ref="A99:A100"/>
    <mergeCell ref="C91:C98"/>
    <mergeCell ref="A88:B89"/>
    <mergeCell ref="C118:L118"/>
    <mergeCell ref="C116:L116"/>
    <mergeCell ref="C117:L117"/>
    <mergeCell ref="E99:E100"/>
    <mergeCell ref="D99:D100"/>
    <mergeCell ref="B115:O115"/>
  </mergeCells>
  <printOptions/>
  <pageMargins left="0.41" right="0.31" top="0.38" bottom="0.46" header="0.18" footer="0.29"/>
  <pageSetup fitToHeight="2" horizontalDpi="600" verticalDpi="600" orientation="landscape" paperSize="9" scale="35" r:id="rId1"/>
  <rowBreaks count="1" manualBreakCount="1">
    <brk id="87" max="13" man="1"/>
  </rowBreaks>
  <ignoredErrors>
    <ignoredError sqref="E90" unlockedFormula="1"/>
  </ignoredErrors>
</worksheet>
</file>

<file path=xl/worksheets/sheet9.xml><?xml version="1.0" encoding="utf-8"?>
<worksheet xmlns="http://schemas.openxmlformats.org/spreadsheetml/2006/main" xmlns:r="http://schemas.openxmlformats.org/officeDocument/2006/relationships">
  <dimension ref="A1:O189"/>
  <sheetViews>
    <sheetView view="pageBreakPreview" zoomScale="70" zoomScaleNormal="75" zoomScaleSheetLayoutView="70" zoomScalePageLayoutView="0" workbookViewId="0" topLeftCell="B1">
      <selection activeCell="L39" sqref="L39"/>
    </sheetView>
  </sheetViews>
  <sheetFormatPr defaultColWidth="9.00390625" defaultRowHeight="12.75"/>
  <cols>
    <col min="1" max="1" width="9.125" style="445" customWidth="1"/>
    <col min="2" max="2" width="40.375" style="445" customWidth="1"/>
    <col min="3" max="3" width="9.125" style="444" customWidth="1"/>
    <col min="4" max="4" width="9.125" style="445" customWidth="1"/>
    <col min="5" max="5" width="33.25390625" style="445" customWidth="1"/>
    <col min="6" max="11" width="30.75390625" style="445" customWidth="1"/>
    <col min="12" max="12" width="37.00390625" style="445" customWidth="1"/>
    <col min="13" max="16384" width="9.125" style="445" customWidth="1"/>
  </cols>
  <sheetData>
    <row r="1" spans="11:12" ht="18">
      <c r="K1" s="1357" t="s">
        <v>224</v>
      </c>
      <c r="L1" s="1357"/>
    </row>
    <row r="2" spans="11:12" ht="18">
      <c r="K2" s="361" t="s">
        <v>262</v>
      </c>
      <c r="L2" s="362"/>
    </row>
    <row r="3" spans="11:12" ht="15" customHeight="1">
      <c r="K3" s="1358" t="s">
        <v>263</v>
      </c>
      <c r="L3" s="1358"/>
    </row>
    <row r="4" spans="11:12" ht="15" customHeight="1">
      <c r="K4" s="1362" t="s">
        <v>332</v>
      </c>
      <c r="L4" s="1318"/>
    </row>
    <row r="5" spans="1:13" ht="15" customHeight="1">
      <c r="A5" s="1930" t="s">
        <v>52</v>
      </c>
      <c r="B5" s="1930"/>
      <c r="C5" s="1930"/>
      <c r="D5" s="1930"/>
      <c r="E5" s="1930"/>
      <c r="F5" s="1930"/>
      <c r="G5" s="1930"/>
      <c r="H5" s="1930"/>
      <c r="I5" s="1930"/>
      <c r="J5" s="1930"/>
      <c r="K5" s="1930"/>
      <c r="L5" s="1930"/>
      <c r="M5" s="1930"/>
    </row>
    <row r="6" spans="1:13" ht="12.75" customHeight="1">
      <c r="A6" s="1930"/>
      <c r="B6" s="1930"/>
      <c r="C6" s="1930"/>
      <c r="D6" s="1930"/>
      <c r="E6" s="1930"/>
      <c r="F6" s="1930"/>
      <c r="G6" s="1930"/>
      <c r="H6" s="1930"/>
      <c r="I6" s="1930"/>
      <c r="J6" s="1930"/>
      <c r="K6" s="1930"/>
      <c r="L6" s="1930"/>
      <c r="M6" s="1930"/>
    </row>
    <row r="7" spans="1:13" ht="15" customHeight="1">
      <c r="A7" s="1930" t="s">
        <v>312</v>
      </c>
      <c r="B7" s="1931"/>
      <c r="C7" s="1931"/>
      <c r="D7" s="1931"/>
      <c r="E7" s="1931"/>
      <c r="F7" s="1931"/>
      <c r="G7" s="1931"/>
      <c r="H7" s="1931"/>
      <c r="I7" s="1931"/>
      <c r="J7" s="1931"/>
      <c r="K7" s="1931"/>
      <c r="L7" s="1931"/>
      <c r="M7" s="1931"/>
    </row>
    <row r="8" spans="1:13" ht="1.5" customHeight="1">
      <c r="A8" s="1931"/>
      <c r="B8" s="1931"/>
      <c r="C8" s="1931"/>
      <c r="D8" s="1931"/>
      <c r="E8" s="1931"/>
      <c r="F8" s="1931"/>
      <c r="G8" s="1931"/>
      <c r="H8" s="1931"/>
      <c r="I8" s="1931"/>
      <c r="J8" s="1931"/>
      <c r="K8" s="1931"/>
      <c r="L8" s="1931"/>
      <c r="M8" s="1931"/>
    </row>
    <row r="9" spans="1:13" ht="15">
      <c r="A9" s="42"/>
      <c r="B9" s="42"/>
      <c r="C9" s="42"/>
      <c r="D9" s="42"/>
      <c r="E9" s="42"/>
      <c r="F9" s="42"/>
      <c r="G9" s="42"/>
      <c r="H9" s="42"/>
      <c r="I9" s="42"/>
      <c r="J9" s="42"/>
      <c r="K9" s="42"/>
      <c r="L9" s="42"/>
      <c r="M9" s="42"/>
    </row>
    <row r="10" spans="1:13" ht="15">
      <c r="A10" s="42"/>
      <c r="B10" s="42"/>
      <c r="C10" s="42"/>
      <c r="D10" s="42"/>
      <c r="E10" s="42"/>
      <c r="F10" s="42"/>
      <c r="G10" s="42"/>
      <c r="H10" s="42"/>
      <c r="I10" s="42"/>
      <c r="J10" s="42"/>
      <c r="K10" s="42"/>
      <c r="L10" s="42"/>
      <c r="M10" s="42"/>
    </row>
    <row r="11" ht="9.75" customHeight="1"/>
    <row r="12" spans="1:8" ht="19.5" customHeight="1">
      <c r="A12" s="1408" t="s">
        <v>27</v>
      </c>
      <c r="B12" s="1694"/>
      <c r="C12" s="1928" t="s">
        <v>44</v>
      </c>
      <c r="D12" s="2054"/>
      <c r="E12" s="1929"/>
      <c r="G12" s="70" t="s">
        <v>80</v>
      </c>
      <c r="H12" s="483">
        <v>43439</v>
      </c>
    </row>
    <row r="13" spans="1:7" ht="19.5" customHeight="1">
      <c r="A13" s="1409" t="s">
        <v>29</v>
      </c>
      <c r="B13" s="1574"/>
      <c r="C13" s="2055">
        <v>2019</v>
      </c>
      <c r="D13" s="2057"/>
      <c r="E13" s="51"/>
      <c r="F13" s="446"/>
      <c r="G13" s="446"/>
    </row>
    <row r="14" spans="1:7" ht="19.5" customHeight="1" thickBot="1">
      <c r="A14" s="1408" t="s">
        <v>28</v>
      </c>
      <c r="B14" s="1694"/>
      <c r="C14" s="2093" t="s">
        <v>232</v>
      </c>
      <c r="D14" s="2093"/>
      <c r="E14" s="447"/>
      <c r="F14" s="446"/>
      <c r="G14" s="446"/>
    </row>
    <row r="15" spans="1:10" ht="67.5" customHeight="1" thickBot="1">
      <c r="A15" s="1390" t="s">
        <v>53</v>
      </c>
      <c r="B15" s="1695"/>
      <c r="C15" s="2094">
        <v>24400</v>
      </c>
      <c r="D15" s="2095"/>
      <c r="E15" s="51"/>
      <c r="F15" s="62" t="s">
        <v>81</v>
      </c>
      <c r="G15" s="448"/>
      <c r="J15" s="446"/>
    </row>
    <row r="16" spans="1:11" ht="78.75" customHeight="1" thickBot="1">
      <c r="A16" s="1390" t="s">
        <v>90</v>
      </c>
      <c r="B16" s="1690"/>
      <c r="C16" s="1915">
        <v>24400</v>
      </c>
      <c r="D16" s="1916"/>
      <c r="E16" s="449"/>
      <c r="F16" s="2089" t="s">
        <v>353</v>
      </c>
      <c r="G16" s="2090"/>
      <c r="H16" s="2090"/>
      <c r="I16" s="2090"/>
      <c r="J16" s="2091"/>
      <c r="K16" s="450" t="s">
        <v>230</v>
      </c>
    </row>
    <row r="17" spans="1:7" ht="45" customHeight="1" thickBot="1">
      <c r="A17" s="1390" t="s">
        <v>30</v>
      </c>
      <c r="B17" s="1694"/>
      <c r="C17" s="2001" t="s">
        <v>35</v>
      </c>
      <c r="D17" s="2092"/>
      <c r="E17" s="63" t="s">
        <v>36</v>
      </c>
      <c r="F17" s="64" t="s">
        <v>37</v>
      </c>
      <c r="G17" s="64"/>
    </row>
    <row r="18" spans="1:6" ht="19.5" customHeight="1" thickBot="1">
      <c r="A18" s="2049" t="s">
        <v>157</v>
      </c>
      <c r="B18" s="2050"/>
      <c r="C18" s="1922">
        <f>IF(C16&lt;=3000,(C16/300)*10,100+(C16-3000)/300)</f>
        <v>171.33333333333331</v>
      </c>
      <c r="D18" s="1923"/>
      <c r="E18" s="451"/>
      <c r="F18" s="452"/>
    </row>
    <row r="19" spans="1:6" ht="19.5" customHeight="1" thickBot="1">
      <c r="A19" s="1390" t="s">
        <v>32</v>
      </c>
      <c r="B19" s="1695"/>
      <c r="C19" s="1915">
        <f>SUM(D23+D27+D32+D35+D48+D71+D110+D143)</f>
        <v>200</v>
      </c>
      <c r="D19" s="1916"/>
      <c r="E19" s="453"/>
      <c r="F19" s="454"/>
    </row>
    <row r="20" spans="2:6" ht="19.5" customHeight="1">
      <c r="B20" s="455"/>
      <c r="C20" s="456"/>
      <c r="E20" s="457"/>
      <c r="F20" s="457"/>
    </row>
    <row r="21" spans="1:12" ht="50.25" customHeight="1">
      <c r="A21" s="1896" t="s">
        <v>34</v>
      </c>
      <c r="B21" s="1919"/>
      <c r="C21" s="1900" t="s">
        <v>86</v>
      </c>
      <c r="D21" s="1900"/>
      <c r="E21" s="1339" t="s">
        <v>38</v>
      </c>
      <c r="F21" s="1339" t="s">
        <v>67</v>
      </c>
      <c r="G21" s="1339" t="s">
        <v>46</v>
      </c>
      <c r="H21" s="1339" t="s">
        <v>39</v>
      </c>
      <c r="I21" s="1339" t="s">
        <v>93</v>
      </c>
      <c r="J21" s="1339" t="s">
        <v>96</v>
      </c>
      <c r="K21" s="1339" t="s">
        <v>95</v>
      </c>
      <c r="L21" s="1925" t="s">
        <v>40</v>
      </c>
    </row>
    <row r="22" spans="1:12" ht="21" customHeight="1">
      <c r="A22" s="1920"/>
      <c r="B22" s="1921"/>
      <c r="C22" s="409" t="s">
        <v>56</v>
      </c>
      <c r="D22" s="409" t="s">
        <v>32</v>
      </c>
      <c r="E22" s="1471"/>
      <c r="F22" s="1470"/>
      <c r="G22" s="1471"/>
      <c r="H22" s="1471"/>
      <c r="I22" s="1341"/>
      <c r="J22" s="1341"/>
      <c r="K22" s="1471"/>
      <c r="L22" s="2085"/>
    </row>
    <row r="23" spans="1:12" ht="15" customHeight="1">
      <c r="A23" s="2101" t="s">
        <v>2</v>
      </c>
      <c r="B23" s="1887" t="s">
        <v>50</v>
      </c>
      <c r="C23" s="2036">
        <f>(C18*0.3)*0.06</f>
        <v>3.083999999999999</v>
      </c>
      <c r="D23" s="2098">
        <v>10</v>
      </c>
      <c r="E23" s="164" t="s">
        <v>175</v>
      </c>
      <c r="F23" s="159" t="s">
        <v>100</v>
      </c>
      <c r="G23" s="159"/>
      <c r="H23" s="159" t="s">
        <v>101</v>
      </c>
      <c r="I23" s="176"/>
      <c r="J23" s="176">
        <v>0.5</v>
      </c>
      <c r="K23" s="159" t="s">
        <v>124</v>
      </c>
      <c r="L23" s="159" t="s">
        <v>173</v>
      </c>
    </row>
    <row r="24" spans="1:12" ht="15" customHeight="1">
      <c r="A24" s="2102"/>
      <c r="B24" s="1888"/>
      <c r="C24" s="2036"/>
      <c r="D24" s="2098"/>
      <c r="E24" s="165" t="s">
        <v>253</v>
      </c>
      <c r="F24" s="57" t="s">
        <v>100</v>
      </c>
      <c r="G24" s="57"/>
      <c r="H24" s="57" t="s">
        <v>101</v>
      </c>
      <c r="I24" s="69"/>
      <c r="J24" s="69">
        <v>0.62</v>
      </c>
      <c r="K24" s="57" t="s">
        <v>124</v>
      </c>
      <c r="L24" s="57" t="s">
        <v>173</v>
      </c>
    </row>
    <row r="25" spans="1:12" ht="15" customHeight="1">
      <c r="A25" s="2102"/>
      <c r="B25" s="1888"/>
      <c r="C25" s="2036"/>
      <c r="D25" s="2098"/>
      <c r="E25" s="326" t="s">
        <v>252</v>
      </c>
      <c r="F25" s="155" t="s">
        <v>100</v>
      </c>
      <c r="G25" s="155"/>
      <c r="H25" s="155" t="s">
        <v>101</v>
      </c>
      <c r="I25" s="136"/>
      <c r="J25" s="136">
        <v>0.56</v>
      </c>
      <c r="K25" s="155" t="s">
        <v>124</v>
      </c>
      <c r="L25" s="155" t="s">
        <v>173</v>
      </c>
    </row>
    <row r="26" spans="1:12" ht="15" customHeight="1">
      <c r="A26" s="2103"/>
      <c r="B26" s="1889"/>
      <c r="C26" s="2036"/>
      <c r="D26" s="2098"/>
      <c r="E26" s="171"/>
      <c r="F26" s="482"/>
      <c r="G26" s="482"/>
      <c r="H26" s="482"/>
      <c r="I26" s="350"/>
      <c r="J26" s="350"/>
      <c r="K26" s="482"/>
      <c r="L26" s="482"/>
    </row>
    <row r="27" spans="1:12" ht="15" customHeight="1">
      <c r="A27" s="2101" t="s">
        <v>4</v>
      </c>
      <c r="B27" s="1887" t="s">
        <v>57</v>
      </c>
      <c r="C27" s="2036">
        <f>(C18*0.3)*0.09</f>
        <v>4.6259999999999994</v>
      </c>
      <c r="D27" s="2098">
        <v>10</v>
      </c>
      <c r="E27" s="164" t="s">
        <v>102</v>
      </c>
      <c r="F27" s="159" t="s">
        <v>100</v>
      </c>
      <c r="G27" s="159"/>
      <c r="H27" s="159" t="s">
        <v>101</v>
      </c>
      <c r="I27" s="176"/>
      <c r="J27" s="176">
        <v>0.35</v>
      </c>
      <c r="K27" s="159" t="s">
        <v>124</v>
      </c>
      <c r="L27" s="159" t="s">
        <v>173</v>
      </c>
    </row>
    <row r="28" spans="1:12" ht="15" customHeight="1">
      <c r="A28" s="2102"/>
      <c r="B28" s="1888"/>
      <c r="C28" s="2036"/>
      <c r="D28" s="2098"/>
      <c r="E28" s="165" t="s">
        <v>103</v>
      </c>
      <c r="F28" s="57" t="s">
        <v>106</v>
      </c>
      <c r="G28" s="57"/>
      <c r="H28" s="57" t="s">
        <v>101</v>
      </c>
      <c r="I28" s="69"/>
      <c r="J28" s="69">
        <v>0.23</v>
      </c>
      <c r="K28" s="57" t="s">
        <v>124</v>
      </c>
      <c r="L28" s="57" t="s">
        <v>173</v>
      </c>
    </row>
    <row r="29" spans="1:12" ht="15" customHeight="1">
      <c r="A29" s="2102"/>
      <c r="B29" s="1888"/>
      <c r="C29" s="2036"/>
      <c r="D29" s="2098"/>
      <c r="E29" s="170"/>
      <c r="F29" s="154"/>
      <c r="G29" s="154"/>
      <c r="H29" s="154"/>
      <c r="I29" s="139"/>
      <c r="J29" s="139"/>
      <c r="K29" s="154"/>
      <c r="L29" s="154"/>
    </row>
    <row r="30" spans="1:12" ht="15" customHeight="1">
      <c r="A30" s="2102"/>
      <c r="B30" s="1888"/>
      <c r="C30" s="2036"/>
      <c r="D30" s="2098"/>
      <c r="E30" s="659"/>
      <c r="F30" s="667"/>
      <c r="G30" s="667"/>
      <c r="H30" s="667"/>
      <c r="I30" s="664"/>
      <c r="J30" s="664"/>
      <c r="K30" s="667"/>
      <c r="L30" s="667"/>
    </row>
    <row r="31" spans="1:12" ht="15" customHeight="1">
      <c r="A31" s="2103"/>
      <c r="B31" s="1889"/>
      <c r="C31" s="2036"/>
      <c r="D31" s="2098"/>
      <c r="E31" s="773"/>
      <c r="F31" s="757"/>
      <c r="G31" s="757"/>
      <c r="H31" s="757"/>
      <c r="I31" s="774"/>
      <c r="J31" s="774"/>
      <c r="K31" s="757"/>
      <c r="L31" s="757"/>
    </row>
    <row r="32" spans="1:12" ht="15" customHeight="1">
      <c r="A32" s="2101" t="s">
        <v>5</v>
      </c>
      <c r="B32" s="1887" t="s">
        <v>58</v>
      </c>
      <c r="C32" s="2036">
        <f>(C18*0.3)*0.06</f>
        <v>3.083999999999999</v>
      </c>
      <c r="D32" s="2098">
        <v>10</v>
      </c>
      <c r="E32" s="702" t="s">
        <v>104</v>
      </c>
      <c r="F32" s="654" t="s">
        <v>100</v>
      </c>
      <c r="G32" s="654" t="s">
        <v>98</v>
      </c>
      <c r="H32" s="654" t="s">
        <v>101</v>
      </c>
      <c r="I32" s="663">
        <v>1.5</v>
      </c>
      <c r="J32" s="663">
        <v>0.67</v>
      </c>
      <c r="K32" s="654" t="s">
        <v>124</v>
      </c>
      <c r="L32" s="655" t="s">
        <v>282</v>
      </c>
    </row>
    <row r="33" spans="1:12" ht="15" customHeight="1">
      <c r="A33" s="2102"/>
      <c r="B33" s="1888"/>
      <c r="C33" s="2036"/>
      <c r="D33" s="2098"/>
      <c r="E33" s="659"/>
      <c r="F33" s="667"/>
      <c r="G33" s="667"/>
      <c r="H33" s="667"/>
      <c r="I33" s="664"/>
      <c r="J33" s="664"/>
      <c r="K33" s="667"/>
      <c r="L33" s="667"/>
    </row>
    <row r="34" spans="1:12" ht="15" customHeight="1">
      <c r="A34" s="2102"/>
      <c r="B34" s="1888"/>
      <c r="C34" s="2036"/>
      <c r="D34" s="2098"/>
      <c r="E34" s="773"/>
      <c r="F34" s="757"/>
      <c r="G34" s="757"/>
      <c r="H34" s="757"/>
      <c r="I34" s="774"/>
      <c r="J34" s="774"/>
      <c r="K34" s="757"/>
      <c r="L34" s="757"/>
    </row>
    <row r="35" spans="1:12" ht="15" customHeight="1">
      <c r="A35" s="2101" t="s">
        <v>6</v>
      </c>
      <c r="B35" s="2104" t="s">
        <v>59</v>
      </c>
      <c r="C35" s="2036">
        <f>(C18*0.3)*0.09</f>
        <v>4.6259999999999994</v>
      </c>
      <c r="D35" s="2098">
        <v>10</v>
      </c>
      <c r="E35" s="702" t="s">
        <v>105</v>
      </c>
      <c r="F35" s="654" t="s">
        <v>100</v>
      </c>
      <c r="G35" s="654"/>
      <c r="H35" s="654" t="s">
        <v>101</v>
      </c>
      <c r="I35" s="663"/>
      <c r="J35" s="654">
        <v>0.11</v>
      </c>
      <c r="K35" s="654" t="s">
        <v>124</v>
      </c>
      <c r="L35" s="655" t="s">
        <v>282</v>
      </c>
    </row>
    <row r="36" spans="1:12" ht="15" customHeight="1">
      <c r="A36" s="2102"/>
      <c r="B36" s="2105"/>
      <c r="C36" s="2036"/>
      <c r="D36" s="2098"/>
      <c r="E36" s="775" t="s">
        <v>200</v>
      </c>
      <c r="F36" s="655" t="s">
        <v>100</v>
      </c>
      <c r="G36" s="655"/>
      <c r="H36" s="655" t="s">
        <v>101</v>
      </c>
      <c r="I36" s="694"/>
      <c r="J36" s="694">
        <v>0.52</v>
      </c>
      <c r="K36" s="655" t="s">
        <v>124</v>
      </c>
      <c r="L36" s="655" t="s">
        <v>282</v>
      </c>
    </row>
    <row r="37" spans="1:12" ht="15" customHeight="1">
      <c r="A37" s="2102"/>
      <c r="B37" s="1888"/>
      <c r="C37" s="2036"/>
      <c r="D37" s="2098"/>
      <c r="E37" s="775" t="s">
        <v>274</v>
      </c>
      <c r="F37" s="655" t="s">
        <v>100</v>
      </c>
      <c r="G37" s="776"/>
      <c r="H37" s="655" t="s">
        <v>101</v>
      </c>
      <c r="I37" s="777"/>
      <c r="J37" s="694">
        <v>0.44</v>
      </c>
      <c r="K37" s="651" t="s">
        <v>124</v>
      </c>
      <c r="L37" s="655" t="s">
        <v>282</v>
      </c>
    </row>
    <row r="38" spans="1:12" ht="15" customHeight="1">
      <c r="A38" s="2102"/>
      <c r="B38" s="1888"/>
      <c r="C38" s="2036"/>
      <c r="D38" s="2098"/>
      <c r="E38" s="650" t="s">
        <v>257</v>
      </c>
      <c r="F38" s="655" t="s">
        <v>100</v>
      </c>
      <c r="G38" s="778"/>
      <c r="H38" s="655" t="s">
        <v>101</v>
      </c>
      <c r="I38" s="779"/>
      <c r="J38" s="694">
        <v>0.53</v>
      </c>
      <c r="K38" s="651" t="s">
        <v>124</v>
      </c>
      <c r="L38" s="655" t="s">
        <v>282</v>
      </c>
    </row>
    <row r="39" spans="1:12" ht="15" customHeight="1">
      <c r="A39" s="2102"/>
      <c r="B39" s="1888"/>
      <c r="C39" s="2036"/>
      <c r="D39" s="2098"/>
      <c r="E39" s="650" t="s">
        <v>270</v>
      </c>
      <c r="F39" s="655" t="s">
        <v>100</v>
      </c>
      <c r="G39" s="778"/>
      <c r="H39" s="655" t="s">
        <v>101</v>
      </c>
      <c r="I39" s="779"/>
      <c r="J39" s="694">
        <v>0.53</v>
      </c>
      <c r="K39" s="651" t="s">
        <v>124</v>
      </c>
      <c r="L39" s="655" t="s">
        <v>282</v>
      </c>
    </row>
    <row r="40" spans="1:12" ht="15" customHeight="1">
      <c r="A40" s="2102"/>
      <c r="B40" s="1888"/>
      <c r="C40" s="2036"/>
      <c r="D40" s="2098"/>
      <c r="E40" s="775" t="s">
        <v>287</v>
      </c>
      <c r="F40" s="655" t="s">
        <v>100</v>
      </c>
      <c r="G40" s="651"/>
      <c r="H40" s="655" t="s">
        <v>101</v>
      </c>
      <c r="I40" s="694"/>
      <c r="J40" s="694">
        <v>0.11</v>
      </c>
      <c r="K40" s="194" t="s">
        <v>124</v>
      </c>
      <c r="L40" s="655" t="s">
        <v>282</v>
      </c>
    </row>
    <row r="41" spans="1:12" ht="15" customHeight="1">
      <c r="A41" s="2102"/>
      <c r="B41" s="1888"/>
      <c r="C41" s="2036"/>
      <c r="D41" s="2098"/>
      <c r="E41" s="775" t="s">
        <v>288</v>
      </c>
      <c r="F41" s="655" t="s">
        <v>100</v>
      </c>
      <c r="G41" s="651"/>
      <c r="H41" s="655" t="s">
        <v>101</v>
      </c>
      <c r="I41" s="694"/>
      <c r="J41" s="694">
        <v>0.43</v>
      </c>
      <c r="K41" s="194" t="s">
        <v>124</v>
      </c>
      <c r="L41" s="655" t="s">
        <v>282</v>
      </c>
    </row>
    <row r="42" spans="1:12" ht="15" customHeight="1">
      <c r="A42" s="2102"/>
      <c r="B42" s="1888"/>
      <c r="C42" s="2036"/>
      <c r="D42" s="2098"/>
      <c r="E42" s="775" t="s">
        <v>289</v>
      </c>
      <c r="F42" s="655" t="s">
        <v>100</v>
      </c>
      <c r="G42" s="651"/>
      <c r="H42" s="655" t="s">
        <v>101</v>
      </c>
      <c r="I42" s="694"/>
      <c r="J42" s="694">
        <v>0.42</v>
      </c>
      <c r="K42" s="194" t="s">
        <v>124</v>
      </c>
      <c r="L42" s="655" t="s">
        <v>282</v>
      </c>
    </row>
    <row r="43" spans="1:12" ht="15" customHeight="1">
      <c r="A43" s="2102"/>
      <c r="B43" s="1888"/>
      <c r="C43" s="2036"/>
      <c r="D43" s="2098"/>
      <c r="E43" s="775" t="s">
        <v>290</v>
      </c>
      <c r="F43" s="655" t="s">
        <v>100</v>
      </c>
      <c r="G43" s="651"/>
      <c r="H43" s="655" t="s">
        <v>101</v>
      </c>
      <c r="I43" s="694"/>
      <c r="J43" s="694">
        <v>0.11</v>
      </c>
      <c r="K43" s="194" t="s">
        <v>124</v>
      </c>
      <c r="L43" s="655" t="s">
        <v>282</v>
      </c>
    </row>
    <row r="44" spans="1:12" ht="15" customHeight="1">
      <c r="A44" s="2102"/>
      <c r="B44" s="1888"/>
      <c r="C44" s="2036"/>
      <c r="D44" s="2098"/>
      <c r="E44" s="775" t="s">
        <v>291</v>
      </c>
      <c r="F44" s="655" t="s">
        <v>100</v>
      </c>
      <c r="G44" s="651"/>
      <c r="H44" s="655" t="s">
        <v>101</v>
      </c>
      <c r="I44" s="694"/>
      <c r="J44" s="694">
        <v>0.11</v>
      </c>
      <c r="K44" s="194" t="s">
        <v>124</v>
      </c>
      <c r="L44" s="655" t="s">
        <v>282</v>
      </c>
    </row>
    <row r="45" spans="1:12" ht="15" customHeight="1">
      <c r="A45" s="2102"/>
      <c r="B45" s="1888"/>
      <c r="C45" s="2036"/>
      <c r="D45" s="2098"/>
      <c r="E45" s="650" t="s">
        <v>294</v>
      </c>
      <c r="F45" s="655" t="s">
        <v>100</v>
      </c>
      <c r="G45" s="778"/>
      <c r="H45" s="655" t="s">
        <v>101</v>
      </c>
      <c r="I45" s="779"/>
      <c r="J45" s="694">
        <v>0.54</v>
      </c>
      <c r="K45" s="194" t="s">
        <v>124</v>
      </c>
      <c r="L45" s="655" t="s">
        <v>282</v>
      </c>
    </row>
    <row r="46" spans="1:12" ht="15" customHeight="1">
      <c r="A46" s="2102"/>
      <c r="B46" s="1888"/>
      <c r="C46" s="2036"/>
      <c r="D46" s="2098"/>
      <c r="E46" s="650" t="s">
        <v>292</v>
      </c>
      <c r="F46" s="655" t="s">
        <v>100</v>
      </c>
      <c r="G46" s="778"/>
      <c r="H46" s="655" t="s">
        <v>101</v>
      </c>
      <c r="I46" s="779"/>
      <c r="J46" s="779">
        <v>0.46</v>
      </c>
      <c r="K46" s="194" t="s">
        <v>124</v>
      </c>
      <c r="L46" s="655" t="s">
        <v>282</v>
      </c>
    </row>
    <row r="47" spans="1:12" ht="15" customHeight="1">
      <c r="A47" s="2103"/>
      <c r="B47" s="1889"/>
      <c r="C47" s="2036"/>
      <c r="D47" s="2098"/>
      <c r="E47" s="773"/>
      <c r="F47" s="757"/>
      <c r="G47" s="757"/>
      <c r="H47" s="757"/>
      <c r="I47" s="774"/>
      <c r="J47" s="774"/>
      <c r="K47" s="757"/>
      <c r="L47" s="757"/>
    </row>
    <row r="48" spans="1:12" ht="15" customHeight="1">
      <c r="A48" s="2101" t="s">
        <v>7</v>
      </c>
      <c r="B48" s="421" t="s">
        <v>228</v>
      </c>
      <c r="C48" s="2108">
        <f>(C18*0.3)*0.7</f>
        <v>35.97999999999999</v>
      </c>
      <c r="D48" s="2099">
        <f>SUM(D50:D59)</f>
        <v>36</v>
      </c>
      <c r="E48" s="780"/>
      <c r="F48" s="781"/>
      <c r="G48" s="2106"/>
      <c r="H48" s="2106"/>
      <c r="I48" s="2106"/>
      <c r="J48" s="2106"/>
      <c r="K48" s="2106"/>
      <c r="L48" s="2107"/>
    </row>
    <row r="49" spans="1:12" ht="15" customHeight="1">
      <c r="A49" s="2102"/>
      <c r="B49" s="422"/>
      <c r="C49" s="2109"/>
      <c r="D49" s="2100"/>
      <c r="E49" s="782"/>
      <c r="F49" s="783"/>
      <c r="G49" s="783"/>
      <c r="H49" s="783"/>
      <c r="I49" s="783"/>
      <c r="J49" s="783"/>
      <c r="K49" s="783"/>
      <c r="L49" s="783"/>
    </row>
    <row r="50" spans="1:12" ht="15" customHeight="1">
      <c r="A50" s="2102"/>
      <c r="B50" s="426" t="s">
        <v>158</v>
      </c>
      <c r="C50" s="1147"/>
      <c r="D50" s="726">
        <v>12</v>
      </c>
      <c r="E50" s="784" t="s">
        <v>84</v>
      </c>
      <c r="F50" s="654" t="s">
        <v>106</v>
      </c>
      <c r="G50" s="654" t="s">
        <v>107</v>
      </c>
      <c r="H50" s="654" t="s">
        <v>101</v>
      </c>
      <c r="I50" s="654">
        <v>0.18</v>
      </c>
      <c r="J50" s="654">
        <v>0.1</v>
      </c>
      <c r="K50" s="654" t="s">
        <v>124</v>
      </c>
      <c r="L50" s="846" t="s">
        <v>282</v>
      </c>
    </row>
    <row r="51" spans="1:12" ht="15" customHeight="1">
      <c r="A51" s="2102"/>
      <c r="B51" s="407" t="s">
        <v>60</v>
      </c>
      <c r="C51" s="1148"/>
      <c r="D51" s="2099">
        <v>12</v>
      </c>
      <c r="E51" s="658"/>
      <c r="F51" s="744"/>
      <c r="G51" s="744"/>
      <c r="H51" s="744"/>
      <c r="I51" s="744"/>
      <c r="J51" s="744"/>
      <c r="K51" s="744"/>
      <c r="L51" s="744"/>
    </row>
    <row r="52" spans="1:12" s="619" customFormat="1" ht="15" customHeight="1">
      <c r="A52" s="2102"/>
      <c r="B52" s="644" t="s">
        <v>62</v>
      </c>
      <c r="C52" s="1148"/>
      <c r="D52" s="2110"/>
      <c r="E52" s="785" t="s">
        <v>109</v>
      </c>
      <c r="F52" s="655" t="s">
        <v>106</v>
      </c>
      <c r="G52" s="655" t="s">
        <v>107</v>
      </c>
      <c r="H52" s="655" t="s">
        <v>101</v>
      </c>
      <c r="I52" s="664">
        <v>0.7</v>
      </c>
      <c r="J52" s="665">
        <v>0.56</v>
      </c>
      <c r="K52" s="655" t="s">
        <v>124</v>
      </c>
      <c r="L52" s="655" t="s">
        <v>282</v>
      </c>
    </row>
    <row r="53" spans="1:12" s="619" customFormat="1" ht="15" customHeight="1">
      <c r="A53" s="2102"/>
      <c r="B53" s="644" t="s">
        <v>61</v>
      </c>
      <c r="C53" s="1148"/>
      <c r="D53" s="2110"/>
      <c r="E53" s="785" t="s">
        <v>108</v>
      </c>
      <c r="F53" s="655" t="s">
        <v>106</v>
      </c>
      <c r="G53" s="667" t="s">
        <v>107</v>
      </c>
      <c r="H53" s="764" t="s">
        <v>101</v>
      </c>
      <c r="I53" s="664">
        <v>0.6</v>
      </c>
      <c r="J53" s="665">
        <v>0.46</v>
      </c>
      <c r="K53" s="655" t="s">
        <v>124</v>
      </c>
      <c r="L53" s="655" t="s">
        <v>282</v>
      </c>
    </row>
    <row r="54" spans="1:12" s="619" customFormat="1" ht="15" customHeight="1">
      <c r="A54" s="2102"/>
      <c r="B54" s="644" t="s">
        <v>143</v>
      </c>
      <c r="C54" s="1148"/>
      <c r="D54" s="2110"/>
      <c r="E54" s="785" t="s">
        <v>136</v>
      </c>
      <c r="F54" s="655" t="s">
        <v>106</v>
      </c>
      <c r="G54" s="667" t="s">
        <v>107</v>
      </c>
      <c r="H54" s="764" t="s">
        <v>101</v>
      </c>
      <c r="I54" s="665">
        <v>0.6</v>
      </c>
      <c r="J54" s="694">
        <v>0.55</v>
      </c>
      <c r="K54" s="655" t="s">
        <v>124</v>
      </c>
      <c r="L54" s="655" t="s">
        <v>282</v>
      </c>
    </row>
    <row r="55" spans="1:12" s="619" customFormat="1" ht="15" customHeight="1">
      <c r="A55" s="2102"/>
      <c r="B55" s="644" t="s">
        <v>225</v>
      </c>
      <c r="C55" s="1148"/>
      <c r="D55" s="2110"/>
      <c r="E55" s="785" t="s">
        <v>135</v>
      </c>
      <c r="F55" s="655" t="s">
        <v>106</v>
      </c>
      <c r="G55" s="655" t="s">
        <v>107</v>
      </c>
      <c r="H55" s="655" t="s">
        <v>101</v>
      </c>
      <c r="I55" s="665">
        <v>0.6</v>
      </c>
      <c r="J55" s="694">
        <v>0.67</v>
      </c>
      <c r="K55" s="655" t="s">
        <v>124</v>
      </c>
      <c r="L55" s="655" t="s">
        <v>282</v>
      </c>
    </row>
    <row r="56" spans="1:12" ht="15" customHeight="1">
      <c r="A56" s="2102"/>
      <c r="B56" s="645"/>
      <c r="C56" s="1148"/>
      <c r="D56" s="2100"/>
      <c r="E56" s="773"/>
      <c r="F56" s="757"/>
      <c r="G56" s="757"/>
      <c r="H56" s="757"/>
      <c r="I56" s="757"/>
      <c r="J56" s="757"/>
      <c r="K56" s="757"/>
      <c r="L56" s="757"/>
    </row>
    <row r="57" spans="1:15" s="621" customFormat="1" ht="15" customHeight="1">
      <c r="A57" s="2102"/>
      <c r="B57" s="646" t="s">
        <v>63</v>
      </c>
      <c r="C57" s="1148"/>
      <c r="D57" s="691"/>
      <c r="E57" s="759" t="s">
        <v>64</v>
      </c>
      <c r="F57" s="656" t="s">
        <v>106</v>
      </c>
      <c r="G57" s="654"/>
      <c r="H57" s="654" t="s">
        <v>101</v>
      </c>
      <c r="I57" s="760"/>
      <c r="J57" s="760">
        <v>1</v>
      </c>
      <c r="K57" s="654" t="s">
        <v>124</v>
      </c>
      <c r="L57" s="654" t="s">
        <v>173</v>
      </c>
      <c r="M57" s="620"/>
      <c r="N57" s="620"/>
      <c r="O57" s="620"/>
    </row>
    <row r="58" spans="1:15" s="621" customFormat="1" ht="15" customHeight="1">
      <c r="A58" s="2102"/>
      <c r="B58" s="647"/>
      <c r="C58" s="1148"/>
      <c r="D58" s="691"/>
      <c r="E58" s="762" t="s">
        <v>65</v>
      </c>
      <c r="F58" s="653" t="s">
        <v>106</v>
      </c>
      <c r="G58" s="655"/>
      <c r="H58" s="655" t="s">
        <v>101</v>
      </c>
      <c r="I58" s="763"/>
      <c r="J58" s="763">
        <v>1</v>
      </c>
      <c r="K58" s="655" t="s">
        <v>124</v>
      </c>
      <c r="L58" s="655" t="s">
        <v>173</v>
      </c>
      <c r="M58" s="620"/>
      <c r="N58" s="620"/>
      <c r="O58" s="620"/>
    </row>
    <row r="59" spans="1:15" s="621" customFormat="1" ht="15" customHeight="1">
      <c r="A59" s="2102"/>
      <c r="B59" s="647"/>
      <c r="C59" s="1148"/>
      <c r="D59" s="691">
        <v>12</v>
      </c>
      <c r="E59" s="786" t="s">
        <v>66</v>
      </c>
      <c r="F59" s="771" t="s">
        <v>106</v>
      </c>
      <c r="G59" s="693"/>
      <c r="H59" s="887" t="s">
        <v>101</v>
      </c>
      <c r="I59" s="787"/>
      <c r="J59" s="787">
        <v>1</v>
      </c>
      <c r="K59" s="693" t="s">
        <v>124</v>
      </c>
      <c r="L59" s="693" t="s">
        <v>173</v>
      </c>
      <c r="M59" s="620"/>
      <c r="N59" s="620"/>
      <c r="O59" s="620"/>
    </row>
    <row r="60" spans="1:15" s="621" customFormat="1" ht="15" customHeight="1">
      <c r="A60" s="2102"/>
      <c r="B60" s="692"/>
      <c r="C60" s="1148"/>
      <c r="D60" s="691"/>
      <c r="E60" s="785" t="s">
        <v>295</v>
      </c>
      <c r="F60" s="653" t="s">
        <v>106</v>
      </c>
      <c r="G60" s="655"/>
      <c r="H60" s="655" t="s">
        <v>101</v>
      </c>
      <c r="I60" s="655"/>
      <c r="J60" s="763">
        <v>1</v>
      </c>
      <c r="K60" s="655" t="s">
        <v>124</v>
      </c>
      <c r="L60" s="655" t="s">
        <v>173</v>
      </c>
      <c r="M60" s="1031"/>
      <c r="N60" s="1031"/>
      <c r="O60" s="1031"/>
    </row>
    <row r="61" spans="1:15" s="621" customFormat="1" ht="15" customHeight="1">
      <c r="A61" s="2102"/>
      <c r="B61" s="692"/>
      <c r="C61" s="1148"/>
      <c r="D61" s="691"/>
      <c r="E61" s="785" t="s">
        <v>328</v>
      </c>
      <c r="F61" s="653" t="s">
        <v>106</v>
      </c>
      <c r="G61" s="655"/>
      <c r="H61" s="655" t="s">
        <v>101</v>
      </c>
      <c r="I61" s="655"/>
      <c r="J61" s="763">
        <v>1</v>
      </c>
      <c r="K61" s="655" t="s">
        <v>124</v>
      </c>
      <c r="L61" s="655" t="s">
        <v>173</v>
      </c>
      <c r="M61" s="1031"/>
      <c r="N61" s="1031"/>
      <c r="O61" s="1031"/>
    </row>
    <row r="62" spans="1:15" s="621" customFormat="1" ht="15" customHeight="1">
      <c r="A62" s="2102"/>
      <c r="B62" s="692"/>
      <c r="C62" s="1148"/>
      <c r="D62" s="691"/>
      <c r="E62" s="785" t="s">
        <v>329</v>
      </c>
      <c r="F62" s="653" t="s">
        <v>106</v>
      </c>
      <c r="G62" s="655"/>
      <c r="H62" s="655" t="s">
        <v>101</v>
      </c>
      <c r="I62" s="655"/>
      <c r="J62" s="763">
        <v>1</v>
      </c>
      <c r="K62" s="655" t="s">
        <v>124</v>
      </c>
      <c r="L62" s="655" t="s">
        <v>173</v>
      </c>
      <c r="M62" s="1031"/>
      <c r="N62" s="1031"/>
      <c r="O62" s="1031"/>
    </row>
    <row r="63" spans="1:15" s="621" customFormat="1" ht="15" customHeight="1">
      <c r="A63" s="2102"/>
      <c r="B63" s="692"/>
      <c r="C63" s="1148"/>
      <c r="D63" s="691"/>
      <c r="E63" s="785" t="s">
        <v>296</v>
      </c>
      <c r="F63" s="653" t="s">
        <v>106</v>
      </c>
      <c r="G63" s="655"/>
      <c r="H63" s="655" t="s">
        <v>101</v>
      </c>
      <c r="I63" s="655"/>
      <c r="J63" s="763">
        <v>1</v>
      </c>
      <c r="K63" s="655" t="s">
        <v>124</v>
      </c>
      <c r="L63" s="655" t="s">
        <v>173</v>
      </c>
      <c r="M63" s="1031"/>
      <c r="N63" s="1031"/>
      <c r="O63" s="1031"/>
    </row>
    <row r="64" spans="1:15" s="621" customFormat="1" ht="15" customHeight="1">
      <c r="A64" s="2102"/>
      <c r="B64" s="692"/>
      <c r="C64" s="1148"/>
      <c r="D64" s="691"/>
      <c r="E64" s="785" t="s">
        <v>327</v>
      </c>
      <c r="F64" s="653" t="s">
        <v>106</v>
      </c>
      <c r="G64" s="655"/>
      <c r="H64" s="655" t="s">
        <v>101</v>
      </c>
      <c r="I64" s="655"/>
      <c r="J64" s="763">
        <v>1</v>
      </c>
      <c r="K64" s="655" t="s">
        <v>124</v>
      </c>
      <c r="L64" s="655" t="s">
        <v>173</v>
      </c>
      <c r="M64" s="1031"/>
      <c r="N64" s="1031"/>
      <c r="O64" s="1031"/>
    </row>
    <row r="65" spans="1:15" s="621" customFormat="1" ht="15" customHeight="1">
      <c r="A65" s="2102"/>
      <c r="B65" s="692"/>
      <c r="C65" s="1148"/>
      <c r="D65" s="691"/>
      <c r="E65" s="767"/>
      <c r="F65" s="653"/>
      <c r="G65" s="655"/>
      <c r="H65" s="764"/>
      <c r="I65" s="763"/>
      <c r="J65" s="763"/>
      <c r="K65" s="655"/>
      <c r="L65" s="655"/>
      <c r="M65" s="620"/>
      <c r="N65" s="620"/>
      <c r="O65" s="620"/>
    </row>
    <row r="66" spans="1:15" s="621" customFormat="1" ht="15" customHeight="1">
      <c r="A66" s="2102"/>
      <c r="B66" s="692"/>
      <c r="C66" s="1148"/>
      <c r="D66" s="691"/>
      <c r="E66" s="767"/>
      <c r="F66" s="653"/>
      <c r="G66" s="655"/>
      <c r="H66" s="764"/>
      <c r="I66" s="763"/>
      <c r="J66" s="763"/>
      <c r="K66" s="655"/>
      <c r="L66" s="655"/>
      <c r="M66" s="620"/>
      <c r="N66" s="620"/>
      <c r="O66" s="620"/>
    </row>
    <row r="67" spans="1:12" ht="15" customHeight="1">
      <c r="A67" s="2102"/>
      <c r="B67" s="692"/>
      <c r="C67" s="1148"/>
      <c r="D67" s="691"/>
      <c r="E67" s="754" t="s">
        <v>216</v>
      </c>
      <c r="F67" s="653" t="s">
        <v>106</v>
      </c>
      <c r="G67" s="668" t="s">
        <v>101</v>
      </c>
      <c r="H67" s="668" t="s">
        <v>101</v>
      </c>
      <c r="I67" s="755">
        <v>2.5</v>
      </c>
      <c r="J67" s="755">
        <v>4.5</v>
      </c>
      <c r="K67" s="653" t="s">
        <v>124</v>
      </c>
      <c r="L67" s="655" t="s">
        <v>173</v>
      </c>
    </row>
    <row r="68" spans="1:12" ht="15" customHeight="1">
      <c r="A68" s="2103"/>
      <c r="B68" s="648"/>
      <c r="C68" s="1149"/>
      <c r="D68" s="618"/>
      <c r="E68" s="773"/>
      <c r="F68" s="757"/>
      <c r="G68" s="757"/>
      <c r="H68" s="757"/>
      <c r="I68" s="757"/>
      <c r="J68" s="757"/>
      <c r="K68" s="757"/>
      <c r="L68" s="757"/>
    </row>
    <row r="69" spans="1:12" ht="49.5" customHeight="1">
      <c r="A69" s="1887" t="s">
        <v>34</v>
      </c>
      <c r="B69" s="1919"/>
      <c r="C69" s="1900" t="s">
        <v>86</v>
      </c>
      <c r="D69" s="1900"/>
      <c r="E69" s="2117" t="s">
        <v>38</v>
      </c>
      <c r="F69" s="2117" t="s">
        <v>67</v>
      </c>
      <c r="G69" s="1475" t="s">
        <v>46</v>
      </c>
      <c r="H69" s="1475" t="s">
        <v>39</v>
      </c>
      <c r="I69" s="1475" t="s">
        <v>93</v>
      </c>
      <c r="J69" s="1475" t="s">
        <v>96</v>
      </c>
      <c r="K69" s="1475" t="s">
        <v>95</v>
      </c>
      <c r="L69" s="2096" t="s">
        <v>40</v>
      </c>
    </row>
    <row r="70" spans="1:12" ht="21" customHeight="1">
      <c r="A70" s="1920"/>
      <c r="B70" s="1921"/>
      <c r="C70" s="409" t="s">
        <v>56</v>
      </c>
      <c r="D70" s="409" t="s">
        <v>32</v>
      </c>
      <c r="E70" s="1478"/>
      <c r="F70" s="2118"/>
      <c r="G70" s="1478"/>
      <c r="H70" s="1478"/>
      <c r="I70" s="1478"/>
      <c r="J70" s="1478"/>
      <c r="K70" s="1478"/>
      <c r="L70" s="2097"/>
    </row>
    <row r="71" spans="1:12" ht="15" customHeight="1">
      <c r="A71" s="2111" t="s">
        <v>8</v>
      </c>
      <c r="B71" s="1887" t="s">
        <v>68</v>
      </c>
      <c r="C71" s="2119">
        <f>((C18*0.7)*0.3)+(C18*0.7)*0.15</f>
        <v>53.969999999999985</v>
      </c>
      <c r="D71" s="2122">
        <v>54</v>
      </c>
      <c r="E71" s="770" t="s">
        <v>202</v>
      </c>
      <c r="F71" s="656" t="s">
        <v>106</v>
      </c>
      <c r="G71" s="654" t="s">
        <v>107</v>
      </c>
      <c r="H71" s="656" t="s">
        <v>101</v>
      </c>
      <c r="I71" s="656">
        <v>40</v>
      </c>
      <c r="J71" s="656">
        <v>52.7</v>
      </c>
      <c r="K71" s="656">
        <v>50</v>
      </c>
      <c r="L71" s="654" t="s">
        <v>173</v>
      </c>
    </row>
    <row r="72" spans="1:15" s="9" customFormat="1" ht="15" customHeight="1">
      <c r="A72" s="2112"/>
      <c r="B72" s="1888"/>
      <c r="C72" s="2119"/>
      <c r="D72" s="2122"/>
      <c r="E72" s="788" t="s">
        <v>278</v>
      </c>
      <c r="F72" s="655" t="s">
        <v>106</v>
      </c>
      <c r="G72" s="655" t="s">
        <v>107</v>
      </c>
      <c r="H72" s="655" t="s">
        <v>101</v>
      </c>
      <c r="I72" s="655">
        <v>5</v>
      </c>
      <c r="J72" s="655">
        <v>134.3</v>
      </c>
      <c r="K72" s="655">
        <v>100</v>
      </c>
      <c r="L72" s="655" t="s">
        <v>215</v>
      </c>
      <c r="M72" s="317"/>
      <c r="N72" s="253"/>
      <c r="O72" s="253"/>
    </row>
    <row r="73" spans="1:12" ht="15" customHeight="1">
      <c r="A73" s="2112"/>
      <c r="B73" s="1888"/>
      <c r="C73" s="2119"/>
      <c r="D73" s="2122"/>
      <c r="E73" s="677"/>
      <c r="F73" s="789"/>
      <c r="G73" s="655"/>
      <c r="H73" s="749"/>
      <c r="I73" s="653"/>
      <c r="J73" s="653"/>
      <c r="K73" s="653"/>
      <c r="L73" s="655"/>
    </row>
    <row r="74" spans="1:12" ht="15" customHeight="1">
      <c r="A74" s="2112"/>
      <c r="B74" s="1888"/>
      <c r="C74" s="2119"/>
      <c r="D74" s="2122"/>
      <c r="E74" s="753" t="s">
        <v>256</v>
      </c>
      <c r="F74" s="790" t="s">
        <v>106</v>
      </c>
      <c r="G74" s="655" t="s">
        <v>107</v>
      </c>
      <c r="H74" s="791" t="s">
        <v>101</v>
      </c>
      <c r="I74" s="694">
        <v>50</v>
      </c>
      <c r="J74" s="694">
        <v>160</v>
      </c>
      <c r="K74" s="651">
        <v>150</v>
      </c>
      <c r="L74" s="655" t="s">
        <v>173</v>
      </c>
    </row>
    <row r="75" spans="1:12" ht="15" customHeight="1">
      <c r="A75" s="2112"/>
      <c r="B75" s="1888"/>
      <c r="C75" s="2119"/>
      <c r="D75" s="2122"/>
      <c r="E75" s="677" t="s">
        <v>264</v>
      </c>
      <c r="F75" s="653" t="s">
        <v>106</v>
      </c>
      <c r="G75" s="655" t="s">
        <v>107</v>
      </c>
      <c r="H75" s="668" t="s">
        <v>101</v>
      </c>
      <c r="I75" s="653">
        <v>40</v>
      </c>
      <c r="J75" s="653">
        <v>109</v>
      </c>
      <c r="K75" s="653">
        <v>100</v>
      </c>
      <c r="L75" s="655" t="s">
        <v>173</v>
      </c>
    </row>
    <row r="76" spans="1:12" ht="15" customHeight="1">
      <c r="A76" s="2112"/>
      <c r="B76" s="1888"/>
      <c r="C76" s="2119"/>
      <c r="D76" s="2122"/>
      <c r="E76" s="677"/>
      <c r="F76" s="653"/>
      <c r="G76" s="655"/>
      <c r="H76" s="668"/>
      <c r="I76" s="653"/>
      <c r="J76" s="653"/>
      <c r="K76" s="653"/>
      <c r="L76" s="655"/>
    </row>
    <row r="77" spans="1:12" ht="15" customHeight="1">
      <c r="A77" s="2112"/>
      <c r="B77" s="1888"/>
      <c r="C77" s="2119"/>
      <c r="D77" s="2122"/>
      <c r="E77" s="178" t="s">
        <v>286</v>
      </c>
      <c r="F77" s="657" t="s">
        <v>106</v>
      </c>
      <c r="G77" s="655" t="s">
        <v>107</v>
      </c>
      <c r="H77" s="668" t="s">
        <v>101</v>
      </c>
      <c r="I77" s="694">
        <v>60</v>
      </c>
      <c r="J77" s="694">
        <v>546.7</v>
      </c>
      <c r="K77" s="651">
        <v>500</v>
      </c>
      <c r="L77" s="655" t="s">
        <v>215</v>
      </c>
    </row>
    <row r="78" spans="1:12" ht="15" customHeight="1">
      <c r="A78" s="2112"/>
      <c r="B78" s="1888"/>
      <c r="C78" s="2119"/>
      <c r="D78" s="2122"/>
      <c r="E78" s="677" t="s">
        <v>254</v>
      </c>
      <c r="F78" s="653" t="s">
        <v>106</v>
      </c>
      <c r="G78" s="655" t="s">
        <v>107</v>
      </c>
      <c r="H78" s="668" t="s">
        <v>101</v>
      </c>
      <c r="I78" s="653">
        <v>30</v>
      </c>
      <c r="J78" s="653">
        <v>56</v>
      </c>
      <c r="K78" s="655" t="s">
        <v>124</v>
      </c>
      <c r="L78" s="655" t="s">
        <v>173</v>
      </c>
    </row>
    <row r="79" spans="1:12" ht="15" customHeight="1">
      <c r="A79" s="2112"/>
      <c r="B79" s="1888"/>
      <c r="C79" s="2119"/>
      <c r="D79" s="2122"/>
      <c r="E79" s="677"/>
      <c r="F79" s="653"/>
      <c r="G79" s="655"/>
      <c r="H79" s="668"/>
      <c r="I79" s="653"/>
      <c r="J79" s="653"/>
      <c r="K79" s="655"/>
      <c r="L79" s="655"/>
    </row>
    <row r="80" spans="1:12" ht="15" customHeight="1">
      <c r="A80" s="2112"/>
      <c r="B80" s="1888"/>
      <c r="C80" s="2119"/>
      <c r="D80" s="2098"/>
      <c r="E80" s="677"/>
      <c r="F80" s="653"/>
      <c r="G80" s="653"/>
      <c r="H80" s="668"/>
      <c r="I80" s="653"/>
      <c r="J80" s="653"/>
      <c r="K80" s="653"/>
      <c r="L80" s="792"/>
    </row>
    <row r="81" spans="1:12" ht="15" customHeight="1">
      <c r="A81" s="2112"/>
      <c r="B81" s="1888"/>
      <c r="C81" s="2119"/>
      <c r="D81" s="2098"/>
      <c r="E81" s="677"/>
      <c r="F81" s="765"/>
      <c r="G81" s="653"/>
      <c r="H81" s="653"/>
      <c r="I81" s="653"/>
      <c r="J81" s="653"/>
      <c r="K81" s="655"/>
      <c r="L81" s="792"/>
    </row>
    <row r="82" spans="1:12" ht="15" customHeight="1">
      <c r="A82" s="2112"/>
      <c r="B82" s="1888"/>
      <c r="C82" s="2119"/>
      <c r="D82" s="2098"/>
      <c r="E82" s="677" t="s">
        <v>113</v>
      </c>
      <c r="F82" s="790" t="s">
        <v>106</v>
      </c>
      <c r="G82" s="653" t="s">
        <v>101</v>
      </c>
      <c r="H82" s="791" t="s">
        <v>101</v>
      </c>
      <c r="I82" s="668">
        <v>50</v>
      </c>
      <c r="J82" s="668">
        <v>114.88</v>
      </c>
      <c r="K82" s="653">
        <v>100</v>
      </c>
      <c r="L82" s="655" t="s">
        <v>173</v>
      </c>
    </row>
    <row r="83" spans="1:15" s="9" customFormat="1" ht="15" customHeight="1">
      <c r="A83" s="2112"/>
      <c r="B83" s="1888"/>
      <c r="C83" s="2119"/>
      <c r="D83" s="2098"/>
      <c r="E83" s="677" t="s">
        <v>176</v>
      </c>
      <c r="F83" s="790" t="s">
        <v>106</v>
      </c>
      <c r="G83" s="653" t="s">
        <v>101</v>
      </c>
      <c r="H83" s="791" t="s">
        <v>101</v>
      </c>
      <c r="I83" s="668">
        <v>50</v>
      </c>
      <c r="J83" s="668">
        <v>108.6</v>
      </c>
      <c r="K83" s="653">
        <v>100</v>
      </c>
      <c r="L83" s="655" t="s">
        <v>173</v>
      </c>
      <c r="M83" s="317"/>
      <c r="N83" s="253"/>
      <c r="O83" s="253"/>
    </row>
    <row r="84" spans="1:12" ht="15" customHeight="1">
      <c r="A84" s="2112"/>
      <c r="B84" s="1888"/>
      <c r="C84" s="2119"/>
      <c r="D84" s="2098"/>
      <c r="E84" s="677" t="s">
        <v>265</v>
      </c>
      <c r="F84" s="653" t="s">
        <v>106</v>
      </c>
      <c r="G84" s="653" t="s">
        <v>101</v>
      </c>
      <c r="H84" s="653" t="s">
        <v>101</v>
      </c>
      <c r="I84" s="653">
        <v>150</v>
      </c>
      <c r="J84" s="653">
        <v>314.9</v>
      </c>
      <c r="K84" s="653">
        <v>300</v>
      </c>
      <c r="L84" s="655" t="s">
        <v>173</v>
      </c>
    </row>
    <row r="85" spans="1:12" ht="15" customHeight="1">
      <c r="A85" s="2112"/>
      <c r="B85" s="1888"/>
      <c r="C85" s="2119"/>
      <c r="D85" s="2098"/>
      <c r="E85" s="677"/>
      <c r="F85" s="793"/>
      <c r="G85" s="653"/>
      <c r="H85" s="791"/>
      <c r="I85" s="668"/>
      <c r="J85" s="668"/>
      <c r="K85" s="653"/>
      <c r="L85" s="655"/>
    </row>
    <row r="86" spans="1:12" ht="15" customHeight="1">
      <c r="A86" s="2112"/>
      <c r="B86" s="1888"/>
      <c r="C86" s="2119"/>
      <c r="D86" s="2098"/>
      <c r="E86" s="677" t="s">
        <v>111</v>
      </c>
      <c r="F86" s="790" t="s">
        <v>106</v>
      </c>
      <c r="G86" s="655" t="s">
        <v>107</v>
      </c>
      <c r="H86" s="791" t="s">
        <v>101</v>
      </c>
      <c r="I86" s="653">
        <v>15</v>
      </c>
      <c r="J86" s="653">
        <v>128</v>
      </c>
      <c r="K86" s="653">
        <v>100</v>
      </c>
      <c r="L86" s="655" t="s">
        <v>173</v>
      </c>
    </row>
    <row r="87" spans="1:12" ht="15" customHeight="1">
      <c r="A87" s="2112"/>
      <c r="B87" s="1888"/>
      <c r="C87" s="2119"/>
      <c r="D87" s="2098"/>
      <c r="E87" s="677" t="s">
        <v>226</v>
      </c>
      <c r="F87" s="790" t="s">
        <v>106</v>
      </c>
      <c r="G87" s="655" t="s">
        <v>107</v>
      </c>
      <c r="H87" s="791" t="s">
        <v>101</v>
      </c>
      <c r="I87" s="653">
        <v>15</v>
      </c>
      <c r="J87" s="653">
        <v>13</v>
      </c>
      <c r="K87" s="665" t="s">
        <v>124</v>
      </c>
      <c r="L87" s="655" t="s">
        <v>173</v>
      </c>
    </row>
    <row r="88" spans="1:15" s="9" customFormat="1" ht="15" customHeight="1">
      <c r="A88" s="2112"/>
      <c r="B88" s="1888"/>
      <c r="C88" s="2119"/>
      <c r="D88" s="2098"/>
      <c r="E88" s="794" t="s">
        <v>261</v>
      </c>
      <c r="F88" s="657" t="s">
        <v>106</v>
      </c>
      <c r="G88" s="657" t="s">
        <v>107</v>
      </c>
      <c r="H88" s="657" t="s">
        <v>101</v>
      </c>
      <c r="I88" s="657">
        <v>15</v>
      </c>
      <c r="J88" s="657">
        <v>123</v>
      </c>
      <c r="K88" s="657">
        <v>100</v>
      </c>
      <c r="L88" s="657" t="s">
        <v>173</v>
      </c>
      <c r="M88" s="317"/>
      <c r="N88" s="253"/>
      <c r="O88" s="253"/>
    </row>
    <row r="89" spans="1:12" ht="15" customHeight="1">
      <c r="A89" s="2112"/>
      <c r="B89" s="1888"/>
      <c r="C89" s="2119"/>
      <c r="D89" s="2098"/>
      <c r="E89" s="750" t="s">
        <v>266</v>
      </c>
      <c r="F89" s="749" t="s">
        <v>106</v>
      </c>
      <c r="G89" s="657" t="s">
        <v>107</v>
      </c>
      <c r="H89" s="657" t="s">
        <v>101</v>
      </c>
      <c r="I89" s="657">
        <v>15</v>
      </c>
      <c r="J89" s="657">
        <v>230</v>
      </c>
      <c r="K89" s="657">
        <v>200</v>
      </c>
      <c r="L89" s="657" t="s">
        <v>173</v>
      </c>
    </row>
    <row r="90" spans="1:12" ht="15" customHeight="1">
      <c r="A90" s="2112"/>
      <c r="B90" s="1888"/>
      <c r="C90" s="2119"/>
      <c r="D90" s="2098"/>
      <c r="E90" s="794"/>
      <c r="F90" s="795"/>
      <c r="G90" s="657"/>
      <c r="H90" s="796"/>
      <c r="I90" s="657"/>
      <c r="J90" s="657"/>
      <c r="K90" s="657"/>
      <c r="L90" s="657"/>
    </row>
    <row r="91" spans="1:12" ht="15" customHeight="1">
      <c r="A91" s="2112"/>
      <c r="B91" s="1888"/>
      <c r="C91" s="2119"/>
      <c r="D91" s="2098"/>
      <c r="E91" s="751"/>
      <c r="F91" s="793"/>
      <c r="G91" s="653"/>
      <c r="H91" s="797"/>
      <c r="I91" s="751"/>
      <c r="J91" s="751"/>
      <c r="K91" s="751"/>
      <c r="L91" s="751"/>
    </row>
    <row r="92" spans="1:12" ht="15" customHeight="1">
      <c r="A92" s="2112"/>
      <c r="B92" s="1888"/>
      <c r="C92" s="2119"/>
      <c r="D92" s="2098"/>
      <c r="E92" s="798" t="s">
        <v>179</v>
      </c>
      <c r="F92" s="790" t="s">
        <v>106</v>
      </c>
      <c r="G92" s="655" t="s">
        <v>107</v>
      </c>
      <c r="H92" s="791" t="s">
        <v>101</v>
      </c>
      <c r="I92" s="694">
        <v>25</v>
      </c>
      <c r="J92" s="694">
        <v>130.44</v>
      </c>
      <c r="K92" s="653">
        <v>100</v>
      </c>
      <c r="L92" s="655" t="s">
        <v>173</v>
      </c>
    </row>
    <row r="93" spans="1:12" ht="15" customHeight="1">
      <c r="A93" s="2112"/>
      <c r="B93" s="1888"/>
      <c r="C93" s="2119"/>
      <c r="D93" s="2098"/>
      <c r="E93" s="753"/>
      <c r="F93" s="790"/>
      <c r="G93" s="653"/>
      <c r="H93" s="791"/>
      <c r="I93" s="694"/>
      <c r="J93" s="694"/>
      <c r="K93" s="651"/>
      <c r="L93" s="655"/>
    </row>
    <row r="94" spans="1:12" ht="15" customHeight="1">
      <c r="A94" s="2112"/>
      <c r="B94" s="1888"/>
      <c r="C94" s="2119"/>
      <c r="D94" s="2098"/>
      <c r="E94" s="677"/>
      <c r="F94" s="793"/>
      <c r="G94" s="653"/>
      <c r="H94" s="791"/>
      <c r="I94" s="653"/>
      <c r="J94" s="653"/>
      <c r="K94" s="653"/>
      <c r="L94" s="655"/>
    </row>
    <row r="95" spans="1:12" ht="15" customHeight="1">
      <c r="A95" s="2112"/>
      <c r="B95" s="1888"/>
      <c r="C95" s="2119"/>
      <c r="D95" s="2098"/>
      <c r="E95" s="677" t="s">
        <v>114</v>
      </c>
      <c r="F95" s="655" t="s">
        <v>106</v>
      </c>
      <c r="G95" s="668" t="s">
        <v>101</v>
      </c>
      <c r="H95" s="668" t="s">
        <v>101</v>
      </c>
      <c r="I95" s="668">
        <v>50</v>
      </c>
      <c r="J95" s="668">
        <v>109.8</v>
      </c>
      <c r="K95" s="653">
        <v>100</v>
      </c>
      <c r="L95" s="655" t="s">
        <v>173</v>
      </c>
    </row>
    <row r="96" spans="1:12" ht="15" customHeight="1">
      <c r="A96" s="2112"/>
      <c r="B96" s="1888"/>
      <c r="C96" s="2119"/>
      <c r="D96" s="2098"/>
      <c r="E96" s="677" t="s">
        <v>297</v>
      </c>
      <c r="F96" s="655" t="s">
        <v>106</v>
      </c>
      <c r="G96" s="668" t="s">
        <v>101</v>
      </c>
      <c r="H96" s="668" t="s">
        <v>101</v>
      </c>
      <c r="I96" s="668">
        <v>50</v>
      </c>
      <c r="J96" s="668">
        <v>113.5</v>
      </c>
      <c r="K96" s="653">
        <v>100</v>
      </c>
      <c r="L96" s="655" t="s">
        <v>173</v>
      </c>
    </row>
    <row r="97" spans="1:15" s="9" customFormat="1" ht="15" customHeight="1">
      <c r="A97" s="2112"/>
      <c r="B97" s="1888"/>
      <c r="C97" s="2119"/>
      <c r="D97" s="2098"/>
      <c r="E97" s="677" t="s">
        <v>298</v>
      </c>
      <c r="F97" s="655" t="s">
        <v>106</v>
      </c>
      <c r="G97" s="668" t="s">
        <v>101</v>
      </c>
      <c r="H97" s="668" t="s">
        <v>101</v>
      </c>
      <c r="I97" s="668">
        <v>50</v>
      </c>
      <c r="J97" s="668">
        <v>114.4</v>
      </c>
      <c r="K97" s="653">
        <v>100</v>
      </c>
      <c r="L97" s="655" t="s">
        <v>173</v>
      </c>
      <c r="M97" s="317"/>
      <c r="N97" s="253"/>
      <c r="O97" s="253"/>
    </row>
    <row r="98" spans="1:12" ht="15" customHeight="1">
      <c r="A98" s="2112"/>
      <c r="B98" s="1888"/>
      <c r="C98" s="2119"/>
      <c r="D98" s="2098"/>
      <c r="E98" s="677" t="s">
        <v>299</v>
      </c>
      <c r="F98" s="653" t="s">
        <v>106</v>
      </c>
      <c r="G98" s="668" t="s">
        <v>101</v>
      </c>
      <c r="H98" s="668" t="s">
        <v>101</v>
      </c>
      <c r="I98" s="668">
        <v>50</v>
      </c>
      <c r="J98" s="668">
        <v>112.9</v>
      </c>
      <c r="K98" s="653">
        <v>100</v>
      </c>
      <c r="L98" s="655" t="s">
        <v>173</v>
      </c>
    </row>
    <row r="99" spans="1:15" s="9" customFormat="1" ht="15" customHeight="1">
      <c r="A99" s="2112"/>
      <c r="B99" s="1888"/>
      <c r="C99" s="2119"/>
      <c r="D99" s="2098"/>
      <c r="E99" s="677" t="s">
        <v>300</v>
      </c>
      <c r="F99" s="653" t="s">
        <v>106</v>
      </c>
      <c r="G99" s="668" t="s">
        <v>101</v>
      </c>
      <c r="H99" s="668" t="s">
        <v>101</v>
      </c>
      <c r="I99" s="668">
        <v>50</v>
      </c>
      <c r="J99" s="668">
        <v>109.5</v>
      </c>
      <c r="K99" s="653">
        <v>100</v>
      </c>
      <c r="L99" s="655" t="s">
        <v>173</v>
      </c>
      <c r="M99" s="1034"/>
      <c r="N99" s="1027"/>
      <c r="O99" s="1027"/>
    </row>
    <row r="100" spans="1:15" s="9" customFormat="1" ht="15" customHeight="1">
      <c r="A100" s="2112"/>
      <c r="B100" s="1888"/>
      <c r="C100" s="2119"/>
      <c r="D100" s="2098"/>
      <c r="E100" s="677" t="s">
        <v>301</v>
      </c>
      <c r="F100" s="653" t="s">
        <v>106</v>
      </c>
      <c r="G100" s="668" t="s">
        <v>101</v>
      </c>
      <c r="H100" s="668" t="s">
        <v>101</v>
      </c>
      <c r="I100" s="668">
        <v>50</v>
      </c>
      <c r="J100" s="664">
        <v>109.2</v>
      </c>
      <c r="K100" s="653">
        <v>100</v>
      </c>
      <c r="L100" s="655" t="s">
        <v>173</v>
      </c>
      <c r="M100" s="1034"/>
      <c r="N100" s="1027"/>
      <c r="O100" s="1027"/>
    </row>
    <row r="101" spans="1:15" s="9" customFormat="1" ht="15" customHeight="1">
      <c r="A101" s="2112"/>
      <c r="B101" s="1888"/>
      <c r="C101" s="2119"/>
      <c r="D101" s="2098"/>
      <c r="E101" s="677" t="s">
        <v>302</v>
      </c>
      <c r="F101" s="653" t="s">
        <v>106</v>
      </c>
      <c r="G101" s="668" t="s">
        <v>101</v>
      </c>
      <c r="H101" s="668" t="s">
        <v>101</v>
      </c>
      <c r="I101" s="668">
        <v>50</v>
      </c>
      <c r="J101" s="668">
        <v>120.2</v>
      </c>
      <c r="K101" s="653">
        <v>100</v>
      </c>
      <c r="L101" s="655" t="s">
        <v>173</v>
      </c>
      <c r="M101" s="1034"/>
      <c r="N101" s="1027"/>
      <c r="O101" s="1027"/>
    </row>
    <row r="102" spans="1:15" s="9" customFormat="1" ht="15" customHeight="1">
      <c r="A102" s="2112"/>
      <c r="B102" s="1888"/>
      <c r="C102" s="2119"/>
      <c r="D102" s="2098"/>
      <c r="E102" s="677" t="s">
        <v>115</v>
      </c>
      <c r="F102" s="653" t="s">
        <v>106</v>
      </c>
      <c r="G102" s="668" t="s">
        <v>101</v>
      </c>
      <c r="H102" s="668" t="s">
        <v>101</v>
      </c>
      <c r="I102" s="668">
        <v>50</v>
      </c>
      <c r="J102" s="668">
        <v>112.9</v>
      </c>
      <c r="K102" s="653">
        <v>100</v>
      </c>
      <c r="L102" s="655" t="s">
        <v>173</v>
      </c>
      <c r="M102" s="1034"/>
      <c r="N102" s="1027"/>
      <c r="O102" s="1027"/>
    </row>
    <row r="103" spans="1:15" s="9" customFormat="1" ht="15" customHeight="1">
      <c r="A103" s="2112"/>
      <c r="B103" s="1888"/>
      <c r="C103" s="2119"/>
      <c r="D103" s="2098"/>
      <c r="E103" s="752" t="s">
        <v>116</v>
      </c>
      <c r="F103" s="653" t="s">
        <v>106</v>
      </c>
      <c r="G103" s="668" t="s">
        <v>101</v>
      </c>
      <c r="H103" s="668" t="s">
        <v>101</v>
      </c>
      <c r="I103" s="668">
        <v>50</v>
      </c>
      <c r="J103" s="668">
        <v>113.9</v>
      </c>
      <c r="K103" s="653">
        <v>100</v>
      </c>
      <c r="L103" s="655" t="s">
        <v>173</v>
      </c>
      <c r="M103" s="1034"/>
      <c r="N103" s="1027"/>
      <c r="O103" s="1027"/>
    </row>
    <row r="104" spans="1:12" ht="15" customHeight="1">
      <c r="A104" s="2112"/>
      <c r="B104" s="1888"/>
      <c r="C104" s="2119"/>
      <c r="D104" s="2098"/>
      <c r="E104" s="754" t="s">
        <v>303</v>
      </c>
      <c r="F104" s="653" t="s">
        <v>106</v>
      </c>
      <c r="G104" s="668" t="s">
        <v>101</v>
      </c>
      <c r="H104" s="668" t="s">
        <v>101</v>
      </c>
      <c r="I104" s="668">
        <v>25</v>
      </c>
      <c r="J104" s="755">
        <v>58.58</v>
      </c>
      <c r="K104" s="653">
        <v>50</v>
      </c>
      <c r="L104" s="655" t="s">
        <v>173</v>
      </c>
    </row>
    <row r="105" spans="1:12" s="1039" customFormat="1" ht="15" customHeight="1">
      <c r="A105" s="2112"/>
      <c r="B105" s="1888"/>
      <c r="C105" s="2119"/>
      <c r="D105" s="2098"/>
      <c r="E105" s="754"/>
      <c r="F105" s="771"/>
      <c r="G105" s="755"/>
      <c r="H105" s="755"/>
      <c r="I105" s="755"/>
      <c r="J105" s="755"/>
      <c r="K105" s="771"/>
      <c r="L105" s="693"/>
    </row>
    <row r="106" spans="1:12" ht="15" customHeight="1">
      <c r="A106" s="2112"/>
      <c r="B106" s="1888"/>
      <c r="C106" s="2119"/>
      <c r="D106" s="2098"/>
      <c r="E106" s="754" t="s">
        <v>336</v>
      </c>
      <c r="F106" s="653" t="s">
        <v>106</v>
      </c>
      <c r="G106" s="668" t="s">
        <v>101</v>
      </c>
      <c r="H106" s="668" t="s">
        <v>101</v>
      </c>
      <c r="I106" s="668">
        <v>500</v>
      </c>
      <c r="J106" s="668">
        <v>1201</v>
      </c>
      <c r="K106" s="653">
        <v>1000</v>
      </c>
      <c r="L106" s="655" t="s">
        <v>173</v>
      </c>
    </row>
    <row r="107" spans="1:12" ht="15" customHeight="1">
      <c r="A107" s="2112"/>
      <c r="B107" s="1888"/>
      <c r="C107" s="2119"/>
      <c r="D107" s="2098"/>
      <c r="E107" s="754"/>
      <c r="F107" s="771"/>
      <c r="G107" s="755"/>
      <c r="H107" s="755"/>
      <c r="I107" s="668"/>
      <c r="J107" s="668"/>
      <c r="K107" s="653"/>
      <c r="L107" s="655"/>
    </row>
    <row r="108" spans="1:12" ht="15" customHeight="1">
      <c r="A108" s="2112"/>
      <c r="B108" s="1888"/>
      <c r="C108" s="2119"/>
      <c r="D108" s="2098"/>
      <c r="E108" s="754" t="s">
        <v>335</v>
      </c>
      <c r="F108" s="653" t="s">
        <v>106</v>
      </c>
      <c r="G108" s="668" t="s">
        <v>101</v>
      </c>
      <c r="H108" s="668" t="s">
        <v>101</v>
      </c>
      <c r="I108" s="668">
        <v>50</v>
      </c>
      <c r="J108" s="668">
        <v>121.3</v>
      </c>
      <c r="K108" s="653">
        <v>100</v>
      </c>
      <c r="L108" s="655" t="s">
        <v>215</v>
      </c>
    </row>
    <row r="109" spans="1:12" ht="15" customHeight="1">
      <c r="A109" s="2113"/>
      <c r="B109" s="1889"/>
      <c r="C109" s="2119"/>
      <c r="D109" s="2098"/>
      <c r="E109" s="957"/>
      <c r="F109" s="805"/>
      <c r="G109" s="805"/>
      <c r="H109" s="805"/>
      <c r="I109" s="757"/>
      <c r="J109" s="757"/>
      <c r="K109" s="757"/>
      <c r="L109" s="757"/>
    </row>
    <row r="110" spans="1:12" ht="15" customHeight="1">
      <c r="A110" s="2120" t="s">
        <v>23</v>
      </c>
      <c r="B110" s="2121"/>
      <c r="C110" s="1150">
        <f>((C18*0.7)*0.3)+(C18*0.7)*0.1</f>
        <v>47.97333333333332</v>
      </c>
      <c r="D110" s="458">
        <f>SUM(D111:D136)</f>
        <v>50</v>
      </c>
      <c r="E110" s="971"/>
      <c r="F110" s="972"/>
      <c r="G110" s="972"/>
      <c r="H110" s="972"/>
      <c r="I110" s="972"/>
      <c r="J110" s="972"/>
      <c r="K110" s="972"/>
      <c r="L110" s="972"/>
    </row>
    <row r="111" spans="1:12" ht="15" customHeight="1">
      <c r="A111" s="2101" t="s">
        <v>237</v>
      </c>
      <c r="B111" s="2111" t="s">
        <v>69</v>
      </c>
      <c r="C111" s="2114"/>
      <c r="D111" s="2099">
        <v>10</v>
      </c>
      <c r="E111" s="780"/>
      <c r="F111" s="781"/>
      <c r="G111" s="2106"/>
      <c r="H111" s="2106"/>
      <c r="I111" s="2106"/>
      <c r="J111" s="2106"/>
      <c r="K111" s="2106"/>
      <c r="L111" s="2107"/>
    </row>
    <row r="112" spans="1:12" ht="15" customHeight="1">
      <c r="A112" s="2102"/>
      <c r="B112" s="2112"/>
      <c r="C112" s="2115"/>
      <c r="D112" s="2110"/>
      <c r="E112" s="799" t="s">
        <v>180</v>
      </c>
      <c r="F112" s="800" t="s">
        <v>106</v>
      </c>
      <c r="G112" s="655"/>
      <c r="H112" s="668" t="s">
        <v>101</v>
      </c>
      <c r="I112" s="766"/>
      <c r="J112" s="766">
        <v>56.8</v>
      </c>
      <c r="K112" s="800">
        <v>50</v>
      </c>
      <c r="L112" s="655" t="s">
        <v>215</v>
      </c>
    </row>
    <row r="113" spans="1:12" ht="15" customHeight="1">
      <c r="A113" s="2102"/>
      <c r="B113" s="2112"/>
      <c r="C113" s="2115"/>
      <c r="D113" s="2110"/>
      <c r="E113" s="753"/>
      <c r="F113" s="800"/>
      <c r="G113" s="655"/>
      <c r="H113" s="664"/>
      <c r="I113" s="801"/>
      <c r="J113" s="766"/>
      <c r="K113" s="800"/>
      <c r="L113" s="655"/>
    </row>
    <row r="114" spans="1:12" ht="15" customHeight="1">
      <c r="A114" s="2102"/>
      <c r="B114" s="2112"/>
      <c r="C114" s="2115"/>
      <c r="D114" s="2110"/>
      <c r="E114" s="751" t="s">
        <v>118</v>
      </c>
      <c r="F114" s="800" t="s">
        <v>100</v>
      </c>
      <c r="G114" s="655"/>
      <c r="H114" s="653" t="s">
        <v>101</v>
      </c>
      <c r="I114" s="668"/>
      <c r="J114" s="668">
        <v>114.71</v>
      </c>
      <c r="K114" s="800">
        <v>100</v>
      </c>
      <c r="L114" s="655" t="s">
        <v>174</v>
      </c>
    </row>
    <row r="115" spans="1:12" ht="15" customHeight="1">
      <c r="A115" s="2102"/>
      <c r="B115" s="2112"/>
      <c r="C115" s="2115"/>
      <c r="D115" s="2110"/>
      <c r="E115" s="650"/>
      <c r="F115" s="651"/>
      <c r="G115" s="655"/>
      <c r="H115" s="651"/>
      <c r="I115" s="801"/>
      <c r="J115" s="694"/>
      <c r="K115" s="651"/>
      <c r="L115" s="651"/>
    </row>
    <row r="116" spans="1:12" ht="15" customHeight="1">
      <c r="A116" s="2103"/>
      <c r="B116" s="2113"/>
      <c r="C116" s="2116"/>
      <c r="D116" s="2100"/>
      <c r="E116" s="967"/>
      <c r="F116" s="917"/>
      <c r="G116" s="917"/>
      <c r="H116" s="917"/>
      <c r="I116" s="968"/>
      <c r="J116" s="968"/>
      <c r="K116" s="917"/>
      <c r="L116" s="755"/>
    </row>
    <row r="117" spans="1:12" ht="15" customHeight="1">
      <c r="A117" s="2101" t="s">
        <v>11</v>
      </c>
      <c r="B117" s="2111" t="s">
        <v>70</v>
      </c>
      <c r="C117" s="2114"/>
      <c r="D117" s="2099">
        <v>10</v>
      </c>
      <c r="E117" s="658"/>
      <c r="F117" s="744"/>
      <c r="G117" s="744"/>
      <c r="H117" s="744"/>
      <c r="I117" s="662"/>
      <c r="J117" s="662"/>
      <c r="K117" s="744"/>
      <c r="L117" s="744"/>
    </row>
    <row r="118" spans="1:12" ht="15" customHeight="1">
      <c r="A118" s="2102"/>
      <c r="B118" s="2112"/>
      <c r="C118" s="2115"/>
      <c r="D118" s="2110"/>
      <c r="E118" s="1100" t="s">
        <v>119</v>
      </c>
      <c r="F118" s="792" t="s">
        <v>106</v>
      </c>
      <c r="G118" s="802"/>
      <c r="H118" s="872" t="s">
        <v>120</v>
      </c>
      <c r="I118" s="873"/>
      <c r="J118" s="873">
        <v>2.17</v>
      </c>
      <c r="K118" s="872">
        <v>2</v>
      </c>
      <c r="L118" s="872" t="s">
        <v>174</v>
      </c>
    </row>
    <row r="119" spans="1:12" ht="15" customHeight="1">
      <c r="A119" s="2102"/>
      <c r="B119" s="2112"/>
      <c r="C119" s="2115"/>
      <c r="D119" s="2110"/>
      <c r="E119" s="1056" t="s">
        <v>181</v>
      </c>
      <c r="F119" s="655" t="s">
        <v>106</v>
      </c>
      <c r="G119" s="802"/>
      <c r="H119" s="653" t="s">
        <v>120</v>
      </c>
      <c r="I119" s="1101"/>
      <c r="J119" s="694">
        <v>2.7</v>
      </c>
      <c r="K119" s="651">
        <v>5</v>
      </c>
      <c r="L119" s="1105" t="s">
        <v>174</v>
      </c>
    </row>
    <row r="120" spans="1:12" ht="15" customHeight="1">
      <c r="A120" s="2102"/>
      <c r="B120" s="2112"/>
      <c r="C120" s="2115"/>
      <c r="D120" s="2110"/>
      <c r="E120" s="650" t="s">
        <v>304</v>
      </c>
      <c r="F120" s="655" t="s">
        <v>106</v>
      </c>
      <c r="G120" s="763"/>
      <c r="H120" s="653" t="s">
        <v>120</v>
      </c>
      <c r="I120" s="824"/>
      <c r="J120" s="694">
        <v>2.11</v>
      </c>
      <c r="K120" s="651">
        <v>2</v>
      </c>
      <c r="L120" s="765" t="s">
        <v>174</v>
      </c>
    </row>
    <row r="121" spans="1:12" ht="15" customHeight="1">
      <c r="A121" s="2102"/>
      <c r="B121" s="2112"/>
      <c r="C121" s="2115"/>
      <c r="D121" s="2110"/>
      <c r="E121" s="650" t="s">
        <v>305</v>
      </c>
      <c r="F121" s="655" t="s">
        <v>106</v>
      </c>
      <c r="G121" s="763"/>
      <c r="H121" s="653" t="s">
        <v>120</v>
      </c>
      <c r="I121" s="824"/>
      <c r="J121" s="694">
        <v>23.02</v>
      </c>
      <c r="K121" s="651">
        <v>20</v>
      </c>
      <c r="L121" s="765" t="s">
        <v>174</v>
      </c>
    </row>
    <row r="122" spans="1:12" ht="15" customHeight="1">
      <c r="A122" s="2102"/>
      <c r="B122" s="2112"/>
      <c r="C122" s="2115"/>
      <c r="D122" s="2110"/>
      <c r="E122" s="650" t="s">
        <v>306</v>
      </c>
      <c r="F122" s="655" t="s">
        <v>106</v>
      </c>
      <c r="G122" s="763"/>
      <c r="H122" s="653" t="s">
        <v>120</v>
      </c>
      <c r="I122" s="824"/>
      <c r="J122" s="694">
        <v>5.18</v>
      </c>
      <c r="K122" s="651">
        <v>5</v>
      </c>
      <c r="L122" s="765" t="s">
        <v>174</v>
      </c>
    </row>
    <row r="123" spans="1:12" ht="15" customHeight="1">
      <c r="A123" s="2102"/>
      <c r="B123" s="2112"/>
      <c r="C123" s="2115"/>
      <c r="D123" s="2110"/>
      <c r="E123" s="650" t="s">
        <v>331</v>
      </c>
      <c r="F123" s="655" t="s">
        <v>106</v>
      </c>
      <c r="G123" s="763"/>
      <c r="H123" s="653" t="s">
        <v>120</v>
      </c>
      <c r="I123" s="824"/>
      <c r="J123" s="694">
        <v>109.37</v>
      </c>
      <c r="K123" s="651">
        <v>100</v>
      </c>
      <c r="L123" s="765" t="s">
        <v>174</v>
      </c>
    </row>
    <row r="124" spans="1:12" ht="15" customHeight="1">
      <c r="A124" s="2103"/>
      <c r="B124" s="2113"/>
      <c r="C124" s="2116"/>
      <c r="D124" s="2100"/>
      <c r="E124" s="773"/>
      <c r="F124" s="757"/>
      <c r="G124" s="757"/>
      <c r="H124" s="757"/>
      <c r="I124" s="774"/>
      <c r="J124" s="774"/>
      <c r="K124" s="757"/>
      <c r="L124" s="757"/>
    </row>
    <row r="125" spans="1:12" ht="17.25" customHeight="1">
      <c r="A125" s="2101" t="s">
        <v>12</v>
      </c>
      <c r="B125" s="2111" t="s">
        <v>71</v>
      </c>
      <c r="C125" s="2114"/>
      <c r="D125" s="2099">
        <v>10</v>
      </c>
      <c r="E125" s="658"/>
      <c r="F125" s="744"/>
      <c r="G125" s="744"/>
      <c r="H125" s="744"/>
      <c r="I125" s="662"/>
      <c r="J125" s="662"/>
      <c r="K125" s="744"/>
      <c r="L125" s="744"/>
    </row>
    <row r="126" spans="1:12" ht="15" customHeight="1">
      <c r="A126" s="2102"/>
      <c r="B126" s="2112"/>
      <c r="C126" s="2115"/>
      <c r="D126" s="2110"/>
      <c r="E126" s="960"/>
      <c r="F126" s="961"/>
      <c r="G126" s="961"/>
      <c r="H126" s="961"/>
      <c r="I126" s="962"/>
      <c r="J126" s="962"/>
      <c r="K126" s="963"/>
      <c r="L126" s="964"/>
    </row>
    <row r="127" spans="1:12" ht="15" customHeight="1">
      <c r="A127" s="2102"/>
      <c r="B127" s="2112"/>
      <c r="C127" s="2115"/>
      <c r="D127" s="2110"/>
      <c r="E127" s="751" t="s">
        <v>251</v>
      </c>
      <c r="F127" s="800" t="s">
        <v>106</v>
      </c>
      <c r="G127" s="727"/>
      <c r="H127" s="667" t="s">
        <v>99</v>
      </c>
      <c r="I127" s="704"/>
      <c r="J127" s="808">
        <v>10</v>
      </c>
      <c r="K127" s="667" t="s">
        <v>124</v>
      </c>
      <c r="L127" s="809" t="s">
        <v>173</v>
      </c>
    </row>
    <row r="128" spans="1:12" ht="15" customHeight="1">
      <c r="A128" s="2102"/>
      <c r="B128" s="2112"/>
      <c r="C128" s="2115"/>
      <c r="D128" s="2110"/>
      <c r="E128" s="659"/>
      <c r="F128" s="667"/>
      <c r="G128" s="667"/>
      <c r="H128" s="667"/>
      <c r="I128" s="664"/>
      <c r="J128" s="664"/>
      <c r="K128" s="667"/>
      <c r="L128" s="667"/>
    </row>
    <row r="129" spans="1:12" ht="15" customHeight="1">
      <c r="A129" s="2102"/>
      <c r="B129" s="1887" t="s">
        <v>72</v>
      </c>
      <c r="C129" s="2031"/>
      <c r="D129" s="2098">
        <v>10</v>
      </c>
      <c r="E129" s="658"/>
      <c r="F129" s="744"/>
      <c r="G129" s="744"/>
      <c r="H129" s="744"/>
      <c r="I129" s="662"/>
      <c r="J129" s="662"/>
      <c r="K129" s="744"/>
      <c r="L129" s="744"/>
    </row>
    <row r="130" spans="1:12" ht="15" customHeight="1">
      <c r="A130" s="2102"/>
      <c r="B130" s="1888"/>
      <c r="C130" s="2031"/>
      <c r="D130" s="2098"/>
      <c r="E130" s="1164" t="s">
        <v>121</v>
      </c>
      <c r="F130" s="826" t="s">
        <v>106</v>
      </c>
      <c r="G130" s="965" t="s">
        <v>178</v>
      </c>
      <c r="H130" s="965" t="s">
        <v>99</v>
      </c>
      <c r="I130" s="966">
        <v>10</v>
      </c>
      <c r="J130" s="966">
        <v>10</v>
      </c>
      <c r="K130" s="807" t="s">
        <v>124</v>
      </c>
      <c r="L130" s="792" t="s">
        <v>282</v>
      </c>
    </row>
    <row r="131" spans="1:12" ht="15" customHeight="1">
      <c r="A131" s="2102"/>
      <c r="B131" s="1888"/>
      <c r="C131" s="2031"/>
      <c r="D131" s="2098"/>
      <c r="E131" s="659"/>
      <c r="F131" s="667"/>
      <c r="G131" s="667"/>
      <c r="H131" s="667"/>
      <c r="I131" s="664"/>
      <c r="J131" s="664"/>
      <c r="K131" s="667"/>
      <c r="L131" s="667"/>
    </row>
    <row r="132" spans="1:12" ht="15" customHeight="1">
      <c r="A132" s="2103"/>
      <c r="B132" s="1889"/>
      <c r="C132" s="2031"/>
      <c r="D132" s="2098"/>
      <c r="E132" s="957"/>
      <c r="F132" s="805"/>
      <c r="G132" s="805"/>
      <c r="H132" s="805"/>
      <c r="I132" s="958"/>
      <c r="J132" s="958"/>
      <c r="K132" s="805"/>
      <c r="L132" s="805"/>
    </row>
    <row r="133" spans="1:12" ht="15" customHeight="1">
      <c r="A133" s="2123" t="s">
        <v>14</v>
      </c>
      <c r="B133" s="2125" t="s">
        <v>211</v>
      </c>
      <c r="C133" s="2128"/>
      <c r="D133" s="2098">
        <v>10</v>
      </c>
      <c r="E133" s="658"/>
      <c r="F133" s="744"/>
      <c r="G133" s="744"/>
      <c r="H133" s="744"/>
      <c r="I133" s="662"/>
      <c r="J133" s="662"/>
      <c r="K133" s="744"/>
      <c r="L133" s="744"/>
    </row>
    <row r="134" spans="1:12" ht="15" customHeight="1">
      <c r="A134" s="2124"/>
      <c r="B134" s="2126"/>
      <c r="C134" s="2128"/>
      <c r="D134" s="2098"/>
      <c r="E134" s="969" t="s">
        <v>122</v>
      </c>
      <c r="F134" s="970" t="s">
        <v>106</v>
      </c>
      <c r="G134" s="792"/>
      <c r="H134" s="970" t="s">
        <v>101</v>
      </c>
      <c r="I134" s="970"/>
      <c r="J134" s="970">
        <v>7.25</v>
      </c>
      <c r="K134" s="851" t="s">
        <v>124</v>
      </c>
      <c r="L134" s="851" t="s">
        <v>174</v>
      </c>
    </row>
    <row r="135" spans="1:12" ht="15" customHeight="1">
      <c r="A135" s="2124"/>
      <c r="B135" s="2126"/>
      <c r="C135" s="2128"/>
      <c r="D135" s="2098"/>
      <c r="E135" s="753"/>
      <c r="F135" s="755"/>
      <c r="G135" s="693"/>
      <c r="H135" s="755"/>
      <c r="I135" s="755"/>
      <c r="J135" s="755"/>
      <c r="K135" s="807"/>
      <c r="L135" s="813"/>
    </row>
    <row r="136" spans="1:12" ht="15" customHeight="1">
      <c r="A136" s="2124"/>
      <c r="B136" s="2127"/>
      <c r="C136" s="2128"/>
      <c r="D136" s="2098"/>
      <c r="E136" s="957"/>
      <c r="F136" s="805"/>
      <c r="G136" s="805"/>
      <c r="H136" s="805"/>
      <c r="I136" s="958"/>
      <c r="J136" s="958"/>
      <c r="K136" s="805"/>
      <c r="L136" s="805"/>
    </row>
    <row r="137" spans="1:12" ht="15" customHeight="1">
      <c r="A137" s="2123" t="s">
        <v>15</v>
      </c>
      <c r="B137" s="2125" t="s">
        <v>73</v>
      </c>
      <c r="C137" s="2128"/>
      <c r="D137" s="2098"/>
      <c r="E137" s="658"/>
      <c r="F137" s="744"/>
      <c r="G137" s="744"/>
      <c r="H137" s="744"/>
      <c r="I137" s="662"/>
      <c r="J137" s="662"/>
      <c r="K137" s="744"/>
      <c r="L137" s="744"/>
    </row>
    <row r="138" spans="1:12" ht="15" customHeight="1">
      <c r="A138" s="2124"/>
      <c r="B138" s="2126"/>
      <c r="C138" s="2128"/>
      <c r="D138" s="2098"/>
      <c r="E138" s="959"/>
      <c r="F138" s="872"/>
      <c r="G138" s="872"/>
      <c r="H138" s="872"/>
      <c r="I138" s="873"/>
      <c r="J138" s="873"/>
      <c r="K138" s="872"/>
      <c r="L138" s="872"/>
    </row>
    <row r="139" spans="1:12" ht="15" customHeight="1">
      <c r="A139" s="2124"/>
      <c r="B139" s="2126"/>
      <c r="C139" s="2128"/>
      <c r="D139" s="2098"/>
      <c r="E139" s="676"/>
      <c r="F139" s="653"/>
      <c r="G139" s="653"/>
      <c r="H139" s="653"/>
      <c r="I139" s="668"/>
      <c r="J139" s="668"/>
      <c r="K139" s="653"/>
      <c r="L139" s="653"/>
    </row>
    <row r="140" spans="1:12" ht="15" customHeight="1">
      <c r="A140" s="2131"/>
      <c r="B140" s="2127"/>
      <c r="C140" s="2128"/>
      <c r="D140" s="2098"/>
      <c r="E140" s="1263"/>
      <c r="F140" s="771"/>
      <c r="G140" s="771"/>
      <c r="H140" s="771"/>
      <c r="I140" s="755"/>
      <c r="J140" s="755"/>
      <c r="K140" s="771"/>
      <c r="L140" s="771"/>
    </row>
    <row r="141" spans="1:12" ht="50.25" customHeight="1">
      <c r="A141" s="1887" t="s">
        <v>34</v>
      </c>
      <c r="B141" s="1897"/>
      <c r="C141" s="1900" t="s">
        <v>86</v>
      </c>
      <c r="D141" s="1900"/>
      <c r="E141" s="1264"/>
      <c r="F141" s="1049"/>
      <c r="G141" s="1049"/>
      <c r="H141" s="1049"/>
      <c r="I141" s="1002"/>
      <c r="J141" s="1002"/>
      <c r="K141" s="1049"/>
      <c r="L141" s="1049"/>
    </row>
    <row r="142" spans="1:12" ht="41.25" customHeight="1">
      <c r="A142" s="1898"/>
      <c r="B142" s="1899"/>
      <c r="C142" s="409" t="s">
        <v>56</v>
      </c>
      <c r="D142" s="409" t="s">
        <v>32</v>
      </c>
      <c r="E142" s="2117" t="s">
        <v>38</v>
      </c>
      <c r="F142" s="2117" t="s">
        <v>67</v>
      </c>
      <c r="G142" s="1475" t="s">
        <v>46</v>
      </c>
      <c r="H142" s="1475" t="s">
        <v>39</v>
      </c>
      <c r="I142" s="1475" t="s">
        <v>93</v>
      </c>
      <c r="J142" s="1475" t="s">
        <v>96</v>
      </c>
      <c r="K142" s="1475" t="s">
        <v>95</v>
      </c>
      <c r="L142" s="2096" t="s">
        <v>40</v>
      </c>
    </row>
    <row r="143" spans="1:12" ht="15" customHeight="1">
      <c r="A143" s="2129" t="s">
        <v>231</v>
      </c>
      <c r="B143" s="2130"/>
      <c r="C143" s="1151">
        <f>((C18*0.7)*0.1)+(C18*0.7)*0.05</f>
        <v>17.99</v>
      </c>
      <c r="D143" s="458">
        <f>SUM(D144:D158)</f>
        <v>20</v>
      </c>
      <c r="E143" s="1478"/>
      <c r="F143" s="2118"/>
      <c r="G143" s="1478"/>
      <c r="H143" s="1478"/>
      <c r="I143" s="1476"/>
      <c r="J143" s="1476"/>
      <c r="K143" s="1478"/>
      <c r="L143" s="2097"/>
    </row>
    <row r="144" spans="1:12" s="622" customFormat="1" ht="15" customHeight="1">
      <c r="A144" s="2101" t="s">
        <v>17</v>
      </c>
      <c r="B144" s="2111" t="s">
        <v>74</v>
      </c>
      <c r="C144" s="2114"/>
      <c r="D144" s="2099">
        <v>10</v>
      </c>
      <c r="E144" s="780"/>
      <c r="F144" s="781"/>
      <c r="G144" s="2106"/>
      <c r="H144" s="2106"/>
      <c r="I144" s="2106"/>
      <c r="J144" s="2106"/>
      <c r="K144" s="2106"/>
      <c r="L144" s="2107"/>
    </row>
    <row r="145" spans="1:12" ht="25.5" customHeight="1">
      <c r="A145" s="2102"/>
      <c r="B145" s="2112"/>
      <c r="C145" s="2115"/>
      <c r="D145" s="2110"/>
      <c r="E145" s="1188" t="s">
        <v>344</v>
      </c>
      <c r="F145" s="1092" t="s">
        <v>106</v>
      </c>
      <c r="G145" s="1169" t="s">
        <v>178</v>
      </c>
      <c r="H145" s="1169" t="s">
        <v>123</v>
      </c>
      <c r="I145" s="1167">
        <v>1</v>
      </c>
      <c r="J145" s="1167">
        <v>1</v>
      </c>
      <c r="K145" s="1096">
        <v>10</v>
      </c>
      <c r="L145" s="1097" t="s">
        <v>350</v>
      </c>
    </row>
    <row r="146" spans="1:12" ht="25.5" customHeight="1">
      <c r="A146" s="2102"/>
      <c r="B146" s="2112"/>
      <c r="C146" s="2115"/>
      <c r="D146" s="2110"/>
      <c r="E146" s="1188" t="s">
        <v>347</v>
      </c>
      <c r="F146" s="1092" t="s">
        <v>106</v>
      </c>
      <c r="G146" s="1169" t="s">
        <v>178</v>
      </c>
      <c r="H146" s="1169" t="s">
        <v>123</v>
      </c>
      <c r="I146" s="1167">
        <v>1</v>
      </c>
      <c r="J146" s="1167">
        <v>1</v>
      </c>
      <c r="K146" s="1096">
        <v>10</v>
      </c>
      <c r="L146" s="1097" t="s">
        <v>350</v>
      </c>
    </row>
    <row r="147" spans="1:12" ht="25.5" customHeight="1">
      <c r="A147" s="2102"/>
      <c r="B147" s="2112"/>
      <c r="C147" s="2115"/>
      <c r="D147" s="2110"/>
      <c r="E147" s="1183" t="s">
        <v>343</v>
      </c>
      <c r="F147" s="1092" t="s">
        <v>106</v>
      </c>
      <c r="G147" s="1169" t="s">
        <v>178</v>
      </c>
      <c r="H147" s="1169" t="s">
        <v>123</v>
      </c>
      <c r="I147" s="1167">
        <v>1</v>
      </c>
      <c r="J147" s="1167">
        <v>1</v>
      </c>
      <c r="K147" s="1096">
        <v>10</v>
      </c>
      <c r="L147" s="1097" t="s">
        <v>350</v>
      </c>
    </row>
    <row r="148" spans="1:12" ht="33.75" customHeight="1">
      <c r="A148" s="2102"/>
      <c r="B148" s="2112"/>
      <c r="C148" s="2115"/>
      <c r="D148" s="2110"/>
      <c r="E148" s="1093" t="s">
        <v>323</v>
      </c>
      <c r="F148" s="1092" t="s">
        <v>106</v>
      </c>
      <c r="G148" s="1092" t="s">
        <v>178</v>
      </c>
      <c r="H148" s="1092" t="s">
        <v>123</v>
      </c>
      <c r="I148" s="1094">
        <v>1</v>
      </c>
      <c r="J148" s="1094">
        <v>1</v>
      </c>
      <c r="K148" s="1096">
        <v>1000</v>
      </c>
      <c r="L148" s="1097" t="s">
        <v>282</v>
      </c>
    </row>
    <row r="149" spans="1:12" ht="45" customHeight="1">
      <c r="A149" s="2102"/>
      <c r="B149" s="2112"/>
      <c r="C149" s="2115"/>
      <c r="D149" s="2110"/>
      <c r="E149" s="1185" t="s">
        <v>324</v>
      </c>
      <c r="F149" s="1169" t="s">
        <v>106</v>
      </c>
      <c r="G149" s="1169" t="s">
        <v>178</v>
      </c>
      <c r="H149" s="1169" t="s">
        <v>123</v>
      </c>
      <c r="I149" s="1167">
        <v>1</v>
      </c>
      <c r="J149" s="1167">
        <v>1</v>
      </c>
      <c r="K149" s="1169">
        <v>40</v>
      </c>
      <c r="L149" s="1097" t="s">
        <v>282</v>
      </c>
    </row>
    <row r="150" spans="1:12" ht="15" customHeight="1">
      <c r="A150" s="2102"/>
      <c r="B150" s="2112"/>
      <c r="C150" s="2115"/>
      <c r="D150" s="2110"/>
      <c r="E150" s="650"/>
      <c r="F150" s="653"/>
      <c r="G150" s="667"/>
      <c r="H150" s="667"/>
      <c r="I150" s="668"/>
      <c r="J150" s="668"/>
      <c r="K150" s="653"/>
      <c r="L150" s="655"/>
    </row>
    <row r="151" spans="1:12" ht="15" customHeight="1">
      <c r="A151" s="2103"/>
      <c r="B151" s="2113"/>
      <c r="C151" s="2116"/>
      <c r="D151" s="2100"/>
      <c r="E151" s="804"/>
      <c r="F151" s="806"/>
      <c r="G151" s="806"/>
      <c r="H151" s="806"/>
      <c r="I151" s="807"/>
      <c r="J151" s="807"/>
      <c r="K151" s="806"/>
      <c r="L151" s="806"/>
    </row>
    <row r="152" spans="1:12" ht="15" customHeight="1">
      <c r="A152" s="2101" t="s">
        <v>19</v>
      </c>
      <c r="B152" s="1887" t="s">
        <v>75</v>
      </c>
      <c r="C152" s="2031"/>
      <c r="D152" s="2098">
        <v>10</v>
      </c>
      <c r="E152" s="658"/>
      <c r="F152" s="744"/>
      <c r="G152" s="744"/>
      <c r="H152" s="744"/>
      <c r="I152" s="662"/>
      <c r="J152" s="662"/>
      <c r="K152" s="744"/>
      <c r="L152" s="744"/>
    </row>
    <row r="153" spans="1:12" ht="15" customHeight="1">
      <c r="A153" s="2102"/>
      <c r="B153" s="1888"/>
      <c r="C153" s="2031"/>
      <c r="D153" s="2098"/>
      <c r="E153" s="924" t="s">
        <v>127</v>
      </c>
      <c r="F153" s="872" t="s">
        <v>106</v>
      </c>
      <c r="G153" s="872"/>
      <c r="H153" s="872" t="s">
        <v>125</v>
      </c>
      <c r="I153" s="873"/>
      <c r="J153" s="873">
        <v>10</v>
      </c>
      <c r="K153" s="872">
        <v>100</v>
      </c>
      <c r="L153" s="792" t="s">
        <v>282</v>
      </c>
    </row>
    <row r="154" spans="1:12" ht="15" customHeight="1">
      <c r="A154" s="2102"/>
      <c r="B154" s="1888"/>
      <c r="C154" s="2031"/>
      <c r="D154" s="2098"/>
      <c r="E154" s="650" t="s">
        <v>128</v>
      </c>
      <c r="F154" s="653" t="s">
        <v>106</v>
      </c>
      <c r="G154" s="653"/>
      <c r="H154" s="653" t="s">
        <v>125</v>
      </c>
      <c r="I154" s="668"/>
      <c r="J154" s="668">
        <v>5</v>
      </c>
      <c r="K154" s="653">
        <v>50</v>
      </c>
      <c r="L154" s="655" t="s">
        <v>282</v>
      </c>
    </row>
    <row r="155" spans="1:12" ht="15" customHeight="1">
      <c r="A155" s="2102"/>
      <c r="B155" s="1888"/>
      <c r="C155" s="2031"/>
      <c r="D155" s="2098"/>
      <c r="E155" s="650"/>
      <c r="F155" s="653"/>
      <c r="G155" s="653"/>
      <c r="H155" s="653"/>
      <c r="I155" s="668"/>
      <c r="J155" s="668"/>
      <c r="K155" s="653"/>
      <c r="L155" s="655"/>
    </row>
    <row r="156" spans="1:12" ht="15" customHeight="1">
      <c r="A156" s="2102"/>
      <c r="B156" s="1888"/>
      <c r="C156" s="2031"/>
      <c r="D156" s="2098"/>
      <c r="E156" s="650" t="s">
        <v>129</v>
      </c>
      <c r="F156" s="653" t="s">
        <v>106</v>
      </c>
      <c r="G156" s="653"/>
      <c r="H156" s="653" t="s">
        <v>207</v>
      </c>
      <c r="I156" s="668"/>
      <c r="J156" s="668">
        <v>5</v>
      </c>
      <c r="K156" s="653">
        <v>10</v>
      </c>
      <c r="L156" s="655" t="s">
        <v>282</v>
      </c>
    </row>
    <row r="157" spans="1:12" ht="15" customHeight="1">
      <c r="A157" s="2102"/>
      <c r="B157" s="1888"/>
      <c r="C157" s="2031"/>
      <c r="D157" s="2098"/>
      <c r="E157" s="659"/>
      <c r="F157" s="667"/>
      <c r="G157" s="667"/>
      <c r="H157" s="667"/>
      <c r="I157" s="664"/>
      <c r="J157" s="664"/>
      <c r="K157" s="667"/>
      <c r="L157" s="667"/>
    </row>
    <row r="158" spans="1:12" ht="15" customHeight="1">
      <c r="A158" s="2103"/>
      <c r="B158" s="1889"/>
      <c r="C158" s="2031"/>
      <c r="D158" s="2098"/>
      <c r="E158" s="171"/>
      <c r="F158" s="482"/>
      <c r="G158" s="482"/>
      <c r="H158" s="482"/>
      <c r="I158" s="350"/>
      <c r="J158" s="350"/>
      <c r="K158" s="482"/>
      <c r="L158" s="482"/>
    </row>
    <row r="159" ht="16.5" customHeight="1"/>
    <row r="160" spans="2:4" ht="34.5" customHeight="1">
      <c r="B160" s="579" t="s">
        <v>79</v>
      </c>
      <c r="C160" s="556">
        <f>C18</f>
        <v>171.33333333333331</v>
      </c>
      <c r="D160" s="34"/>
    </row>
    <row r="161" spans="2:5" ht="16.5" customHeight="1">
      <c r="B161" s="72"/>
      <c r="C161" s="580"/>
      <c r="D161" s="446"/>
      <c r="E161" s="493"/>
    </row>
    <row r="162" spans="2:4" ht="16.5" customHeight="1">
      <c r="B162" s="72"/>
      <c r="C162" s="580"/>
      <c r="D162" s="34"/>
    </row>
    <row r="163" spans="2:4" ht="16.5" customHeight="1">
      <c r="B163" s="249"/>
      <c r="C163" s="582"/>
      <c r="D163" s="492"/>
    </row>
    <row r="164" spans="2:12" ht="16.5" customHeight="1">
      <c r="B164" s="581" t="s">
        <v>192</v>
      </c>
      <c r="C164" s="556">
        <f>C19</f>
        <v>200</v>
      </c>
      <c r="D164" s="56"/>
      <c r="E164" s="286"/>
      <c r="F164" s="286"/>
      <c r="G164" s="442"/>
      <c r="H164" s="442"/>
      <c r="I164" s="442"/>
      <c r="J164" s="442"/>
      <c r="K164" s="442"/>
      <c r="L164" s="442"/>
    </row>
    <row r="165" spans="2:12" ht="16.5" customHeight="1">
      <c r="B165" s="34"/>
      <c r="C165" s="34"/>
      <c r="D165" s="56"/>
      <c r="E165" s="56"/>
      <c r="F165" s="56"/>
      <c r="G165" s="442"/>
      <c r="H165" s="442"/>
      <c r="I165" s="442"/>
      <c r="J165" s="442"/>
      <c r="K165" s="442"/>
      <c r="L165" s="442"/>
    </row>
    <row r="166" spans="2:12" ht="16.5" customHeight="1">
      <c r="B166" s="43" t="s">
        <v>164</v>
      </c>
      <c r="C166" s="124" t="s">
        <v>166</v>
      </c>
      <c r="D166" s="56"/>
      <c r="E166" s="56"/>
      <c r="F166" s="56"/>
      <c r="G166" s="442"/>
      <c r="H166" s="442"/>
      <c r="I166" s="442"/>
      <c r="J166" s="442"/>
      <c r="K166" s="442"/>
      <c r="L166" s="442"/>
    </row>
    <row r="167" spans="2:12" ht="16.5" customHeight="1">
      <c r="B167" s="43"/>
      <c r="C167" s="124" t="s">
        <v>280</v>
      </c>
      <c r="D167" s="34"/>
      <c r="E167" s="56"/>
      <c r="F167" s="56"/>
      <c r="G167" s="442"/>
      <c r="H167" s="442"/>
      <c r="I167" s="442"/>
      <c r="J167" s="442"/>
      <c r="K167" s="442"/>
      <c r="L167" s="442"/>
    </row>
    <row r="168" spans="2:12" ht="16.5" customHeight="1">
      <c r="B168" s="72"/>
      <c r="C168" s="124" t="s">
        <v>229</v>
      </c>
      <c r="D168" s="40"/>
      <c r="E168" s="34"/>
      <c r="F168" s="34"/>
      <c r="G168" s="442"/>
      <c r="H168" s="442"/>
      <c r="I168" s="442"/>
      <c r="J168" s="442"/>
      <c r="K168" s="442"/>
      <c r="L168" s="442"/>
    </row>
    <row r="169" spans="2:15" ht="16.5" customHeight="1">
      <c r="B169" s="121"/>
      <c r="C169" s="948"/>
      <c r="D169" s="949"/>
      <c r="E169" s="40"/>
      <c r="F169" s="40"/>
      <c r="G169" s="442"/>
      <c r="H169" s="442"/>
      <c r="I169" s="442"/>
      <c r="J169" s="442"/>
      <c r="K169" s="442"/>
      <c r="L169" s="442"/>
      <c r="M169" s="949"/>
      <c r="N169" s="949"/>
      <c r="O169" s="949"/>
    </row>
    <row r="170" spans="2:15" ht="29.25" customHeight="1">
      <c r="B170" s="951"/>
      <c r="C170" s="945"/>
      <c r="D170" s="945"/>
      <c r="E170" s="949"/>
      <c r="F170" s="949"/>
      <c r="G170" s="949"/>
      <c r="H170" s="949"/>
      <c r="I170" s="949"/>
      <c r="J170" s="949"/>
      <c r="K170" s="949"/>
      <c r="L170" s="949"/>
      <c r="M170" s="175"/>
      <c r="N170" s="175"/>
      <c r="O170" s="175"/>
    </row>
    <row r="171" spans="2:15" ht="16.5" customHeight="1">
      <c r="B171" s="34"/>
      <c r="C171" s="461"/>
      <c r="D171" s="945"/>
      <c r="E171" s="945"/>
      <c r="F171" s="945"/>
      <c r="G171" s="945"/>
      <c r="H171" s="945"/>
      <c r="I171" s="945"/>
      <c r="J171" s="945"/>
      <c r="K171" s="945"/>
      <c r="L171" s="945"/>
      <c r="M171" s="175"/>
      <c r="N171" s="175"/>
      <c r="O171" s="175"/>
    </row>
    <row r="172" spans="2:15" ht="16.5" customHeight="1">
      <c r="B172" s="34"/>
      <c r="C172" s="461"/>
      <c r="D172" s="945"/>
      <c r="E172" s="945"/>
      <c r="F172" s="945"/>
      <c r="G172" s="945"/>
      <c r="H172" s="945"/>
      <c r="I172" s="945"/>
      <c r="J172" s="945"/>
      <c r="K172" s="945"/>
      <c r="L172" s="945"/>
      <c r="M172" s="175"/>
      <c r="N172" s="175"/>
      <c r="O172" s="175"/>
    </row>
    <row r="173" spans="2:15" ht="15.75" customHeight="1">
      <c r="B173" s="34"/>
      <c r="C173" s="461"/>
      <c r="D173" s="946"/>
      <c r="E173" s="945"/>
      <c r="F173" s="945"/>
      <c r="G173" s="945"/>
      <c r="H173" s="945"/>
      <c r="I173" s="344"/>
      <c r="J173" s="328"/>
      <c r="K173" s="328"/>
      <c r="L173" s="175"/>
      <c r="M173" s="463"/>
      <c r="N173" s="464"/>
      <c r="O173" s="175"/>
    </row>
    <row r="174" spans="2:12" ht="16.5" customHeight="1">
      <c r="B174" s="34"/>
      <c r="C174" s="944"/>
      <c r="D174" s="361"/>
      <c r="E174" s="946"/>
      <c r="F174" s="946"/>
      <c r="G174" s="946"/>
      <c r="H174" s="946"/>
      <c r="I174" s="946"/>
      <c r="J174" s="946"/>
      <c r="K174" s="462"/>
      <c r="L174" s="463"/>
    </row>
    <row r="175" spans="2:12" ht="16.5" customHeight="1">
      <c r="B175" s="34"/>
      <c r="C175" s="124"/>
      <c r="D175" s="952"/>
      <c r="E175" s="361"/>
      <c r="F175" s="361"/>
      <c r="G175" s="361"/>
      <c r="H175" s="361"/>
      <c r="I175" s="361"/>
      <c r="J175" s="361"/>
      <c r="K175" s="361"/>
      <c r="L175" s="361"/>
    </row>
    <row r="176" spans="2:12" ht="11.25" customHeight="1">
      <c r="B176" s="442"/>
      <c r="C176" s="442"/>
      <c r="D176" s="442"/>
      <c r="E176" s="952"/>
      <c r="F176" s="952"/>
      <c r="G176" s="952"/>
      <c r="H176" s="952"/>
      <c r="I176" s="952"/>
      <c r="J176" s="952"/>
      <c r="K176" s="952"/>
      <c r="L176" s="952"/>
    </row>
    <row r="177" spans="2:12" ht="11.25" customHeight="1">
      <c r="B177" s="442"/>
      <c r="C177" s="442"/>
      <c r="D177" s="442"/>
      <c r="E177" s="442"/>
      <c r="F177" s="442"/>
      <c r="G177" s="442"/>
      <c r="H177" s="442"/>
      <c r="I177" s="442"/>
      <c r="J177" s="442"/>
      <c r="K177" s="442"/>
      <c r="L177" s="442"/>
    </row>
    <row r="178" spans="2:12" ht="11.25" customHeight="1">
      <c r="B178" s="442"/>
      <c r="C178" s="442"/>
      <c r="D178" s="442"/>
      <c r="E178" s="442"/>
      <c r="F178" s="442"/>
      <c r="G178" s="442"/>
      <c r="H178" s="442"/>
      <c r="I178" s="442"/>
      <c r="J178" s="442"/>
      <c r="K178" s="442"/>
      <c r="L178" s="442"/>
    </row>
    <row r="179" spans="2:12" ht="11.25" customHeight="1">
      <c r="B179" s="442"/>
      <c r="C179" s="442"/>
      <c r="D179" s="442"/>
      <c r="E179" s="442"/>
      <c r="F179" s="442"/>
      <c r="G179" s="442"/>
      <c r="H179" s="442"/>
      <c r="I179" s="442"/>
      <c r="J179" s="442"/>
      <c r="K179" s="442"/>
      <c r="L179" s="442"/>
    </row>
    <row r="180" spans="2:12" ht="11.25" customHeight="1">
      <c r="B180" s="442"/>
      <c r="C180" s="442"/>
      <c r="D180" s="442"/>
      <c r="E180" s="442"/>
      <c r="F180" s="442"/>
      <c r="G180" s="442"/>
      <c r="H180" s="442"/>
      <c r="I180" s="442"/>
      <c r="J180" s="442"/>
      <c r="K180" s="442"/>
      <c r="L180" s="442"/>
    </row>
    <row r="181" spans="2:12" ht="11.25" customHeight="1">
      <c r="B181" s="442"/>
      <c r="C181" s="442"/>
      <c r="D181" s="442"/>
      <c r="E181" s="442"/>
      <c r="F181" s="442"/>
      <c r="G181" s="442"/>
      <c r="H181" s="442"/>
      <c r="I181" s="442"/>
      <c r="J181" s="442"/>
      <c r="K181" s="442"/>
      <c r="L181" s="442"/>
    </row>
    <row r="182" spans="2:12" ht="11.25" customHeight="1">
      <c r="B182" s="442"/>
      <c r="C182" s="442"/>
      <c r="D182" s="442"/>
      <c r="E182" s="442"/>
      <c r="F182" s="442"/>
      <c r="G182" s="442"/>
      <c r="H182" s="442"/>
      <c r="I182" s="442"/>
      <c r="J182" s="442"/>
      <c r="K182" s="442"/>
      <c r="L182" s="442"/>
    </row>
    <row r="183" spans="2:12" ht="11.25" customHeight="1">
      <c r="B183" s="442"/>
      <c r="C183" s="442"/>
      <c r="D183" s="442"/>
      <c r="E183" s="442"/>
      <c r="F183" s="442"/>
      <c r="G183" s="442"/>
      <c r="H183" s="442"/>
      <c r="I183" s="442"/>
      <c r="J183" s="442"/>
      <c r="K183" s="442"/>
      <c r="L183" s="442"/>
    </row>
    <row r="184" spans="2:12" ht="11.25" customHeight="1">
      <c r="B184" s="442"/>
      <c r="C184" s="442"/>
      <c r="D184" s="442"/>
      <c r="E184" s="442"/>
      <c r="F184" s="442"/>
      <c r="G184" s="442"/>
      <c r="H184" s="442"/>
      <c r="I184" s="442"/>
      <c r="J184" s="442"/>
      <c r="K184" s="442"/>
      <c r="L184" s="442"/>
    </row>
    <row r="185" spans="2:12" ht="11.25" customHeight="1">
      <c r="B185" s="442"/>
      <c r="C185" s="443"/>
      <c r="D185" s="443"/>
      <c r="E185" s="442"/>
      <c r="F185" s="442"/>
      <c r="G185" s="442"/>
      <c r="H185" s="442"/>
      <c r="I185" s="442"/>
      <c r="J185" s="442"/>
      <c r="K185" s="442"/>
      <c r="L185" s="442"/>
    </row>
    <row r="186" spans="2:12" ht="11.25" customHeight="1">
      <c r="B186" s="443"/>
      <c r="C186" s="443"/>
      <c r="D186" s="443"/>
      <c r="E186" s="443"/>
      <c r="F186" s="443"/>
      <c r="G186" s="443"/>
      <c r="H186" s="443"/>
      <c r="I186" s="443"/>
      <c r="J186" s="443"/>
      <c r="K186" s="443"/>
      <c r="L186" s="443"/>
    </row>
    <row r="187" spans="2:12" ht="11.25" customHeight="1">
      <c r="B187" s="443"/>
      <c r="C187" s="443"/>
      <c r="D187" s="443"/>
      <c r="E187" s="443"/>
      <c r="F187" s="443"/>
      <c r="G187" s="443"/>
      <c r="H187" s="443"/>
      <c r="I187" s="443"/>
      <c r="J187" s="443"/>
      <c r="K187" s="443"/>
      <c r="L187" s="443"/>
    </row>
    <row r="188" spans="2:12" ht="11.25" customHeight="1">
      <c r="B188" s="443"/>
      <c r="C188" s="443"/>
      <c r="D188" s="443"/>
      <c r="E188" s="443"/>
      <c r="F188" s="443"/>
      <c r="G188" s="443"/>
      <c r="H188" s="443"/>
      <c r="I188" s="443"/>
      <c r="J188" s="443"/>
      <c r="K188" s="443"/>
      <c r="L188" s="443"/>
    </row>
    <row r="189" spans="2:12" ht="15">
      <c r="B189" s="443"/>
      <c r="E189" s="443"/>
      <c r="F189" s="443"/>
      <c r="G189" s="443"/>
      <c r="H189" s="443"/>
      <c r="I189" s="443"/>
      <c r="J189" s="443"/>
      <c r="K189" s="443"/>
      <c r="L189" s="443"/>
    </row>
  </sheetData>
  <sheetProtection/>
  <protectedRanges>
    <protectedRange sqref="C12:D13 C15:D16 E15 C19 E18:F19 D98 E131:L133 D137 E136:L141 E124:L125 E151:L152 E25:L26 E29:L31 E33:L34 E47:L48 E117:L117 D71 E109:L110 D67 D84:D87 D89:D96 D73:D82 D23:D39 E157:L158 D47:D56 D109 D143:D158 D111:D133 E128:L129" name="Range1"/>
    <protectedRange password="CDC0" sqref="G15" name="Range1_2"/>
    <protectedRange sqref="C17:D17" name="Range1_1_2_1"/>
    <protectedRange password="CDC0" sqref="H23:H24" name="Range1_7_1_2_1"/>
    <protectedRange password="CDC0" sqref="G23:G24" name="Range1_6_2_1"/>
    <protectedRange password="CDC0" sqref="K23:L24" name="Range1_6_5_1"/>
    <protectedRange password="CDC0" sqref="E24:F24" name="Range1_6_8"/>
    <protectedRange password="CDC0" sqref="I23:J24" name="Range1_6_4"/>
    <protectedRange password="CDC0" sqref="K72 K50" name="Range1_15"/>
    <protectedRange password="CDC0" sqref="F52:F55 F82:F83 F86:G87 F74 F92:G92 G71 F93 F95:F97 G73:G76 F72:H72 F50:H50 G78:G79 F118:F123" name="Range1_11_2"/>
    <protectedRange password="CDC0" sqref="I72 I50" name="Range1_10_2_1"/>
    <protectedRange password="CDC0" sqref="L72" name="Range1_6_10"/>
    <protectedRange password="CDC0" sqref="G52:H52" name="Range1_1_4"/>
    <protectedRange password="CDC0" sqref="G55:H55" name="Range1_1_5"/>
    <protectedRange password="CDC0" sqref="E52:E53" name="Range1_1_1"/>
    <protectedRange password="CDC0" sqref="K52:K54" name="Range1_11_2_2_1_1"/>
    <protectedRange sqref="F94 F81 F85 F91" name="Range1_4"/>
    <protectedRange password="CDC0" sqref="H81" name="Range1_12_13_1_1_1"/>
    <protectedRange password="CDC0" sqref="I81:J81 G91 G81 G85 G93:G94" name="Range1_12_8_1_1"/>
    <protectedRange password="CDC0" sqref="L81" name="Range1_6_2"/>
    <protectedRange password="CDC0" sqref="E74 E92:E93" name="Range1_3"/>
    <protectedRange password="CDC0" sqref="E94 E81:E83 E85:E87" name="Range1_12_1_4"/>
    <protectedRange password="CDC0" sqref="J92 J93:K93 J74:K74" name="Range1_3_3"/>
    <protectedRange password="CDC0" sqref="L94 L82:L87" name="Range1_6_5_3"/>
    <protectedRange password="CDC0" sqref="L74 L92:L93 L67 L107 L95:L105" name="Range1_7_3"/>
    <protectedRange password="CDC0" sqref="K82:K83 K92 H86:K86 H94:K94 H74 H92:H93 H87:J87 K67 H85 H95:H97 K95:K98" name="Range1_12_1_4_3"/>
    <protectedRange password="CDC0" sqref="J82:J83 I85:J85" name="Range1_12_1_1_3_1"/>
    <protectedRange password="CDC0" sqref="I74 I92:I93" name="Range1_3_2_2"/>
    <protectedRange sqref="L119:L123 I119:I123" name="Range1_4_1"/>
    <protectedRange password="CDC0" sqref="H118:J118 L118 H119:H123" name="Range1_3_1_1_1"/>
    <protectedRange password="CDC0" sqref="K118" name="Range1_5_2_1_1"/>
    <protectedRange password="CDC0" sqref="G118:G123" name="Range1_11_1_1"/>
    <protectedRange sqref="E119" name="Range1_1_1_4"/>
    <protectedRange password="CDC0" sqref="E118" name="Range1_3_1_1"/>
    <protectedRange password="CDC0" sqref="J119:K123" name="Range1_1"/>
    <protectedRange password="CDC0" sqref="L116" name="Range1_3_1"/>
    <protectedRange password="CDC0" sqref="L112" name="Range1_12_1_4_2"/>
    <protectedRange password="CDC0" sqref="H113" name="Range1_5_1_1"/>
    <protectedRange password="CDC0" sqref="L113:L114" name="Range1_6_5"/>
    <protectedRange password="CDC0" sqref="G112:G115" name="Range1_6_2_1_1"/>
    <protectedRange password="CDC0" sqref="F115 H115" name="Range1_2_1"/>
    <protectedRange password="CDC0" sqref="J115:L115" name="Range1_2_2"/>
    <protectedRange password="CDC0" sqref="E115 E113" name="Range1_3_2"/>
    <protectedRange password="CDC0" sqref="K127" name="Range1_5_2"/>
    <protectedRange password="CDC0" sqref="E130:G130" name="Range1_19_1"/>
    <protectedRange password="CDC0" sqref="H130:J130 H126" name="Range1_4_1_1"/>
    <protectedRange password="CDC0" sqref="E135" name="Range1_5"/>
    <protectedRange password="CDC0" sqref="G134:G135" name="Range1_6"/>
    <protectedRange password="CDC0" sqref="J135 F135 H135" name="Range1_4_2"/>
    <protectedRange sqref="K135" name="Range1_10_1_1"/>
    <protectedRange password="CDC0" sqref="K134" name="Range1_8_1_1"/>
    <protectedRange password="CDC0" sqref="L134:L135" name="Range1_7_1_1"/>
    <protectedRange password="CDC0" sqref="F150:K150" name="Range1_16"/>
    <protectedRange password="CDC0" sqref="E153:E156" name="Range1_9"/>
    <protectedRange password="CDC0" sqref="F153:K156" name="Range1_18_1"/>
    <protectedRange password="CDC0" sqref="L155" name="Range1_6_7_7_1"/>
    <protectedRange password="CDC0" sqref="F28" name="Range1_7_1_2"/>
    <protectedRange password="CDC0" sqref="G27:G28" name="Range1_6_2_1_2"/>
    <protectedRange password="CDC0" sqref="L27:L28" name="Range1_6_5_1_1"/>
    <protectedRange password="CDC0" sqref="F32" name="Range1_8_1_1_1"/>
    <protectedRange password="CDC0" sqref="E32 G32 I32:K32" name="Range1_9_1"/>
    <protectedRange password="CDC0" sqref="I36" name="Range1_8"/>
    <protectedRange password="CDC0" sqref="G35:G36" name="Range1_6_1"/>
    <protectedRange password="CDC0" sqref="H35:I35 H36 K35:K36" name="Range1_10"/>
    <protectedRange password="CDC0" sqref="L71 L73" name="Range1_7_2"/>
    <protectedRange password="CDC0" sqref="H71:K71 E71:F71 H73:K73 E73:F73" name="Range1_12_1"/>
    <protectedRange password="CDC0" sqref="G126" name="Range1_11"/>
    <protectedRange password="CDC0" sqref="E126" name="Range1_16_1_1"/>
    <protectedRange password="CDC0" sqref="K57" name="Range1_15_1"/>
    <protectedRange password="CDC0" sqref="F57:F59 F65:F66" name="Range1_12_13_1_1"/>
    <protectedRange password="CDC0" sqref="H57" name="Range1_12_8_1_1_1"/>
    <protectedRange password="CDC0" sqref="H58" name="Range1_1_4_1"/>
    <protectedRange password="CDC0" sqref="L57:L59 L65:L66" name="Range1_6_5_2"/>
    <protectedRange password="CDC0" sqref="G57:G59 G65:G66" name="Range1_6_3_1"/>
    <protectedRange password="CDC0" sqref="E150" name="Range1_20_3_2"/>
    <protectedRange password="CDC0" sqref="L75:L76 L78:L80" name="Range1_6_21_1_1"/>
    <protectedRange password="CDC0" sqref="E80:K80 E75:F76 H75:K76 H78:J79 E78:F79" name="Range1_12_1_13_1_1"/>
    <protectedRange password="CDC0" sqref="G37 I37 K37:K38" name="Range1_7"/>
    <protectedRange password="CDC0" sqref="H37" name="Range1_10_1"/>
    <protectedRange password="CDC0" sqref="K39" name="Range1_13_1"/>
    <protectedRange password="CDC0" sqref="H38:H39" name="Range1_10_4_1"/>
    <protectedRange password="CDC0" sqref="E84:F84 J84:K84" name="Range1_12_1_1"/>
    <protectedRange password="CDC0" sqref="F89" name="Range1_12_1_6"/>
    <protectedRange sqref="K87" name="Range1_10_1_1_5"/>
    <protectedRange password="CDC0" sqref="F67:H67 F98 H98" name="Range1_12_1_17"/>
    <protectedRange password="CDC0" sqref="I67" name="Range1_12_1_2_2"/>
    <protectedRange password="CDC0" sqref="J54:J55" name="Range1_13"/>
    <protectedRange password="CDC0" sqref="J52:J53" name="Range1_1_3"/>
    <protectedRange password="CDC0" sqref="E35" name="Range1_10_1_2_2"/>
    <protectedRange password="CDC0" sqref="E36:E37" name="Range1_8_1_4"/>
    <protectedRange password="CDC0" sqref="E38:E39" name="Range1_21_1"/>
    <protectedRange password="CDC0" sqref="F36:F37" name="Range1_8_2_1_1_1_3"/>
    <protectedRange password="CDC0" sqref="F38:F39" name="Range1_8_2_2_1_1_3"/>
    <protectedRange password="CDC0" sqref="J35" name="Range1_10_1_1_1_2"/>
    <protectedRange password="CDC0" sqref="J36:J37" name="Range1_8_2_1_3"/>
    <protectedRange password="CDC0" sqref="J38:J39" name="Range1_13_2_3"/>
    <protectedRange password="CDC0" sqref="E67 E95:E98" name="Range1_12_1_16"/>
    <protectedRange password="CDC0" sqref="J67 J95:J98" name="Range1_12_1_19"/>
    <protectedRange password="CDC0" sqref="G127" name="Range1_12"/>
    <protectedRange password="CDC0" sqref="L32" name="Range1_6_7_1_4_8_1_1_3"/>
    <protectedRange password="CDC0" sqref="L130" name="Range1_6_7_1_4_8_1_1_3_2"/>
    <protectedRange password="CDC0" sqref="L150" name="Range1_6_7_1_4_8_1_1_3_3"/>
    <protectedRange password="CDC0" sqref="L153:L154" name="Range1_6_7_1_4_8_1_1_3_4"/>
    <protectedRange password="CDC0" sqref="L156" name="Range1_6_7_1_4_8_1_1_3_5"/>
    <protectedRange password="CDC0" sqref="J77:K77 E77" name="Range1_1_2_2_1"/>
    <protectedRange password="CDC0" sqref="L77" name="Range1_7_5"/>
    <protectedRange password="CDC0" sqref="G77" name="Range1_1_5_1_1"/>
    <protectedRange password="CDC0" sqref="H77" name="Range1_12_1_1_1_2"/>
    <protectedRange password="CDC0" sqref="I77" name="Range1_3_2_1"/>
    <protectedRange sqref="D40:D46" name="Range1_14"/>
    <protectedRange password="CDC0" sqref="G40:G44 I40:I44 K40:K46" name="Range1_13_1_1"/>
    <protectedRange password="CDC0" sqref="H40:H46" name="Range1_10_4_1_1"/>
    <protectedRange password="CDC0" sqref="E40:E46" name="Range1_21_1_1"/>
    <protectedRange password="CDC0" sqref="F40:F46" name="Range1_8_2_2_1_1_3_1"/>
    <protectedRange password="CDC0" sqref="J40:J45" name="Range1_13_2_3_1"/>
    <protectedRange password="CDC0" sqref="L60:L64" name="Range1_6_5_2_1"/>
    <protectedRange password="CDC0" sqref="I60:I64 G60:G64" name="Range1_1_5_1_1_1"/>
    <protectedRange password="CDC0" sqref="F60:F64" name="Range1_12_13_1_1_4_1_1"/>
    <protectedRange password="CDC0" sqref="H60:H64" name="Range1_12_8_1_1_3_1_1"/>
    <protectedRange sqref="D104:D108" name="Range1_17"/>
    <protectedRange password="CDC0" sqref="K107 K99:K105" name="Range1_12_1_4_3_2"/>
    <protectedRange password="CDC0" sqref="F99:F102 H99:H102 G95:G102 F107:H107 F103:H105" name="Range1_12_1_17_1"/>
    <protectedRange password="CDC0" sqref="E107 E99:E105" name="Range1_12_1_16_1"/>
    <protectedRange password="CDC0" sqref="J107 J99:J105" name="Range1_12_1_19_1"/>
    <protectedRange password="CDC0" sqref="I95:I103" name="Range1_12_1_2_1_3_1_1_1"/>
    <protectedRange password="CDC0" sqref="I107 I104:I105" name="Range1_12_1_2_2_1_3_1_1_1"/>
    <protectedRange password="CDC0" sqref="E120:E123" name="Range1_24_3_1_1"/>
    <protectedRange password="CDC0" sqref="L106" name="Range1_6_10_2_1_2_1_1"/>
    <protectedRange password="CDC0" sqref="F106:H106" name="Range1_12_1_17_1_1_2_1_1"/>
    <protectedRange password="CDC0" sqref="E106" name="Range1_12_1_2_3_1_1_1"/>
    <protectedRange password="CDC0" sqref="J106:K106" name="Range1_12_1_19_1_1_1_1"/>
    <protectedRange password="CDC0" sqref="I106" name="Range1_12_1_2_4_1_1_1_1"/>
    <protectedRange password="CDC0" sqref="E108" name="Range1_12_1_5_1_1_1_1"/>
    <protectedRange password="CDC0" sqref="F108:H108" name="Range1_12_1_17_1_1_3_1"/>
    <protectedRange password="CDC0" sqref="K108" name="Range1_12_1_5_2_1_1"/>
    <protectedRange password="CDC0" sqref="I108" name="Range1_12_1_2_1_4_1_1"/>
    <protectedRange password="CDC0" sqref="J108" name="Range1_12_1_22_1_1_1"/>
    <protectedRange password="CDC0" sqref="L108" name="Range1_6_9_1_1_1"/>
    <protectedRange password="CDC0" sqref="H82:H83" name="Range1_12_1_4_3_3"/>
    <protectedRange password="CDC0" sqref="I82:I83" name="Range1_12_1_1_3_1_2"/>
    <protectedRange password="CDC0" sqref="G84:I84 G82:G83" name="Range1_12_1_1_3"/>
    <protectedRange password="CDC0" sqref="K149" name="Range1_16_3_2"/>
    <protectedRange password="CDC0" sqref="E148:E149" name="Range1_23_1"/>
    <protectedRange password="CDC0" sqref="F148:J149 K145:K148 F145:F147" name="Range1_16_4_2"/>
    <protectedRange password="CDC0" sqref="L145:L149" name="Range1_6_7_6_2"/>
    <protectedRange password="CDC0" sqref="E145:E147" name="Range1_23_2_1_1_1_1_1_1_1"/>
    <protectedRange password="CDC0" sqref="G145:J147" name="Range1_16_4_1_1_1_1_1_1_1_1"/>
    <protectedRange password="CDC0" sqref="L35:L46 L50 L52:L55" name="Range1_6_7_1"/>
  </protectedRanges>
  <mergeCells count="112">
    <mergeCell ref="D152:D158"/>
    <mergeCell ref="A144:A151"/>
    <mergeCell ref="B144:B151"/>
    <mergeCell ref="C144:C151"/>
    <mergeCell ref="D144:D151"/>
    <mergeCell ref="A152:A158"/>
    <mergeCell ref="B152:B158"/>
    <mergeCell ref="C152:C158"/>
    <mergeCell ref="E142:E143"/>
    <mergeCell ref="B137:B140"/>
    <mergeCell ref="C137:C140"/>
    <mergeCell ref="D137:D140"/>
    <mergeCell ref="G144:L144"/>
    <mergeCell ref="G142:G143"/>
    <mergeCell ref="H142:H143"/>
    <mergeCell ref="I142:I143"/>
    <mergeCell ref="J142:J143"/>
    <mergeCell ref="L142:L143"/>
    <mergeCell ref="D133:D136"/>
    <mergeCell ref="B125:B128"/>
    <mergeCell ref="C125:C128"/>
    <mergeCell ref="D125:D128"/>
    <mergeCell ref="A143:B143"/>
    <mergeCell ref="K142:K143"/>
    <mergeCell ref="A137:A140"/>
    <mergeCell ref="C129:C132"/>
    <mergeCell ref="D129:D132"/>
    <mergeCell ref="F142:F143"/>
    <mergeCell ref="B129:B132"/>
    <mergeCell ref="D111:D116"/>
    <mergeCell ref="A111:A116"/>
    <mergeCell ref="D71:D109"/>
    <mergeCell ref="A141:B142"/>
    <mergeCell ref="C141:D141"/>
    <mergeCell ref="A125:A132"/>
    <mergeCell ref="A133:A136"/>
    <mergeCell ref="B133:B136"/>
    <mergeCell ref="C133:C136"/>
    <mergeCell ref="I69:I70"/>
    <mergeCell ref="A69:B70"/>
    <mergeCell ref="K69:K70"/>
    <mergeCell ref="A117:A124"/>
    <mergeCell ref="B71:B109"/>
    <mergeCell ref="C71:C109"/>
    <mergeCell ref="A110:B110"/>
    <mergeCell ref="A71:A109"/>
    <mergeCell ref="B111:B116"/>
    <mergeCell ref="C111:C116"/>
    <mergeCell ref="G48:L48"/>
    <mergeCell ref="C48:C49"/>
    <mergeCell ref="D51:D56"/>
    <mergeCell ref="B117:B124"/>
    <mergeCell ref="C117:C124"/>
    <mergeCell ref="D117:D124"/>
    <mergeCell ref="G111:L111"/>
    <mergeCell ref="F69:F70"/>
    <mergeCell ref="E69:E70"/>
    <mergeCell ref="H69:H70"/>
    <mergeCell ref="A35:A47"/>
    <mergeCell ref="B35:B47"/>
    <mergeCell ref="C35:C47"/>
    <mergeCell ref="D35:D47"/>
    <mergeCell ref="A48:A68"/>
    <mergeCell ref="A32:A34"/>
    <mergeCell ref="B32:B34"/>
    <mergeCell ref="C32:C34"/>
    <mergeCell ref="A14:B14"/>
    <mergeCell ref="A16:B16"/>
    <mergeCell ref="A18:B18"/>
    <mergeCell ref="A15:B15"/>
    <mergeCell ref="A17:B17"/>
    <mergeCell ref="A23:A26"/>
    <mergeCell ref="A27:A31"/>
    <mergeCell ref="B27:B31"/>
    <mergeCell ref="C27:C31"/>
    <mergeCell ref="C23:C26"/>
    <mergeCell ref="C19:D19"/>
    <mergeCell ref="D23:D26"/>
    <mergeCell ref="A21:B22"/>
    <mergeCell ref="B23:B26"/>
    <mergeCell ref="A19:B19"/>
    <mergeCell ref="D27:D31"/>
    <mergeCell ref="L69:L70"/>
    <mergeCell ref="C69:D69"/>
    <mergeCell ref="J69:J70"/>
    <mergeCell ref="G69:G70"/>
    <mergeCell ref="L21:L22"/>
    <mergeCell ref="G21:G22"/>
    <mergeCell ref="H21:H22"/>
    <mergeCell ref="I21:I22"/>
    <mergeCell ref="D32:D34"/>
    <mergeCell ref="D48:D49"/>
    <mergeCell ref="K1:L1"/>
    <mergeCell ref="C17:D17"/>
    <mergeCell ref="K21:K22"/>
    <mergeCell ref="K3:L3"/>
    <mergeCell ref="K4:L4"/>
    <mergeCell ref="C14:D14"/>
    <mergeCell ref="J21:J22"/>
    <mergeCell ref="C16:D16"/>
    <mergeCell ref="C15:D15"/>
    <mergeCell ref="C18:D18"/>
    <mergeCell ref="F16:J16"/>
    <mergeCell ref="E21:E22"/>
    <mergeCell ref="A5:M6"/>
    <mergeCell ref="A7:M8"/>
    <mergeCell ref="A12:B12"/>
    <mergeCell ref="C12:E12"/>
    <mergeCell ref="A13:B13"/>
    <mergeCell ref="C13:D13"/>
    <mergeCell ref="F21:F22"/>
    <mergeCell ref="C21:D21"/>
  </mergeCells>
  <hyperlinks>
    <hyperlink ref="K16" r:id="rId1" display="Sampling levels and frequencies"/>
  </hyperlinks>
  <printOptions/>
  <pageMargins left="0.5905511811023623" right="0.5905511811023623" top="0.7874015748031497" bottom="0.7874015748031497" header="0.31496062992125984" footer="0.31496062992125984"/>
  <pageSetup fitToHeight="3" horizontalDpi="600" verticalDpi="600" orientation="landscape" paperSize="9" scale="40" r:id="rId3"/>
  <rowBreaks count="2" manualBreakCount="2">
    <brk id="68" max="11" man="1"/>
    <brk id="14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MINAPK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Моніторинг</cp:lastModifiedBy>
  <cp:lastPrinted>2019-01-21T15:01:49Z</cp:lastPrinted>
  <dcterms:created xsi:type="dcterms:W3CDTF">2007-12-25T07:13:08Z</dcterms:created>
  <dcterms:modified xsi:type="dcterms:W3CDTF">2019-01-21T15:01:52Z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