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8745" tabRatio="830" firstSheet="1" activeTab="9"/>
  </bookViews>
  <sheets>
    <sheet name="ЯЛОВИЧИНА" sheetId="1" r:id="rId1"/>
    <sheet name="СВИНИНА" sheetId="2" r:id="rId2"/>
    <sheet name="Мясо птиці" sheetId="14" r:id="rId3"/>
    <sheet name="Мясо індиків" sheetId="18" r:id="rId4"/>
    <sheet name="Аквакультура - Риба" sheetId="19" r:id="rId5"/>
    <sheet name="Аквакультура - Рапани" sheetId="21" r:id="rId6"/>
    <sheet name="МОЛОКО КОРОВ'ЯЧЕ" sheetId="7" r:id="rId7"/>
    <sheet name="ЯЙЦЯ КУРЯЧІ" sheetId="9" r:id="rId8"/>
    <sheet name="МЕД" sheetId="4" r:id="rId9"/>
    <sheet name="Кишки" sheetId="26" r:id="rId10"/>
  </sheets>
  <definedNames>
    <definedName name="_xlnm.Print_Area" localSheetId="5">'Аквакультура - Рапани'!$A$1:$L$103</definedName>
    <definedName name="_xlnm.Print_Area" localSheetId="4">'Аквакультура - Риба'!$A$1:$L$133</definedName>
    <definedName name="_xlnm.Print_Area" localSheetId="8">МЕД!$A$1:$L$130</definedName>
    <definedName name="_xlnm.Print_Area" localSheetId="6">'МОЛОКО КОРОВ''ЯЧЕ'!$A$1:$M$170</definedName>
    <definedName name="_xlnm.Print_Area" localSheetId="3">'Мясо індиків'!$A$1:$N$185</definedName>
    <definedName name="_xlnm.Print_Area" localSheetId="2">'Мясо птиці'!$A$1:$N$187</definedName>
    <definedName name="_xlnm.Print_Area" localSheetId="1">СВИНИНА!$A$1:$L$233</definedName>
    <definedName name="_xlnm.Print_Area" localSheetId="7">'ЯЙЦЯ КУРЯЧІ'!$A$1:$M$115</definedName>
    <definedName name="_xlnm.Print_Area" localSheetId="0">ЯЛОВИЧИНА!$A$1:$N$236</definedName>
  </definedNames>
  <calcPr calcId="124519"/>
</workbook>
</file>

<file path=xl/calcChain.xml><?xml version="1.0" encoding="utf-8"?>
<calcChain xmlns="http://schemas.openxmlformats.org/spreadsheetml/2006/main">
  <c r="C17" i="26"/>
  <c r="C22" s="1"/>
  <c r="C105" i="9" l="1"/>
  <c r="C104"/>
  <c r="D22" l="1"/>
  <c r="F44" i="18" l="1"/>
  <c r="F44" i="14"/>
  <c r="C9" i="21" l="1"/>
  <c r="C14" s="1"/>
  <c r="D14"/>
  <c r="C56"/>
  <c r="D68"/>
  <c r="C10" s="1"/>
  <c r="E22" i="9"/>
  <c r="C16" i="7"/>
  <c r="L10" s="1"/>
  <c r="D98" i="4"/>
  <c r="D82"/>
  <c r="D24"/>
  <c r="C20"/>
  <c r="D125" s="1"/>
  <c r="C18" i="9"/>
  <c r="E126" i="7"/>
  <c r="E21"/>
  <c r="C17" s="1"/>
  <c r="D92" i="19"/>
  <c r="D30"/>
  <c r="C10" s="1"/>
  <c r="D107" i="18"/>
  <c r="D147" i="14"/>
  <c r="D107"/>
  <c r="D192" i="2"/>
  <c r="D145"/>
  <c r="D74"/>
  <c r="D201" i="1"/>
  <c r="D150"/>
  <c r="F75"/>
  <c r="C17" s="1"/>
  <c r="C9" i="14"/>
  <c r="C107" s="1"/>
  <c r="I3" i="19"/>
  <c r="C92"/>
  <c r="D147" i="18"/>
  <c r="C10"/>
  <c r="C9"/>
  <c r="C107" s="1"/>
  <c r="C19" i="4"/>
  <c r="D122" s="1"/>
  <c r="C17" i="9"/>
  <c r="L10" s="1"/>
  <c r="C15" i="2"/>
  <c r="D225" s="1"/>
  <c r="C16" i="1"/>
  <c r="E90" i="9"/>
  <c r="C82" i="4"/>
  <c r="C22" i="1"/>
  <c r="D22"/>
  <c r="E22" s="1"/>
  <c r="C28" i="2"/>
  <c r="C31"/>
  <c r="C20"/>
  <c r="C30" i="1"/>
  <c r="C32"/>
  <c r="D32" s="1"/>
  <c r="E32" s="1"/>
  <c r="C45"/>
  <c r="D45"/>
  <c r="E45" s="1"/>
  <c r="C49"/>
  <c r="D49" s="1"/>
  <c r="E49" s="1"/>
  <c r="C75"/>
  <c r="E75"/>
  <c r="D75"/>
  <c r="C102"/>
  <c r="C150"/>
  <c r="C201"/>
  <c r="C192" i="2"/>
  <c r="C145"/>
  <c r="C97"/>
  <c r="C74"/>
  <c r="C49"/>
  <c r="C45"/>
  <c r="C98" i="4"/>
  <c r="C14" i="19"/>
  <c r="C80"/>
  <c r="C51"/>
  <c r="D232" i="1"/>
  <c r="C18" i="19"/>
  <c r="C30"/>
  <c r="C9" s="1"/>
  <c r="E30" i="1"/>
  <c r="D30"/>
  <c r="D227" i="2" l="1"/>
  <c r="C16"/>
  <c r="L9" i="7"/>
  <c r="C48" i="4"/>
  <c r="C24"/>
  <c r="C90" i="9"/>
  <c r="D90" s="1"/>
  <c r="L11"/>
  <c r="M12" s="1"/>
  <c r="L12"/>
  <c r="L11" i="7"/>
  <c r="C126"/>
  <c r="D126" s="1"/>
  <c r="L12"/>
  <c r="D114" s="1"/>
  <c r="C66" i="14"/>
  <c r="C147"/>
  <c r="C15"/>
  <c r="C10"/>
  <c r="C68" i="21"/>
  <c r="C32"/>
  <c r="C66" i="18"/>
  <c r="C15"/>
  <c r="C147"/>
  <c r="D44" i="9" l="1"/>
  <c r="D74"/>
  <c r="C22"/>
  <c r="M12" i="7"/>
  <c r="C19" i="14"/>
  <c r="D19" s="1"/>
  <c r="E19" s="1"/>
  <c r="C44"/>
  <c r="D15"/>
  <c r="E15" s="1"/>
  <c r="C26"/>
  <c r="D26" s="1"/>
  <c r="E26" s="1"/>
  <c r="C30"/>
  <c r="D30" s="1"/>
  <c r="E30" s="1"/>
  <c r="C19" i="18"/>
  <c r="C30"/>
  <c r="D15"/>
  <c r="E15" s="1"/>
  <c r="C26"/>
  <c r="C44"/>
  <c r="D48" i="7" l="1"/>
  <c r="C21"/>
  <c r="C160" s="1"/>
  <c r="D97"/>
  <c r="D21"/>
  <c r="D44" i="14"/>
  <c r="E44" s="1"/>
  <c r="D180" s="1"/>
  <c r="D26" i="18"/>
  <c r="E26" s="1"/>
  <c r="D30"/>
  <c r="E30" s="1"/>
  <c r="D44"/>
  <c r="E44" s="1"/>
  <c r="D19"/>
  <c r="E19" s="1"/>
  <c r="D178" s="1"/>
</calcChain>
</file>

<file path=xl/sharedStrings.xml><?xml version="1.0" encoding="utf-8"?>
<sst xmlns="http://schemas.openxmlformats.org/spreadsheetml/2006/main" count="4954" uniqueCount="378">
  <si>
    <t>Всього</t>
  </si>
  <si>
    <t>B3a + B3b + B3c</t>
  </si>
  <si>
    <t>A1</t>
  </si>
  <si>
    <t>A2</t>
  </si>
  <si>
    <t>A3</t>
  </si>
  <si>
    <t>A4</t>
  </si>
  <si>
    <t>A5</t>
  </si>
  <si>
    <t>A6</t>
  </si>
  <si>
    <t>B1</t>
  </si>
  <si>
    <t>B2a + B2b + B2c + B2d + B2e</t>
  </si>
  <si>
    <t>B2a</t>
  </si>
  <si>
    <t>B2b</t>
  </si>
  <si>
    <t>B2c</t>
  </si>
  <si>
    <t>B2d</t>
  </si>
  <si>
    <t>B2e</t>
  </si>
  <si>
    <t>B2f</t>
  </si>
  <si>
    <t xml:space="preserve">B3a + B3b + B3c + B3d </t>
  </si>
  <si>
    <t>B3a</t>
  </si>
  <si>
    <t>B3b</t>
  </si>
  <si>
    <t>B3c</t>
  </si>
  <si>
    <t>B3d</t>
  </si>
  <si>
    <t>B3e</t>
  </si>
  <si>
    <t xml:space="preserve">B3a + B3c + B3d </t>
  </si>
  <si>
    <t>B2a + B2b + B2c + B2e</t>
  </si>
  <si>
    <t>For official use</t>
  </si>
  <si>
    <t xml:space="preserve">Sum of B3a + B3c + B3d + B3e </t>
  </si>
  <si>
    <t xml:space="preserve">  </t>
  </si>
  <si>
    <t>Країна</t>
  </si>
  <si>
    <t>Живі тварини/продукт</t>
  </si>
  <si>
    <t>Рік впровадження Плану</t>
  </si>
  <si>
    <t>КІЛЬКІСТЬ ЗРАЗКІВ</t>
  </si>
  <si>
    <t>Мінімум</t>
  </si>
  <si>
    <t>ПЛАН</t>
  </si>
  <si>
    <t>ДАТА</t>
  </si>
  <si>
    <t>Групи речовин, які будуть перевірені</t>
  </si>
  <si>
    <t>ЗГІДНО З ВИМОГАМИ ЄС</t>
  </si>
  <si>
    <t>ЗГІДНО З ККА</t>
  </si>
  <si>
    <t>ДРУГЕ</t>
  </si>
  <si>
    <t>СПОЛУКИ, ЩО АНАЛІЗУЮТЬСЯ</t>
  </si>
  <si>
    <t>ПІДТВЕРДЖУЮЧИ МЕТОДИ</t>
  </si>
  <si>
    <t>ЛАБОРАТОРІЇ</t>
  </si>
  <si>
    <t xml:space="preserve">КІЛЬКІСТЬ ЗРАЗКІВ  </t>
  </si>
  <si>
    <t>ЗАБІЙНІ ПУНКТИ</t>
  </si>
  <si>
    <t>Україна</t>
  </si>
  <si>
    <t>ФЕРМИ</t>
  </si>
  <si>
    <t>СКРИНІНГОВІ МЕТОДИ</t>
  </si>
  <si>
    <t>ДАНІ ЗАГАЛЬНОДЕРЖАВНОГО ВИРОБНИЦТВА - кількість тварин (забитих за минулий рік)</t>
  </si>
  <si>
    <r>
      <t>ДАНІ ВИРОБНИЦТВА для розрахунку КІЛЬКОСТІ ЗРАЗКІВ. (</t>
    </r>
    <r>
      <rPr>
        <b/>
        <u/>
        <sz val="12"/>
        <rFont val="Arial"/>
        <family val="2"/>
        <charset val="204"/>
      </rPr>
      <t>Кількість тварин</t>
    </r>
    <r>
      <rPr>
        <b/>
        <sz val="12"/>
        <rFont val="Arial"/>
        <family val="2"/>
        <charset val="204"/>
      </rPr>
      <t xml:space="preserve"> (забитих за минулий рік) </t>
    </r>
  </si>
  <si>
    <r>
      <t>ОБ</t>
    </r>
    <r>
      <rPr>
        <b/>
        <sz val="12"/>
        <rFont val="Viner Hand ITC"/>
        <family val="4"/>
      </rPr>
      <t>’</t>
    </r>
    <r>
      <rPr>
        <b/>
        <sz val="12"/>
        <rFont val="Arial"/>
        <family val="2"/>
      </rPr>
      <t>ЄКТ АНАЛІЗУ</t>
    </r>
  </si>
  <si>
    <t>СТІЛЬБЕНИ</t>
  </si>
  <si>
    <t>ТІРЕОСТАТИКИ</t>
  </si>
  <si>
    <t>План</t>
  </si>
  <si>
    <t>ДАНІ ЗАГАЛЬНОДЕРЖАВНОГО ВИРОБНИЦТВА - в ТОННАХ (за минулий рік)</t>
  </si>
  <si>
    <t>МІН</t>
  </si>
  <si>
    <t>СИНТЕТИЧНІ СТЕРОЇДИ</t>
  </si>
  <si>
    <t>ЛАКТОНИ РЕЗОРЦИЛОВОЇ КИСЛОТИ</t>
  </si>
  <si>
    <t>БЕТА - АГОНІСТИ</t>
  </si>
  <si>
    <t>НІТРОФУРАНИ</t>
  </si>
  <si>
    <t>Метаболіти фуралтадону</t>
  </si>
  <si>
    <t>Метеболіти фуразалідону</t>
  </si>
  <si>
    <t>НІТРОІМІДАЗОЛИ</t>
  </si>
  <si>
    <t>Ронідазол</t>
  </si>
  <si>
    <t>Диметрідазол</t>
  </si>
  <si>
    <t>Метронідазол</t>
  </si>
  <si>
    <t>ОБ’ЄКТ АНАЛІЗУ</t>
  </si>
  <si>
    <t>АНТИБАКТЕРІАЛЬНІ СУБСТАНЦІЇ</t>
  </si>
  <si>
    <t>АНТГЕЛЬМІНТИКИ</t>
  </si>
  <si>
    <t>КОКЦИДІОСТАТИКИ</t>
  </si>
  <si>
    <t>КАРБАМАТИ</t>
  </si>
  <si>
    <t>ПІРЕТРОЇДИ</t>
  </si>
  <si>
    <t>ІНШІ ФАРМАКОЛОГІЧНІ СУБСТАНЦІЇ</t>
  </si>
  <si>
    <t>ХЛОРОРГАНІЧНІ ПЕСТИЦИДИ з РСВS</t>
  </si>
  <si>
    <t>ХІМІЧНІ ЕЛЕМЕНТИ</t>
  </si>
  <si>
    <t>МІКОТОКСИНИ</t>
  </si>
  <si>
    <t>B3f</t>
  </si>
  <si>
    <t>РАДІОНУКЛІДИ, Бк/кг</t>
  </si>
  <si>
    <t>Загальна мінімальна кількість розрахованих зразків</t>
  </si>
  <si>
    <t>Дата</t>
  </si>
  <si>
    <t>Дані шодо експорту в ЄС в метричних тоннах (за минулий рік)</t>
  </si>
  <si>
    <t>МІНІМАЛЬНА кількість 300</t>
  </si>
  <si>
    <t>Кількість тестів</t>
  </si>
  <si>
    <t>Хлорамфенікол</t>
  </si>
  <si>
    <t>Інші A6 субстанції</t>
  </si>
  <si>
    <t>Кількість зразків</t>
  </si>
  <si>
    <t>ФОСФОРОРГАНІЧНІ ПЕСТИЦИДИ</t>
  </si>
  <si>
    <t>Зразки:</t>
  </si>
  <si>
    <t>Дослідження:</t>
  </si>
  <si>
    <r>
      <t xml:space="preserve">ДАНІ ВИРОБНИЦТВА - в </t>
    </r>
    <r>
      <rPr>
        <b/>
        <u/>
        <sz val="12"/>
        <rFont val="Arial"/>
        <family val="2"/>
        <charset val="204"/>
      </rPr>
      <t>ТОННАХ</t>
    </r>
    <r>
      <rPr>
        <b/>
        <sz val="12"/>
        <rFont val="Arial"/>
        <family val="2"/>
        <charset val="204"/>
      </rPr>
      <t xml:space="preserve"> для розрахунку кількості зразків (за минулий рік)</t>
    </r>
  </si>
  <si>
    <t>Mінімум</t>
  </si>
  <si>
    <t>СЕДАТИВНІ</t>
  </si>
  <si>
    <t>МЕЖА ДЕТЕКТУВАННЯ СКРИНІНГОВОГО МЕТОДУ (μg/Kg)</t>
  </si>
  <si>
    <t>МЕЖА ДЕТЕКТУВАННЯ ПІДТВЕРДЖУЮЧОГО МЕТОДУ(μg/Kg)</t>
  </si>
  <si>
    <t>РІВЕНЬ МЕЖИ (μg/Kg)</t>
  </si>
  <si>
    <t>МЕЖА ДЕТЕКТУВАННЯ ПІДТВЕРДЖУЮЧОГО МЕТОДУ (μg/Kg)</t>
  </si>
  <si>
    <t>Сеча</t>
  </si>
  <si>
    <t>ELISA</t>
  </si>
  <si>
    <t>GC-MS</t>
  </si>
  <si>
    <t>Печінка</t>
  </si>
  <si>
    <t>LC-MS/MS</t>
  </si>
  <si>
    <t>19-Нор-Тестостерон</t>
  </si>
  <si>
    <t>17-бета-естрадіол</t>
  </si>
  <si>
    <t>Зеранол</t>
  </si>
  <si>
    <t>Кленбутерол</t>
  </si>
  <si>
    <t xml:space="preserve">М'язи </t>
  </si>
  <si>
    <t xml:space="preserve">ELISA </t>
  </si>
  <si>
    <t>AMOZ</t>
  </si>
  <si>
    <t>AOZ</t>
  </si>
  <si>
    <t>HPLC</t>
  </si>
  <si>
    <t>Енрофлоксацин</t>
  </si>
  <si>
    <t>Тетрациклін</t>
  </si>
  <si>
    <t>Хлортетрациклін</t>
  </si>
  <si>
    <t>Сульфатіазол</t>
  </si>
  <si>
    <t>Сульфаметоксазол</t>
  </si>
  <si>
    <t>Сульфаніламід</t>
  </si>
  <si>
    <t>Альбендазол</t>
  </si>
  <si>
    <t>Івермектин</t>
  </si>
  <si>
    <t>Саліноміцин</t>
  </si>
  <si>
    <t>LC/MS/MS</t>
  </si>
  <si>
    <t>Дельтаметрин</t>
  </si>
  <si>
    <t>Фенілбутазон</t>
  </si>
  <si>
    <t>GC-МS</t>
  </si>
  <si>
    <t>Позитивний результат</t>
  </si>
  <si>
    <t>ААS-EL</t>
  </si>
  <si>
    <t>Нирки</t>
  </si>
  <si>
    <t>Свинець</t>
  </si>
  <si>
    <t>Кадмій</t>
  </si>
  <si>
    <t>Ртуть</t>
  </si>
  <si>
    <t>Афлотоксин В1</t>
  </si>
  <si>
    <t>спектрометричний</t>
  </si>
  <si>
    <t>0,6-0,7</t>
  </si>
  <si>
    <t>Цезій -137</t>
  </si>
  <si>
    <t>Стронцій -90</t>
  </si>
  <si>
    <t>AHD</t>
  </si>
  <si>
    <t>SEM</t>
  </si>
  <si>
    <t>Cаліноміцин</t>
  </si>
  <si>
    <t>Наразин</t>
  </si>
  <si>
    <t>Свинина</t>
  </si>
  <si>
    <r>
      <t>КІЛЬКІСТЬ ЗРАЗКІВ</t>
    </r>
    <r>
      <rPr>
        <sz val="12"/>
        <rFont val="Arial"/>
        <family val="2"/>
      </rPr>
      <t xml:space="preserve">  </t>
    </r>
  </si>
  <si>
    <t>РІВЕНЬ МЕЖИ (μg/Kg</t>
  </si>
  <si>
    <t>Метаболіти нітрофуразону</t>
  </si>
  <si>
    <t>Алдрін</t>
  </si>
  <si>
    <t>ASS-EL</t>
  </si>
  <si>
    <t>Гистамін</t>
  </si>
  <si>
    <t>Малахітовий зелений</t>
  </si>
  <si>
    <t>Лейкомалахітовий зелений</t>
  </si>
  <si>
    <t>Молоко</t>
  </si>
  <si>
    <t>LC/MS-MS</t>
  </si>
  <si>
    <t>Гексахлорбензол</t>
  </si>
  <si>
    <t>Афлотоксин M1</t>
  </si>
  <si>
    <t>Яйця</t>
  </si>
  <si>
    <t>МІНІМАЛЬНА кількість 200</t>
  </si>
  <si>
    <t>ХЛОРАМФЕНІКОЛ</t>
  </si>
  <si>
    <t>Інші фармакологічно активні речовини</t>
  </si>
  <si>
    <t>Зразків:</t>
  </si>
  <si>
    <t>Досліджень:</t>
  </si>
  <si>
    <r>
      <t>Коров</t>
    </r>
    <r>
      <rPr>
        <b/>
        <sz val="12"/>
        <color indexed="10"/>
        <rFont val="Viner Hand ITC"/>
        <family val="4"/>
      </rPr>
      <t>’</t>
    </r>
    <r>
      <rPr>
        <b/>
        <sz val="12"/>
        <color indexed="10"/>
        <rFont val="Arial"/>
        <family val="2"/>
        <charset val="204"/>
      </rPr>
      <t>яче молоко</t>
    </r>
  </si>
  <si>
    <t>Мед</t>
  </si>
  <si>
    <r>
      <t>Примітка:</t>
    </r>
    <r>
      <rPr>
        <i/>
        <sz val="12"/>
        <rFont val="Arial"/>
        <family val="2"/>
        <charset val="204"/>
      </rPr>
      <t xml:space="preserve"> </t>
    </r>
  </si>
  <si>
    <t>МЕД</t>
  </si>
  <si>
    <t>ДНДІЛДіВСЕ – Державний науково-дослідний інститут лабораторної діагностики та ветеринарно-санітарної експертизи</t>
  </si>
  <si>
    <t>ЯЛОВИЧИНА</t>
  </si>
  <si>
    <t>Додаток 1</t>
  </si>
  <si>
    <t>Додаток 2</t>
  </si>
  <si>
    <r>
      <t>Примітка:</t>
    </r>
    <r>
      <rPr>
        <sz val="12"/>
        <rFont val="Arial"/>
        <family val="2"/>
        <charset val="204"/>
      </rPr>
      <t xml:space="preserve"> </t>
    </r>
  </si>
  <si>
    <t xml:space="preserve"> LC-MS/MS</t>
  </si>
  <si>
    <t>ДНДІЛДіВСЕ</t>
  </si>
  <si>
    <t xml:space="preserve">ДНДІЛДіВСЕ </t>
  </si>
  <si>
    <t>Диетилстільбестрол (DES)</t>
  </si>
  <si>
    <t>Окситетрациклін</t>
  </si>
  <si>
    <t>Ністатин</t>
  </si>
  <si>
    <t>GC-ECD</t>
  </si>
  <si>
    <t>Тилозин</t>
  </si>
  <si>
    <t>Фенбендазол</t>
  </si>
  <si>
    <t>Диклазурил</t>
  </si>
  <si>
    <t>Циперметрин</t>
  </si>
  <si>
    <t>Левомізол</t>
  </si>
  <si>
    <t>Монензин</t>
  </si>
  <si>
    <t>Нікарбазин</t>
  </si>
  <si>
    <t>Доксициклін</t>
  </si>
  <si>
    <t>Амітраз</t>
  </si>
  <si>
    <t>М'язи</t>
  </si>
  <si>
    <t>В2b</t>
  </si>
  <si>
    <t>Яйця курячі</t>
  </si>
  <si>
    <t>Всього зразків:</t>
  </si>
  <si>
    <t>Всього досліджень:</t>
  </si>
  <si>
    <t>Стрептоміцин</t>
  </si>
  <si>
    <t>ХЛОРПРОМАЗИН</t>
  </si>
  <si>
    <t>Хлорпромазин</t>
  </si>
  <si>
    <t>Ацепромазин</t>
  </si>
  <si>
    <t>Ксілазін гідрохлорид</t>
  </si>
  <si>
    <t>Циматерол</t>
  </si>
  <si>
    <t>Сальбутамол</t>
  </si>
  <si>
    <t>Флуніксин</t>
  </si>
  <si>
    <t>Бензилпеніцилин</t>
  </si>
  <si>
    <t>Левамизол</t>
  </si>
  <si>
    <t>Афлатоксин В1</t>
  </si>
  <si>
    <t>Левамізол</t>
  </si>
  <si>
    <t xml:space="preserve">Нирки </t>
  </si>
  <si>
    <t>AAS</t>
  </si>
  <si>
    <t>Метиленовий синій</t>
  </si>
  <si>
    <t>Кристал-віолет</t>
  </si>
  <si>
    <t>Еритроміцин</t>
  </si>
  <si>
    <t>НЕСТЕРОЇДНІ ПРОТИЗАПАЛЬНІ РЕЧОВИНИ</t>
  </si>
  <si>
    <t>Метилтестостерон</t>
  </si>
  <si>
    <t xml:space="preserve">Сеча </t>
  </si>
  <si>
    <t xml:space="preserve">Печінка </t>
  </si>
  <si>
    <t xml:space="preserve"> ДНДІЛДіВСЕ</t>
  </si>
  <si>
    <t>Дапсон</t>
  </si>
  <si>
    <t>Колхіцин</t>
  </si>
  <si>
    <t>Авермектин</t>
  </si>
  <si>
    <t>Ампіцилін</t>
  </si>
  <si>
    <t>Додаток 7</t>
  </si>
  <si>
    <t>Додаток 8</t>
  </si>
  <si>
    <t>Метаболіти нітрофурантіону</t>
  </si>
  <si>
    <t>Норфлоксацин</t>
  </si>
  <si>
    <t>ХЛОРАМФЕНІКОЛ+НІТРОФУРАНИ+НІТРОІМІДАЗОЛИ</t>
  </si>
  <si>
    <t>* – Рівень межи визначення (MRPL)</t>
  </si>
  <si>
    <t>Sampling levels and frequencies</t>
  </si>
  <si>
    <t>0.1</t>
  </si>
  <si>
    <t xml:space="preserve">  ДНДІЛДіВСЕ</t>
  </si>
  <si>
    <t>Дані щодо експорту в ЄС в метричних тоннах                      (за минулий рік)</t>
  </si>
  <si>
    <t>Дані щодо експорту в ЄС в метричних тоннах                                         (за минулий рік)</t>
  </si>
  <si>
    <t>Дані шодо експорту в ЄС в метричних тоннах                                                                                      (за минулий рік)</t>
  </si>
  <si>
    <t>Дігідрострептоміцин</t>
  </si>
  <si>
    <t>Діазінон</t>
  </si>
  <si>
    <t>Малатіон</t>
  </si>
  <si>
    <t>Паратіон-метил</t>
  </si>
  <si>
    <t>Карбофуран</t>
  </si>
  <si>
    <t>Гексестрол</t>
  </si>
  <si>
    <t>Діенестрол</t>
  </si>
  <si>
    <t>Гентаміцин</t>
  </si>
  <si>
    <t>Колістин</t>
  </si>
  <si>
    <t xml:space="preserve">Колістин </t>
  </si>
  <si>
    <t xml:space="preserve">Рактопамін </t>
  </si>
  <si>
    <t xml:space="preserve">17-бетатренболон </t>
  </si>
  <si>
    <t>17-бетаболденол</t>
  </si>
  <si>
    <t>17 бета болденол</t>
  </si>
  <si>
    <t>Ципрофлоксацин</t>
  </si>
  <si>
    <t xml:space="preserve">безпечності харчових продуктів та захисту </t>
  </si>
  <si>
    <t>Лінкоміцин</t>
  </si>
  <si>
    <t>Клоксацилін</t>
  </si>
  <si>
    <t>Флюмеквін</t>
  </si>
  <si>
    <t>Канаміцин</t>
  </si>
  <si>
    <t>Апраміцин</t>
  </si>
  <si>
    <t xml:space="preserve">Дигідрострептоміцин </t>
  </si>
  <si>
    <t>Зілпатерол</t>
  </si>
  <si>
    <t>Спектиноміцин</t>
  </si>
  <si>
    <t>сеча</t>
  </si>
  <si>
    <t>печінка</t>
  </si>
  <si>
    <t>Пропилтиурацил</t>
  </si>
  <si>
    <t>Метилтиурацил</t>
  </si>
  <si>
    <t>75</t>
  </si>
  <si>
    <t>Флорфенікол</t>
  </si>
  <si>
    <t xml:space="preserve">Яйця </t>
  </si>
  <si>
    <t xml:space="preserve"> РДЛДПСС, ДНДІЛДіВСЕ</t>
  </si>
  <si>
    <t xml:space="preserve">Флорфенікол </t>
  </si>
  <si>
    <t>Неоміцин</t>
  </si>
  <si>
    <t>Бромбутерол</t>
  </si>
  <si>
    <t>Кленпентерол</t>
  </si>
  <si>
    <t>Ізоксупрін</t>
  </si>
  <si>
    <t>Мабутерол</t>
  </si>
  <si>
    <t>Мапенетерол</t>
  </si>
  <si>
    <t>Рітодрін</t>
  </si>
  <si>
    <t>Тербуталін</t>
  </si>
  <si>
    <t>Іпронідазол</t>
  </si>
  <si>
    <t>Тернідазол</t>
  </si>
  <si>
    <t>Сульфадіметоксин</t>
  </si>
  <si>
    <t>Сульфагуанідин</t>
  </si>
  <si>
    <t>Сульфадіазин</t>
  </si>
  <si>
    <t>Сульфамеразин</t>
  </si>
  <si>
    <t>Сульфаметазин (Сульфадімедін)</t>
  </si>
  <si>
    <t>Сульфаметоксипірідазин</t>
  </si>
  <si>
    <t>Тріметопрім</t>
  </si>
  <si>
    <t>Мадураміцин</t>
  </si>
  <si>
    <t>Декоквінат</t>
  </si>
  <si>
    <t>Робенідин</t>
  </si>
  <si>
    <t>толтразуріл</t>
  </si>
  <si>
    <t>Амоксицилін</t>
  </si>
  <si>
    <t>Кумафос</t>
  </si>
  <si>
    <t>Біфентрин</t>
  </si>
  <si>
    <t xml:space="preserve">Лямбда – Цигалотрин </t>
  </si>
  <si>
    <t xml:space="preserve">Гексахлорбензол </t>
  </si>
  <si>
    <t>Сума ПХБ 28, ПХБ 52, ПХБ 101, ПХБ 138, ПХБ 153, ПХБ 180</t>
  </si>
  <si>
    <t>Амоксициклін</t>
  </si>
  <si>
    <t>Гідроксідіметрідазол (HMMNI)</t>
  </si>
  <si>
    <t>Іпронідазол - ОН (PZOH)</t>
  </si>
  <si>
    <t>Метронідазол-ОН (VNZOH)</t>
  </si>
  <si>
    <t xml:space="preserve">Тіамулін </t>
  </si>
  <si>
    <t>Толтразуріл</t>
  </si>
  <si>
    <t>Тіамулін</t>
  </si>
  <si>
    <t>Цефтіофур</t>
  </si>
  <si>
    <t>Фіпроніл</t>
  </si>
  <si>
    <t>Цефквіном</t>
  </si>
  <si>
    <t>Цефалексин</t>
  </si>
  <si>
    <t xml:space="preserve"> α-ГХЦГ</t>
  </si>
  <si>
    <r>
      <rPr>
        <sz val="12"/>
        <rFont val="Calibri"/>
        <family val="2"/>
        <charset val="204"/>
      </rPr>
      <t>β</t>
    </r>
    <r>
      <rPr>
        <sz val="12"/>
        <rFont val="Arial"/>
        <family val="2"/>
      </rPr>
      <t xml:space="preserve">-ГХЦГ </t>
    </r>
  </si>
  <si>
    <t>γ-ГХЦГ</t>
  </si>
  <si>
    <t xml:space="preserve">Гептахлор </t>
  </si>
  <si>
    <t>α-ГХЦГ</t>
  </si>
  <si>
    <r>
      <rPr>
        <sz val="12"/>
        <rFont val="Calibri"/>
        <family val="2"/>
        <charset val="204"/>
      </rPr>
      <t>β</t>
    </r>
    <r>
      <rPr>
        <sz val="12"/>
        <rFont val="Arial"/>
        <family val="2"/>
      </rPr>
      <t xml:space="preserve">-ГХЦГ  </t>
    </r>
  </si>
  <si>
    <t>РДЛДПСС, ДНДІЛДіВСЕ</t>
  </si>
  <si>
    <t>Гептахлор (сума гептахлору, ендо-епоксиду та екзо-епоксиду)</t>
  </si>
  <si>
    <r>
      <t xml:space="preserve">See Instruction sheet, note 4.  If a </t>
    </r>
    <r>
      <rPr>
        <b/>
        <sz val="11"/>
        <rFont val="Arial"/>
        <family val="2"/>
        <charset val="204"/>
      </rPr>
      <t>split system</t>
    </r>
    <r>
      <rPr>
        <sz val="11"/>
        <rFont val="Arial"/>
        <family val="2"/>
        <charset val="204"/>
      </rPr>
      <t xml:space="preserve"> is in place for exports to the EU, </t>
    </r>
    <r>
      <rPr>
        <b/>
        <sz val="11"/>
        <rFont val="Arial"/>
        <family val="2"/>
        <charset val="204"/>
      </rPr>
      <t>actual export data</t>
    </r>
    <r>
      <rPr>
        <sz val="11"/>
        <rFont val="Arial"/>
        <family val="2"/>
        <charset val="204"/>
      </rPr>
      <t xml:space="preserve"> may be entered in this cell.  If there is no split system, and EGG /EGG products from </t>
    </r>
    <r>
      <rPr>
        <b/>
        <sz val="11"/>
        <rFont val="Arial"/>
        <family val="2"/>
        <charset val="204"/>
      </rPr>
      <t>all hens from ALL egg laying FARMS are eligible for export to the EU,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national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production data</t>
    </r>
    <r>
      <rPr>
        <sz val="11"/>
        <rFont val="Arial"/>
        <family val="2"/>
        <charset val="204"/>
      </rPr>
      <t xml:space="preserve"> must be entered in this cell.  For a more detailed description of the options see hyperlink </t>
    </r>
  </si>
  <si>
    <t>Дексаметазон</t>
  </si>
  <si>
    <t>Бетаметазон</t>
  </si>
  <si>
    <t>Десаметазон</t>
  </si>
  <si>
    <t>Клорсулон</t>
  </si>
  <si>
    <t>Мебендазол</t>
  </si>
  <si>
    <t>Триклабендазол</t>
  </si>
  <si>
    <t>Оксиклозанид</t>
  </si>
  <si>
    <t>Клозантел</t>
  </si>
  <si>
    <t xml:space="preserve">Позитивний результат </t>
  </si>
  <si>
    <t>Преднізолон</t>
  </si>
  <si>
    <t xml:space="preserve">LC-MS/MS </t>
  </si>
  <si>
    <t>Карбадокс</t>
  </si>
  <si>
    <t>Олаквіндокс</t>
  </si>
  <si>
    <t>мязи</t>
  </si>
  <si>
    <t>Карбодокс</t>
  </si>
  <si>
    <t>Олаквиндокс</t>
  </si>
  <si>
    <t>1138, 36</t>
  </si>
  <si>
    <t>ДДТ та його метаболіти (4,4-ДДТ,  4,4-ДДД, 4,4-ДДЕ,  2,4-ДДТ)</t>
  </si>
  <si>
    <t>ДДТ та його метаболіти (4,4-ДДТ,  4,4-ДДД, 4,4-ДДЕ)</t>
  </si>
  <si>
    <t xml:space="preserve">β-ГХЦГ </t>
  </si>
  <si>
    <t xml:space="preserve"> </t>
  </si>
  <si>
    <t>Рапани</t>
  </si>
  <si>
    <t xml:space="preserve">Рафоксанід </t>
  </si>
  <si>
    <t>Моксидектин</t>
  </si>
  <si>
    <t>Дорамектин</t>
  </si>
  <si>
    <t>Еприномектин</t>
  </si>
  <si>
    <t>Диклофенак</t>
  </si>
  <si>
    <t>Мелоксикам</t>
  </si>
  <si>
    <t>Оксиклозанід</t>
  </si>
  <si>
    <t>Рафоксанід</t>
  </si>
  <si>
    <t>державного моніторингу залишків ветеринарних препаратів та забруднювачів у яловичині на 2021  рік</t>
  </si>
  <si>
    <t>державного моніторингу залишків кількості ветеринарних препаратів та забруднювачів у свинині на 2021 рік</t>
  </si>
  <si>
    <t xml:space="preserve"> державного моніторингу залишків ветеринарних препаратів та забруднювачів в молоці на 2021 рік</t>
  </si>
  <si>
    <t>державного моніторингу залишків ветеринарних препаратів та забруднювачів в курячих яйцях на 2021 рік</t>
  </si>
  <si>
    <t>державного моніторингу залишків ветеринарних препаратів та забруднювачів в меді на 2021 рік</t>
  </si>
  <si>
    <t>Додаток 3</t>
  </si>
  <si>
    <t>Додаток 4</t>
  </si>
  <si>
    <t>Додаток 5</t>
  </si>
  <si>
    <t>Додаток 6</t>
  </si>
  <si>
    <t xml:space="preserve">План </t>
  </si>
  <si>
    <t>державного моніторингу залишків кількості ветеринарних препаратів та забруднювачів у м’ясі птиці на 2021 рік</t>
  </si>
  <si>
    <t xml:space="preserve">державного моніторингу залишків ветеринарних препаратів та забруднювачів у м’ясі індиків на 2021 рік </t>
  </si>
  <si>
    <t xml:space="preserve">План державного моніторингу залишків ветеринарних препаратів та забруднювачів у аквакультурах (риба) на 2021 рік </t>
  </si>
  <si>
    <t xml:space="preserve">План державного моніторингу залишків ветеринарних препаратів та забруднювачів у аквакультурах (рапани) на 2021 рік </t>
  </si>
  <si>
    <t xml:space="preserve"> План</t>
  </si>
  <si>
    <t>М'ясо птиці</t>
  </si>
  <si>
    <t xml:space="preserve">КІЛЬКІСТЬ ЗРАЗКІВ </t>
  </si>
  <si>
    <t>Метаболіти фуразалідону</t>
  </si>
  <si>
    <t>ПІДТВЕРДЖУЮЧІ МЕТОДИ</t>
  </si>
  <si>
    <t>М'ясо індиків</t>
  </si>
  <si>
    <t>КРАЇНА</t>
  </si>
  <si>
    <t>Аквакультура</t>
  </si>
  <si>
    <t>Для офіційного використання</t>
  </si>
  <si>
    <t>БАРВНИКИ напр. Малахітовий зелений (+ лейкомалахітовий зелений), кристал віолет тощо</t>
  </si>
  <si>
    <t xml:space="preserve">до наказу Державної служби України з питань </t>
  </si>
  <si>
    <t xml:space="preserve">до наказу  Державної служби України з питань </t>
  </si>
  <si>
    <t>РДЛДПСС –  уповноважені державні лабораторії Держпродспоживслужби, Центральна випробувальна державна лабораторія Держпродспоживслужби в Київській області та м. Києві</t>
  </si>
  <si>
    <t xml:space="preserve">Примітка: </t>
  </si>
  <si>
    <t>Додаток 9</t>
  </si>
  <si>
    <t>Додаток 10</t>
  </si>
  <si>
    <t>державного моніторингу залишків кількості ветеринарних препаратів та забруднювачів у кишковій оболонці на 2021 рік</t>
  </si>
  <si>
    <t>оболонки</t>
  </si>
  <si>
    <t xml:space="preserve">Мінімум </t>
  </si>
  <si>
    <t>споживачів від 15.01.2021 № 22</t>
  </si>
  <si>
    <r>
      <t xml:space="preserve">споживачів від </t>
    </r>
    <r>
      <rPr>
        <u/>
        <sz val="10"/>
        <rFont val="Arial Cyr"/>
        <charset val="204"/>
      </rPr>
      <t>05 травня 2021 року</t>
    </r>
    <r>
      <rPr>
        <sz val="10"/>
        <rFont val="Arial Cyr"/>
        <charset val="204"/>
      </rPr>
      <t xml:space="preserve"> № </t>
    </r>
    <r>
      <rPr>
        <u/>
        <sz val="10"/>
        <rFont val="Arial Cyr"/>
        <charset val="204"/>
      </rPr>
      <t>282</t>
    </r>
  </si>
  <si>
    <t>(у редакції наказу Держпродспоживслужби                    від 15 січня 2021 року № 22)</t>
  </si>
  <si>
    <t>Контактний пункт</t>
  </si>
  <si>
    <t>Держпродспоживслужба</t>
  </si>
  <si>
    <t>Вид тварин</t>
  </si>
  <si>
    <t>Продукт</t>
  </si>
  <si>
    <t>Кишкові оболонки</t>
  </si>
  <si>
    <t>Кількість кишкових оболонок, експортованих до ЄС (з урахуванням попереднього року)</t>
  </si>
  <si>
    <t>тонн</t>
  </si>
  <si>
    <t>Згідно до вимог ЄС</t>
  </si>
  <si>
    <t>&lt;-------------------------------</t>
  </si>
</sst>
</file>

<file path=xl/styles.xml><?xml version="1.0" encoding="utf-8"?>
<styleSheet xmlns="http://schemas.openxmlformats.org/spreadsheetml/2006/main">
  <numFmts count="1">
    <numFmt numFmtId="164" formatCode="0.0"/>
  </numFmts>
  <fonts count="59"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2"/>
      <name val="Viner Hand ITC"/>
      <family val="4"/>
    </font>
    <font>
      <sz val="8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sz val="12"/>
      <color indexed="10"/>
      <name val="Arial"/>
      <family val="2"/>
      <charset val="204"/>
    </font>
    <font>
      <b/>
      <sz val="12"/>
      <color indexed="10"/>
      <name val="Arial"/>
      <family val="2"/>
    </font>
    <font>
      <b/>
      <i/>
      <sz val="12"/>
      <name val="Arial"/>
      <family val="2"/>
      <charset val="204"/>
    </font>
    <font>
      <i/>
      <sz val="12"/>
      <color indexed="10"/>
      <name val="Arial"/>
      <family val="2"/>
      <charset val="204"/>
    </font>
    <font>
      <sz val="12"/>
      <color indexed="10"/>
      <name val="Arial"/>
      <family val="2"/>
    </font>
    <font>
      <i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10"/>
      <name val="Viner Hand ITC"/>
      <family val="4"/>
    </font>
    <font>
      <sz val="12"/>
      <color indexed="53"/>
      <name val="Arial"/>
      <family val="2"/>
    </font>
    <font>
      <sz val="12"/>
      <color indexed="12"/>
      <name val="Arial"/>
      <family val="2"/>
    </font>
    <font>
      <sz val="12"/>
      <color indexed="12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sz val="12"/>
      <name val="Calibri"/>
      <family val="2"/>
      <charset val="204"/>
    </font>
    <font>
      <b/>
      <sz val="14"/>
      <name val="Arial"/>
      <family val="2"/>
    </font>
    <font>
      <sz val="12.5"/>
      <name val="Times New Roman"/>
      <family val="1"/>
      <charset val="204"/>
    </font>
    <font>
      <sz val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Arial"/>
      <family val="2"/>
    </font>
    <font>
      <strike/>
      <sz val="12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u/>
      <sz val="12"/>
      <color indexed="12"/>
      <name val="Arial"/>
      <family val="2"/>
      <charset val="204"/>
    </font>
    <font>
      <sz val="12"/>
      <color rgb="FF1F497D"/>
      <name val="Calibri"/>
      <family val="2"/>
    </font>
    <font>
      <sz val="10"/>
      <name val="Arial Cyr"/>
      <charset val="204"/>
    </font>
    <font>
      <sz val="8"/>
      <name val="Arial"/>
      <family val="2"/>
      <charset val="204"/>
    </font>
    <font>
      <u/>
      <sz val="10"/>
      <name val="Arial Cyr"/>
      <charset val="204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  <charset val="204"/>
    </font>
    <font>
      <sz val="7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</cellStyleXfs>
  <cellXfs count="195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0" xfId="4" applyFont="1" applyBorder="1" applyAlignment="1">
      <alignment horizontal="left" vertical="center" wrapText="1"/>
    </xf>
    <xf numFmtId="0" fontId="4" fillId="0" borderId="0" xfId="4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5" fillId="0" borderId="0" xfId="0" applyFont="1"/>
    <xf numFmtId="0" fontId="4" fillId="0" borderId="0" xfId="2" applyFont="1" applyAlignment="1">
      <alignment vertical="center"/>
    </xf>
    <xf numFmtId="0" fontId="12" fillId="0" borderId="0" xfId="2" applyFont="1"/>
    <xf numFmtId="0" fontId="4" fillId="0" borderId="0" xfId="2" applyFont="1" applyBorder="1" applyAlignment="1">
      <alignment vertical="center"/>
    </xf>
    <xf numFmtId="0" fontId="7" fillId="0" borderId="5" xfId="2" applyFont="1" applyBorder="1" applyAlignment="1">
      <alignment vertical="center" wrapText="1"/>
    </xf>
    <xf numFmtId="1" fontId="5" fillId="0" borderId="1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/>
    <xf numFmtId="0" fontId="5" fillId="0" borderId="6" xfId="0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Border="1"/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1" fontId="5" fillId="0" borderId="0" xfId="6" applyNumberFormat="1" applyFont="1" applyAlignment="1">
      <alignment horizontal="center"/>
    </xf>
    <xf numFmtId="1" fontId="3" fillId="0" borderId="0" xfId="6" applyNumberFormat="1" applyFont="1" applyBorder="1" applyAlignment="1">
      <alignment horizontal="center"/>
    </xf>
    <xf numFmtId="1" fontId="5" fillId="0" borderId="0" xfId="6" applyNumberFormat="1" applyFont="1"/>
    <xf numFmtId="0" fontId="5" fillId="0" borderId="0" xfId="6" applyFont="1"/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/>
    </xf>
    <xf numFmtId="0" fontId="13" fillId="0" borderId="0" xfId="0" applyFont="1" applyAlignment="1"/>
    <xf numFmtId="0" fontId="5" fillId="0" borderId="2" xfId="0" applyFont="1" applyBorder="1" applyAlignment="1" applyProtection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0" xfId="6" applyFont="1"/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left" vertical="center"/>
    </xf>
    <xf numFmtId="0" fontId="7" fillId="0" borderId="0" xfId="6" applyFont="1"/>
    <xf numFmtId="0" fontId="4" fillId="0" borderId="0" xfId="6" applyFont="1" applyAlignment="1">
      <alignment horizontal="center"/>
    </xf>
    <xf numFmtId="0" fontId="4" fillId="0" borderId="12" xfId="6" applyFont="1" applyBorder="1"/>
    <xf numFmtId="0" fontId="4" fillId="0" borderId="13" xfId="6" applyFont="1" applyBorder="1"/>
    <xf numFmtId="0" fontId="4" fillId="0" borderId="14" xfId="6" applyFont="1" applyBorder="1"/>
    <xf numFmtId="0" fontId="4" fillId="0" borderId="15" xfId="6" applyFont="1" applyBorder="1"/>
    <xf numFmtId="1" fontId="4" fillId="0" borderId="0" xfId="6" applyNumberFormat="1" applyFont="1" applyBorder="1" applyAlignment="1">
      <alignment horizontal="center"/>
    </xf>
    <xf numFmtId="0" fontId="4" fillId="0" borderId="16" xfId="6" applyFont="1" applyBorder="1"/>
    <xf numFmtId="0" fontId="4" fillId="0" borderId="0" xfId="6" applyFont="1" applyBorder="1" applyAlignment="1" applyProtection="1">
      <alignment horizontal="center"/>
      <protection locked="0"/>
    </xf>
    <xf numFmtId="0" fontId="4" fillId="0" borderId="0" xfId="6" applyFont="1" applyBorder="1"/>
    <xf numFmtId="0" fontId="15" fillId="0" borderId="0" xfId="6" applyFont="1" applyBorder="1" applyAlignment="1">
      <alignment horizontal="center" vertical="center"/>
    </xf>
    <xf numFmtId="1" fontId="4" fillId="0" borderId="17" xfId="6" applyNumberFormat="1" applyFont="1" applyBorder="1" applyAlignment="1">
      <alignment horizontal="center"/>
    </xf>
    <xf numFmtId="0" fontId="8" fillId="2" borderId="2" xfId="6" applyFont="1" applyFill="1" applyBorder="1" applyAlignment="1" applyProtection="1">
      <alignment horizontal="center" vertical="center"/>
      <protection locked="0"/>
    </xf>
    <xf numFmtId="0" fontId="4" fillId="0" borderId="18" xfId="6" applyFont="1" applyBorder="1" applyAlignment="1" applyProtection="1">
      <alignment horizontal="center"/>
      <protection locked="0"/>
    </xf>
    <xf numFmtId="0" fontId="12" fillId="0" borderId="19" xfId="6" applyFont="1" applyBorder="1" applyAlignment="1" applyProtection="1">
      <alignment horizontal="center"/>
      <protection locked="0"/>
    </xf>
    <xf numFmtId="0" fontId="4" fillId="0" borderId="20" xfId="6" applyFont="1" applyBorder="1" applyAlignment="1" applyProtection="1">
      <alignment horizontal="center" wrapText="1"/>
      <protection locked="0"/>
    </xf>
    <xf numFmtId="1" fontId="4" fillId="0" borderId="0" xfId="6" applyNumberFormat="1" applyFont="1"/>
    <xf numFmtId="0" fontId="12" fillId="0" borderId="21" xfId="6" applyFont="1" applyBorder="1" applyAlignment="1" applyProtection="1">
      <alignment horizontal="center"/>
      <protection locked="0"/>
    </xf>
    <xf numFmtId="0" fontId="4" fillId="0" borderId="22" xfId="6" applyFont="1" applyBorder="1" applyAlignment="1" applyProtection="1">
      <alignment horizontal="center" wrapText="1"/>
      <protection locked="0"/>
    </xf>
    <xf numFmtId="0" fontId="4" fillId="0" borderId="0" xfId="6" applyFont="1" applyAlignment="1">
      <alignment horizontal="left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0" xfId="6" applyFont="1" applyAlignment="1">
      <alignment wrapText="1"/>
    </xf>
    <xf numFmtId="0" fontId="3" fillId="0" borderId="0" xfId="0" applyFont="1" applyBorder="1" applyAlignment="1"/>
    <xf numFmtId="1" fontId="4" fillId="0" borderId="0" xfId="6" applyNumberFormat="1" applyFont="1" applyBorder="1" applyAlignment="1">
      <alignment horizontal="left"/>
    </xf>
    <xf numFmtId="1" fontId="4" fillId="0" borderId="0" xfId="6" applyNumberFormat="1" applyFont="1" applyBorder="1"/>
    <xf numFmtId="0" fontId="4" fillId="0" borderId="0" xfId="6" applyFont="1" applyProtection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Border="1" applyAlignment="1" applyProtection="1">
      <alignment horizontal="center"/>
      <protection locked="0"/>
    </xf>
    <xf numFmtId="0" fontId="4" fillId="0" borderId="0" xfId="4" applyFont="1" applyBorder="1"/>
    <xf numFmtId="0" fontId="15" fillId="0" borderId="23" xfId="4" applyFont="1" applyBorder="1" applyAlignment="1">
      <alignment horizontal="center" vertical="center"/>
    </xf>
    <xf numFmtId="0" fontId="4" fillId="0" borderId="0" xfId="4" applyFont="1" applyFill="1"/>
    <xf numFmtId="0" fontId="7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left"/>
    </xf>
    <xf numFmtId="0" fontId="15" fillId="0" borderId="0" xfId="4" applyFont="1" applyBorder="1" applyAlignment="1">
      <alignment horizontal="center" vertical="center"/>
    </xf>
    <xf numFmtId="1" fontId="4" fillId="0" borderId="0" xfId="4" applyNumberFormat="1" applyFont="1" applyBorder="1"/>
    <xf numFmtId="0" fontId="12" fillId="0" borderId="19" xfId="4" applyFont="1" applyBorder="1" applyAlignment="1" applyProtection="1">
      <alignment horizontal="center"/>
      <protection locked="0"/>
    </xf>
    <xf numFmtId="0" fontId="4" fillId="0" borderId="20" xfId="4" applyFont="1" applyBorder="1" applyAlignment="1" applyProtection="1">
      <alignment horizontal="center" wrapText="1"/>
      <protection locked="0"/>
    </xf>
    <xf numFmtId="0" fontId="12" fillId="0" borderId="21" xfId="4" applyFont="1" applyBorder="1" applyAlignment="1" applyProtection="1">
      <alignment horizontal="center"/>
      <protection locked="0"/>
    </xf>
    <xf numFmtId="0" fontId="4" fillId="0" borderId="22" xfId="4" applyFont="1" applyBorder="1" applyAlignment="1" applyProtection="1">
      <alignment horizontal="center" wrapText="1"/>
      <protection locked="0"/>
    </xf>
    <xf numFmtId="0" fontId="4" fillId="0" borderId="0" xfId="4" applyFont="1" applyAlignment="1">
      <alignment horizontal="left" vertical="center" wrapText="1"/>
    </xf>
    <xf numFmtId="1" fontId="4" fillId="0" borderId="0" xfId="4" applyNumberFormat="1" applyFont="1"/>
    <xf numFmtId="0" fontId="4" fillId="0" borderId="0" xfId="4" applyFont="1" applyAlignment="1">
      <alignment wrapText="1"/>
    </xf>
    <xf numFmtId="1" fontId="4" fillId="0" borderId="0" xfId="4" applyNumberFormat="1" applyFont="1" applyAlignment="1">
      <alignment horizontal="center"/>
    </xf>
    <xf numFmtId="0" fontId="12" fillId="0" borderId="0" xfId="4" applyFont="1"/>
    <xf numFmtId="0" fontId="3" fillId="0" borderId="0" xfId="0" applyFont="1"/>
    <xf numFmtId="0" fontId="3" fillId="0" borderId="0" xfId="3" applyFont="1" applyAlignment="1" applyProtection="1">
      <alignment vertical="center"/>
    </xf>
    <xf numFmtId="0" fontId="19" fillId="0" borderId="0" xfId="0" applyFont="1" applyAlignment="1">
      <alignment horizontal="left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0" fontId="4" fillId="0" borderId="25" xfId="6" applyFont="1" applyBorder="1" applyAlignment="1">
      <alignment horizontal="left"/>
    </xf>
    <xf numFmtId="1" fontId="3" fillId="0" borderId="1" xfId="2" applyNumberFormat="1" applyFont="1" applyFill="1" applyBorder="1" applyAlignment="1">
      <alignment horizontal="center" vertical="center" wrapText="1"/>
    </xf>
    <xf numFmtId="1" fontId="7" fillId="2" borderId="26" xfId="3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14" fillId="0" borderId="0" xfId="3" applyFont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 applyProtection="1">
      <alignment horizontal="center" vertical="center"/>
      <protection locked="0"/>
    </xf>
    <xf numFmtId="0" fontId="3" fillId="2" borderId="2" xfId="3" applyFont="1" applyFill="1" applyBorder="1" applyAlignment="1" applyProtection="1">
      <alignment horizontal="center" vertical="center"/>
      <protection locked="0"/>
    </xf>
    <xf numFmtId="0" fontId="5" fillId="0" borderId="18" xfId="3" applyFont="1" applyBorder="1" applyAlignment="1" applyProtection="1">
      <alignment horizontal="center" vertical="center"/>
      <protection locked="0"/>
    </xf>
    <xf numFmtId="0" fontId="5" fillId="0" borderId="19" xfId="3" applyFont="1" applyBorder="1" applyAlignment="1" applyProtection="1">
      <alignment horizontal="center" vertical="center"/>
      <protection locked="0"/>
    </xf>
    <xf numFmtId="0" fontId="5" fillId="0" borderId="20" xfId="3" applyFont="1" applyBorder="1" applyAlignment="1" applyProtection="1">
      <alignment horizontal="center" vertical="center" wrapText="1"/>
      <protection locked="0"/>
    </xf>
    <xf numFmtId="0" fontId="5" fillId="0" borderId="21" xfId="3" applyFont="1" applyBorder="1" applyAlignment="1" applyProtection="1">
      <alignment horizontal="center" vertical="center"/>
      <protection locked="0"/>
    </xf>
    <xf numFmtId="0" fontId="5" fillId="0" borderId="22" xfId="3" applyFont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/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/>
    <xf numFmtId="0" fontId="5" fillId="0" borderId="7" xfId="2" applyFont="1" applyFill="1" applyBorder="1" applyAlignment="1" applyProtection="1">
      <alignment horizontal="left" vertical="center"/>
      <protection locked="0"/>
    </xf>
    <xf numFmtId="0" fontId="4" fillId="0" borderId="7" xfId="6" applyFont="1" applyFill="1" applyBorder="1" applyAlignment="1" applyProtection="1">
      <alignment horizontal="left"/>
      <protection locked="0"/>
    </xf>
    <xf numFmtId="0" fontId="4" fillId="0" borderId="10" xfId="6" applyFont="1" applyFill="1" applyBorder="1" applyAlignment="1" applyProtection="1">
      <alignment horizontal="left"/>
      <protection locked="0"/>
    </xf>
    <xf numFmtId="0" fontId="11" fillId="0" borderId="6" xfId="0" applyFont="1" applyFill="1" applyBorder="1"/>
    <xf numFmtId="0" fontId="4" fillId="0" borderId="10" xfId="6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8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/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2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/>
    <xf numFmtId="0" fontId="4" fillId="0" borderId="7" xfId="2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4" fillId="0" borderId="7" xfId="2" applyFont="1" applyFill="1" applyBorder="1" applyAlignment="1" applyProtection="1">
      <alignment horizontal="left" vertical="center"/>
      <protection locked="0"/>
    </xf>
    <xf numFmtId="0" fontId="4" fillId="0" borderId="6" xfId="2" applyFont="1" applyFill="1" applyBorder="1" applyAlignment="1" applyProtection="1">
      <alignment horizontal="left" vertical="center"/>
      <protection locked="0"/>
    </xf>
    <xf numFmtId="0" fontId="4" fillId="0" borderId="7" xfId="3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7" xfId="3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7" xfId="6" applyFont="1" applyFill="1" applyBorder="1" applyAlignment="1" applyProtection="1">
      <alignment horizontal="center"/>
      <protection locked="0"/>
    </xf>
    <xf numFmtId="0" fontId="4" fillId="0" borderId="15" xfId="8" applyFont="1" applyBorder="1"/>
    <xf numFmtId="1" fontId="4" fillId="0" borderId="0" xfId="8" applyNumberFormat="1" applyFont="1" applyBorder="1" applyAlignment="1">
      <alignment horizontal="center"/>
    </xf>
    <xf numFmtId="1" fontId="4" fillId="0" borderId="16" xfId="8" applyNumberFormat="1" applyFont="1" applyBorder="1" applyAlignment="1">
      <alignment horizontal="center"/>
    </xf>
    <xf numFmtId="0" fontId="4" fillId="0" borderId="25" xfId="8" applyFont="1" applyBorder="1"/>
    <xf numFmtId="1" fontId="4" fillId="0" borderId="17" xfId="8" applyNumberFormat="1" applyFont="1" applyBorder="1" applyAlignment="1">
      <alignment horizontal="center"/>
    </xf>
    <xf numFmtId="0" fontId="8" fillId="2" borderId="2" xfId="8" applyFont="1" applyFill="1" applyBorder="1" applyAlignment="1" applyProtection="1">
      <alignment horizontal="center" vertical="center"/>
      <protection locked="0"/>
    </xf>
    <xf numFmtId="0" fontId="4" fillId="0" borderId="28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12" fillId="0" borderId="0" xfId="7" applyFont="1"/>
    <xf numFmtId="0" fontId="4" fillId="0" borderId="0" xfId="2" applyFont="1" applyAlignment="1">
      <alignment horizontal="center" vertical="center"/>
    </xf>
    <xf numFmtId="0" fontId="12" fillId="0" borderId="0" xfId="2" applyFont="1" applyFill="1" applyBorder="1" applyAlignment="1" applyProtection="1">
      <alignment vertical="center"/>
      <protection locked="0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15" fillId="0" borderId="0" xfId="2" applyFont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  <protection locked="0"/>
    </xf>
    <xf numFmtId="1" fontId="12" fillId="0" borderId="0" xfId="2" applyNumberFormat="1" applyFont="1" applyFill="1" applyBorder="1" applyAlignment="1" applyProtection="1">
      <alignment horizontal="center" vertical="center"/>
      <protection locked="0"/>
    </xf>
    <xf numFmtId="1" fontId="12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 vertical="center" wrapText="1"/>
      <protection locked="0"/>
    </xf>
    <xf numFmtId="0" fontId="12" fillId="0" borderId="19" xfId="2" applyFont="1" applyBorder="1" applyAlignment="1" applyProtection="1">
      <alignment horizontal="center" vertical="center"/>
      <protection locked="0"/>
    </xf>
    <xf numFmtId="0" fontId="4" fillId="0" borderId="20" xfId="2" applyFont="1" applyBorder="1" applyAlignment="1" applyProtection="1">
      <alignment horizontal="center" vertical="center" wrapText="1"/>
      <protection locked="0"/>
    </xf>
    <xf numFmtId="0" fontId="12" fillId="0" borderId="21" xfId="2" applyFont="1" applyBorder="1" applyAlignment="1" applyProtection="1">
      <alignment horizontal="center" vertical="center"/>
      <protection locked="0"/>
    </xf>
    <xf numFmtId="0" fontId="4" fillId="0" borderId="22" xfId="2" applyFont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horizontal="left" vertical="center" wrapText="1"/>
    </xf>
    <xf numFmtId="1" fontId="4" fillId="0" borderId="0" xfId="2" applyNumberFormat="1" applyFont="1" applyAlignment="1">
      <alignment horizontal="center" vertical="center" wrapText="1"/>
    </xf>
    <xf numFmtId="1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 wrapText="1"/>
    </xf>
    <xf numFmtId="1" fontId="7" fillId="2" borderId="26" xfId="2" applyNumberFormat="1" applyFont="1" applyFill="1" applyBorder="1" applyAlignment="1" applyProtection="1">
      <alignment horizontal="center" vertical="center"/>
      <protection locked="0"/>
    </xf>
    <xf numFmtId="1" fontId="7" fillId="2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0" xfId="6" applyNumberFormat="1" applyFont="1" applyBorder="1" applyAlignment="1">
      <alignment horizontal="left"/>
    </xf>
    <xf numFmtId="1" fontId="5" fillId="0" borderId="0" xfId="6" applyNumberFormat="1" applyFont="1" applyBorder="1" applyAlignment="1">
      <alignment horizontal="center"/>
    </xf>
    <xf numFmtId="1" fontId="5" fillId="0" borderId="24" xfId="6" applyNumberFormat="1" applyFont="1" applyBorder="1"/>
    <xf numFmtId="0" fontId="5" fillId="0" borderId="24" xfId="6" applyFont="1" applyBorder="1"/>
    <xf numFmtId="0" fontId="4" fillId="0" borderId="24" xfId="6" applyFont="1" applyBorder="1"/>
    <xf numFmtId="0" fontId="5" fillId="0" borderId="0" xfId="6" applyFont="1" applyProtection="1"/>
    <xf numFmtId="1" fontId="5" fillId="0" borderId="0" xfId="6" applyNumberFormat="1" applyFont="1" applyAlignment="1">
      <alignment horizontal="left"/>
    </xf>
    <xf numFmtId="1" fontId="5" fillId="0" borderId="0" xfId="6" applyNumberFormat="1" applyFont="1" applyBorder="1"/>
    <xf numFmtId="0" fontId="5" fillId="0" borderId="0" xfId="6" applyFont="1" applyBorder="1"/>
    <xf numFmtId="0" fontId="5" fillId="0" borderId="0" xfId="0" applyFont="1" applyProtection="1"/>
    <xf numFmtId="0" fontId="19" fillId="0" borderId="0" xfId="6" applyFont="1"/>
    <xf numFmtId="0" fontId="7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12" fillId="0" borderId="0" xfId="3" applyFont="1"/>
    <xf numFmtId="0" fontId="4" fillId="0" borderId="0" xfId="3" applyFont="1" applyAlignment="1" applyProtection="1">
      <alignment vertical="center"/>
    </xf>
    <xf numFmtId="0" fontId="4" fillId="0" borderId="0" xfId="3" applyFont="1" applyAlignment="1" applyProtection="1">
      <alignment horizontal="left" vertical="center" wrapText="1"/>
    </xf>
    <xf numFmtId="1" fontId="4" fillId="0" borderId="0" xfId="3" applyNumberFormat="1" applyFont="1" applyAlignment="1">
      <alignment horizontal="center" vertical="center" wrapText="1"/>
    </xf>
    <xf numFmtId="1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vertical="center" wrapText="1"/>
    </xf>
    <xf numFmtId="0" fontId="4" fillId="0" borderId="7" xfId="3" applyFont="1" applyFill="1" applyBorder="1" applyAlignment="1" applyProtection="1">
      <alignment horizontal="left" vertical="center"/>
      <protection locked="0"/>
    </xf>
    <xf numFmtId="0" fontId="4" fillId="0" borderId="10" xfId="3" applyFont="1" applyFill="1" applyBorder="1" applyAlignment="1" applyProtection="1">
      <alignment horizontal="left" vertical="center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32" xfId="3" applyFont="1" applyFill="1" applyBorder="1" applyAlignment="1" applyProtection="1">
      <alignment horizontal="center" vertical="center"/>
      <protection locked="0"/>
    </xf>
    <xf numFmtId="0" fontId="4" fillId="0" borderId="33" xfId="3" applyFont="1" applyFill="1" applyBorder="1" applyAlignment="1" applyProtection="1">
      <alignment horizontal="center" vertical="center"/>
      <protection locked="0"/>
    </xf>
    <xf numFmtId="0" fontId="4" fillId="0" borderId="34" xfId="3" applyFont="1" applyFill="1" applyBorder="1" applyAlignment="1" applyProtection="1">
      <alignment horizontal="center" vertical="center"/>
      <protection locked="0"/>
    </xf>
    <xf numFmtId="0" fontId="4" fillId="0" borderId="6" xfId="3" applyFont="1" applyFill="1" applyBorder="1" applyAlignment="1" applyProtection="1">
      <alignment horizontal="center" vertical="center"/>
      <protection locked="0"/>
    </xf>
    <xf numFmtId="0" fontId="4" fillId="0" borderId="35" xfId="3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 applyProtection="1">
      <alignment horizontal="center" vertical="center"/>
      <protection locked="0"/>
    </xf>
    <xf numFmtId="0" fontId="11" fillId="0" borderId="0" xfId="0" applyFont="1" applyBorder="1"/>
    <xf numFmtId="0" fontId="4" fillId="0" borderId="0" xfId="8" applyFont="1"/>
    <xf numFmtId="0" fontId="4" fillId="0" borderId="0" xfId="8" applyFont="1" applyAlignment="1">
      <alignment horizontal="center"/>
    </xf>
    <xf numFmtId="0" fontId="4" fillId="0" borderId="0" xfId="8" applyFont="1" applyBorder="1" applyAlignment="1" applyProtection="1">
      <alignment horizontal="center"/>
      <protection locked="0"/>
    </xf>
    <xf numFmtId="0" fontId="4" fillId="0" borderId="0" xfId="8" applyFont="1" applyBorder="1"/>
    <xf numFmtId="0" fontId="15" fillId="0" borderId="0" xfId="8" applyFont="1" applyBorder="1" applyAlignment="1">
      <alignment horizontal="center" vertical="center"/>
    </xf>
    <xf numFmtId="0" fontId="4" fillId="0" borderId="18" xfId="8" applyFont="1" applyBorder="1" applyAlignment="1" applyProtection="1">
      <alignment horizontal="center"/>
      <protection locked="0"/>
    </xf>
    <xf numFmtId="0" fontId="12" fillId="0" borderId="19" xfId="8" applyFont="1" applyBorder="1" applyAlignment="1" applyProtection="1">
      <alignment horizontal="center"/>
      <protection locked="0"/>
    </xf>
    <xf numFmtId="0" fontId="4" fillId="0" borderId="20" xfId="8" applyFont="1" applyBorder="1" applyAlignment="1" applyProtection="1">
      <alignment horizontal="center" wrapText="1"/>
      <protection locked="0"/>
    </xf>
    <xf numFmtId="1" fontId="4" fillId="0" borderId="0" xfId="8" applyNumberFormat="1" applyFont="1"/>
    <xf numFmtId="0" fontId="12" fillId="0" borderId="21" xfId="8" applyFont="1" applyBorder="1" applyAlignment="1" applyProtection="1">
      <alignment horizontal="center"/>
      <protection locked="0"/>
    </xf>
    <xf numFmtId="0" fontId="4" fillId="0" borderId="22" xfId="8" applyFont="1" applyBorder="1" applyAlignment="1" applyProtection="1">
      <alignment horizontal="center" wrapText="1"/>
      <protection locked="0"/>
    </xf>
    <xf numFmtId="0" fontId="4" fillId="0" borderId="0" xfId="8" applyFont="1" applyProtection="1"/>
    <xf numFmtId="0" fontId="4" fillId="0" borderId="0" xfId="8" applyFont="1" applyAlignment="1" applyProtection="1">
      <alignment horizontal="left" vertical="center" wrapText="1"/>
    </xf>
    <xf numFmtId="1" fontId="4" fillId="0" borderId="0" xfId="8" applyNumberFormat="1" applyFont="1" applyAlignment="1">
      <alignment horizontal="center" wrapText="1"/>
    </xf>
    <xf numFmtId="0" fontId="4" fillId="0" borderId="0" xfId="8" applyFont="1" applyAlignment="1">
      <alignment wrapText="1"/>
    </xf>
    <xf numFmtId="0" fontId="4" fillId="0" borderId="10" xfId="8" applyFont="1" applyFill="1" applyBorder="1" applyAlignment="1" applyProtection="1">
      <alignment horizontal="left"/>
      <protection locked="0"/>
    </xf>
    <xf numFmtId="0" fontId="4" fillId="0" borderId="10" xfId="8" applyFont="1" applyFill="1" applyBorder="1" applyAlignment="1" applyProtection="1">
      <alignment horizontal="center"/>
      <protection locked="0"/>
    </xf>
    <xf numFmtId="1" fontId="4" fillId="0" borderId="0" xfId="8" applyNumberFormat="1" applyFont="1" applyAlignment="1">
      <alignment horizontal="center"/>
    </xf>
    <xf numFmtId="0" fontId="4" fillId="0" borderId="12" xfId="8" applyFont="1" applyBorder="1"/>
    <xf numFmtId="1" fontId="4" fillId="0" borderId="13" xfId="8" applyNumberFormat="1" applyFont="1" applyBorder="1" applyAlignment="1">
      <alignment horizontal="center"/>
    </xf>
    <xf numFmtId="1" fontId="4" fillId="0" borderId="14" xfId="8" applyNumberFormat="1" applyFont="1" applyBorder="1" applyAlignment="1">
      <alignment horizontal="center"/>
    </xf>
    <xf numFmtId="0" fontId="7" fillId="0" borderId="6" xfId="2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11" fillId="0" borderId="23" xfId="0" applyFont="1" applyBorder="1" applyAlignment="1"/>
    <xf numFmtId="0" fontId="12" fillId="3" borderId="0" xfId="2" applyFont="1" applyFill="1"/>
    <xf numFmtId="0" fontId="11" fillId="3" borderId="0" xfId="0" applyFont="1" applyFill="1"/>
    <xf numFmtId="0" fontId="4" fillId="0" borderId="0" xfId="8" applyFont="1" applyFill="1" applyBorder="1" applyAlignment="1" applyProtection="1">
      <alignment horizontal="center"/>
      <protection locked="0"/>
    </xf>
    <xf numFmtId="0" fontId="4" fillId="0" borderId="7" xfId="2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/>
    <xf numFmtId="0" fontId="7" fillId="0" borderId="37" xfId="3" applyFont="1" applyFill="1" applyBorder="1" applyAlignment="1">
      <alignment vertical="center" wrapText="1"/>
    </xf>
    <xf numFmtId="0" fontId="4" fillId="0" borderId="26" xfId="3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4" fillId="0" borderId="33" xfId="6" applyFont="1" applyFill="1" applyBorder="1" applyAlignment="1" applyProtection="1">
      <alignment horizontal="center" vertical="center"/>
      <protection locked="0"/>
    </xf>
    <xf numFmtId="0" fontId="4" fillId="0" borderId="7" xfId="6" applyFont="1" applyFill="1" applyBorder="1" applyAlignment="1" applyProtection="1">
      <alignment horizontal="left" vertical="center"/>
      <protection locked="0"/>
    </xf>
    <xf numFmtId="0" fontId="4" fillId="0" borderId="7" xfId="6" applyFont="1" applyFill="1" applyBorder="1" applyAlignment="1" applyProtection="1">
      <alignment horizontal="center" vertical="center"/>
      <protection locked="0"/>
    </xf>
    <xf numFmtId="0" fontId="4" fillId="0" borderId="37" xfId="6" applyFont="1" applyFill="1" applyBorder="1" applyAlignment="1" applyProtection="1">
      <alignment horizontal="left" vertical="center"/>
      <protection locked="0"/>
    </xf>
    <xf numFmtId="0" fontId="4" fillId="0" borderId="37" xfId="6" applyFont="1" applyFill="1" applyBorder="1" applyAlignment="1" applyProtection="1">
      <alignment horizontal="center" vertical="center"/>
      <protection locked="0"/>
    </xf>
    <xf numFmtId="0" fontId="4" fillId="0" borderId="5" xfId="6" applyFont="1" applyFill="1" applyBorder="1" applyProtection="1">
      <protection locked="0"/>
    </xf>
    <xf numFmtId="0" fontId="4" fillId="0" borderId="26" xfId="6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6" applyFont="1" applyFill="1" applyBorder="1"/>
    <xf numFmtId="0" fontId="4" fillId="0" borderId="0" xfId="6" applyFont="1" applyFill="1"/>
    <xf numFmtId="0" fontId="5" fillId="0" borderId="0" xfId="6" applyFont="1" applyFill="1"/>
    <xf numFmtId="0" fontId="5" fillId="0" borderId="0" xfId="0" applyFont="1" applyFill="1" applyAlignment="1">
      <alignment horizontal="left"/>
    </xf>
    <xf numFmtId="0" fontId="4" fillId="0" borderId="5" xfId="4" applyFont="1" applyFill="1" applyBorder="1" applyProtection="1">
      <protection locked="0"/>
    </xf>
    <xf numFmtId="0" fontId="4" fillId="0" borderId="26" xfId="4" applyFont="1" applyFill="1" applyBorder="1" applyProtection="1">
      <protection locked="0"/>
    </xf>
    <xf numFmtId="0" fontId="4" fillId="0" borderId="6" xfId="0" applyFont="1" applyFill="1" applyBorder="1"/>
    <xf numFmtId="0" fontId="4" fillId="0" borderId="10" xfId="0" applyFont="1" applyFill="1" applyBorder="1"/>
    <xf numFmtId="0" fontId="5" fillId="0" borderId="10" xfId="0" applyFont="1" applyFill="1" applyBorder="1" applyAlignment="1" applyProtection="1">
      <alignment horizontal="center"/>
      <protection locked="0"/>
    </xf>
    <xf numFmtId="0" fontId="12" fillId="0" borderId="0" xfId="4" applyFont="1" applyFill="1"/>
    <xf numFmtId="0" fontId="4" fillId="0" borderId="0" xfId="4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38" xfId="0" applyFont="1" applyFill="1" applyBorder="1" applyAlignment="1" applyProtection="1">
      <alignment horizontal="center"/>
      <protection locked="0"/>
    </xf>
    <xf numFmtId="1" fontId="16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 shrinkToFit="1"/>
      <protection locked="0"/>
    </xf>
    <xf numFmtId="0" fontId="4" fillId="0" borderId="6" xfId="4" applyFont="1" applyFill="1" applyBorder="1" applyAlignment="1" applyProtection="1">
      <alignment horizontal="left"/>
      <protection locked="0"/>
    </xf>
    <xf numFmtId="0" fontId="7" fillId="0" borderId="33" xfId="2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7" fillId="0" borderId="7" xfId="3" applyFont="1" applyBorder="1" applyAlignment="1" applyProtection="1">
      <alignment vertical="center"/>
    </xf>
    <xf numFmtId="0" fontId="5" fillId="0" borderId="10" xfId="2" applyFont="1" applyFill="1" applyBorder="1" applyAlignment="1" applyProtection="1">
      <alignment horizontal="left" vertical="center"/>
      <protection locked="0"/>
    </xf>
    <xf numFmtId="0" fontId="5" fillId="0" borderId="10" xfId="2" applyFont="1" applyFill="1" applyBorder="1" applyAlignment="1" applyProtection="1">
      <alignment horizontal="center" vertical="center"/>
      <protection locked="0"/>
    </xf>
    <xf numFmtId="0" fontId="7" fillId="0" borderId="6" xfId="7" applyFont="1" applyBorder="1" applyAlignment="1">
      <alignment vertical="center"/>
    </xf>
    <xf numFmtId="0" fontId="7" fillId="0" borderId="7" xfId="7" applyFont="1" applyBorder="1" applyAlignment="1">
      <alignment vertical="center"/>
    </xf>
    <xf numFmtId="1" fontId="4" fillId="0" borderId="1" xfId="2" applyNumberFormat="1" applyFont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27" xfId="6" applyNumberFormat="1" applyFont="1" applyFill="1" applyBorder="1" applyAlignment="1" applyProtection="1">
      <alignment horizontal="center" vertical="center"/>
      <protection locked="0"/>
    </xf>
    <xf numFmtId="1" fontId="3" fillId="2" borderId="1" xfId="6" applyNumberFormat="1" applyFont="1" applyFill="1" applyBorder="1" applyAlignment="1" applyProtection="1">
      <alignment horizontal="center" vertical="center"/>
      <protection locked="0"/>
    </xf>
    <xf numFmtId="1" fontId="3" fillId="2" borderId="1" xfId="6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4" fillId="0" borderId="39" xfId="0" applyFont="1" applyBorder="1" applyAlignment="1">
      <alignment vertical="center"/>
    </xf>
    <xf numFmtId="0" fontId="7" fillId="0" borderId="10" xfId="6" applyFont="1" applyBorder="1" applyAlignment="1" applyProtection="1">
      <alignment horizontal="left" vertical="center"/>
    </xf>
    <xf numFmtId="0" fontId="7" fillId="0" borderId="33" xfId="0" applyFont="1" applyBorder="1" applyAlignment="1" applyProtection="1">
      <alignment horizontal="left" vertical="center"/>
    </xf>
    <xf numFmtId="0" fontId="4" fillId="0" borderId="28" xfId="0" applyFont="1" applyBorder="1" applyAlignment="1">
      <alignment vertical="center"/>
    </xf>
    <xf numFmtId="0" fontId="7" fillId="0" borderId="6" xfId="6" applyFont="1" applyBorder="1" applyAlignment="1" applyProtection="1">
      <alignment horizontal="left" vertical="center"/>
    </xf>
    <xf numFmtId="0" fontId="7" fillId="0" borderId="6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3" fillId="2" borderId="1" xfId="8" applyNumberFormat="1" applyFont="1" applyFill="1" applyBorder="1" applyAlignment="1" applyProtection="1">
      <alignment horizontal="center" vertical="center"/>
      <protection locked="0"/>
    </xf>
    <xf numFmtId="1" fontId="3" fillId="2" borderId="37" xfId="8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7" xfId="8" applyFont="1" applyBorder="1" applyAlignment="1" applyProtection="1">
      <alignment vertical="center"/>
    </xf>
    <xf numFmtId="0" fontId="7" fillId="0" borderId="10" xfId="8" applyFont="1" applyBorder="1" applyAlignment="1" applyProtection="1">
      <alignment vertical="center"/>
    </xf>
    <xf numFmtId="0" fontId="4" fillId="0" borderId="38" xfId="0" applyFont="1" applyFill="1" applyBorder="1" applyAlignment="1" applyProtection="1">
      <alignment horizontal="left" vertical="center" shrinkToFit="1"/>
      <protection locked="0"/>
    </xf>
    <xf numFmtId="0" fontId="4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23" xfId="0" applyFont="1" applyBorder="1"/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1" xfId="4" applyFont="1" applyFill="1" applyBorder="1" applyProtection="1">
      <protection locked="0"/>
    </xf>
    <xf numFmtId="0" fontId="4" fillId="0" borderId="6" xfId="4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1" fontId="7" fillId="2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7" xfId="0" applyFont="1" applyFill="1" applyBorder="1" applyAlignment="1">
      <alignment horizontal="left"/>
    </xf>
    <xf numFmtId="1" fontId="7" fillId="0" borderId="1" xfId="2" applyNumberFormat="1" applyFont="1" applyBorder="1" applyAlignment="1">
      <alignment vertical="center" wrapText="1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7" xfId="3" applyFont="1" applyFill="1" applyBorder="1" applyAlignment="1" applyProtection="1">
      <alignment horizontal="center" vertical="center"/>
      <protection locked="0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41" xfId="3" applyFont="1" applyFill="1" applyBorder="1" applyAlignment="1" applyProtection="1">
      <alignment horizontal="center" vertical="center"/>
      <protection locked="0"/>
    </xf>
    <xf numFmtId="0" fontId="5" fillId="0" borderId="33" xfId="3" applyFont="1" applyFill="1" applyBorder="1" applyAlignment="1" applyProtection="1">
      <alignment horizontal="center" vertical="center"/>
      <protection locked="0"/>
    </xf>
    <xf numFmtId="0" fontId="5" fillId="0" borderId="6" xfId="3" applyFont="1" applyFill="1" applyBorder="1" applyAlignment="1" applyProtection="1">
      <alignment horizontal="center" vertical="center"/>
      <protection locked="0"/>
    </xf>
    <xf numFmtId="0" fontId="5" fillId="0" borderId="42" xfId="3" applyFont="1" applyFill="1" applyBorder="1" applyAlignment="1" applyProtection="1">
      <alignment horizontal="center" vertical="center"/>
      <protection locked="0"/>
    </xf>
    <xf numFmtId="0" fontId="5" fillId="0" borderId="7" xfId="6" applyFont="1" applyFill="1" applyBorder="1" applyAlignment="1" applyProtection="1">
      <alignment horizontal="center"/>
      <protection locked="0"/>
    </xf>
    <xf numFmtId="0" fontId="5" fillId="0" borderId="10" xfId="6" applyFont="1" applyFill="1" applyBorder="1" applyAlignment="1" applyProtection="1">
      <alignment horizontal="center"/>
      <protection locked="0"/>
    </xf>
    <xf numFmtId="0" fontId="11" fillId="0" borderId="38" xfId="0" applyFont="1" applyFill="1" applyBorder="1"/>
    <xf numFmtId="0" fontId="4" fillId="0" borderId="1" xfId="0" applyFont="1" applyFill="1" applyBorder="1" applyAlignment="1" applyProtection="1">
      <alignment horizontal="left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6" applyFont="1" applyBorder="1" applyAlignment="1">
      <alignment horizontal="center" vertical="center"/>
    </xf>
    <xf numFmtId="0" fontId="4" fillId="0" borderId="0" xfId="4" applyFont="1" applyFill="1" applyBorder="1"/>
    <xf numFmtId="0" fontId="5" fillId="0" borderId="0" xfId="6" applyFont="1" applyFill="1" applyBorder="1"/>
    <xf numFmtId="0" fontId="5" fillId="0" borderId="0" xfId="0" applyFont="1" applyFill="1" applyBorder="1"/>
    <xf numFmtId="0" fontId="4" fillId="0" borderId="24" xfId="4" applyFont="1" applyFill="1" applyBorder="1" applyProtection="1">
      <protection locked="0"/>
    </xf>
    <xf numFmtId="0" fontId="4" fillId="0" borderId="24" xfId="4" applyFont="1" applyFill="1" applyBorder="1" applyAlignment="1" applyProtection="1">
      <protection locked="0"/>
    </xf>
    <xf numFmtId="0" fontId="4" fillId="0" borderId="0" xfId="4" applyFont="1" applyFill="1" applyBorder="1" applyAlignment="1" applyProtection="1">
      <protection locked="0"/>
    </xf>
    <xf numFmtId="0" fontId="4" fillId="0" borderId="30" xfId="4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horizontal="left" vertical="center"/>
      <protection locked="0"/>
    </xf>
    <xf numFmtId="0" fontId="4" fillId="0" borderId="7" xfId="8" applyFont="1" applyFill="1" applyBorder="1" applyAlignment="1" applyProtection="1">
      <alignment horizontal="center" vertical="center"/>
      <protection locked="0"/>
    </xf>
    <xf numFmtId="0" fontId="4" fillId="0" borderId="37" xfId="8" applyFont="1" applyFill="1" applyBorder="1" applyAlignment="1" applyProtection="1">
      <alignment horizontal="left" vertical="center"/>
      <protection locked="0"/>
    </xf>
    <xf numFmtId="0" fontId="4" fillId="0" borderId="37" xfId="8" applyFont="1" applyFill="1" applyBorder="1" applyAlignment="1" applyProtection="1">
      <alignment horizontal="center" vertical="center"/>
      <protection locked="0"/>
    </xf>
    <xf numFmtId="0" fontId="4" fillId="0" borderId="5" xfId="8" applyFont="1" applyFill="1" applyBorder="1" applyProtection="1">
      <protection locked="0"/>
    </xf>
    <xf numFmtId="0" fontId="4" fillId="0" borderId="26" xfId="8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6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6" xfId="6" applyFont="1" applyFill="1" applyBorder="1" applyAlignment="1" applyProtection="1">
      <alignment horizontal="left"/>
      <protection locked="0"/>
    </xf>
    <xf numFmtId="0" fontId="4" fillId="0" borderId="6" xfId="6" applyFont="1" applyFill="1" applyBorder="1" applyAlignment="1" applyProtection="1">
      <alignment horizontal="center"/>
      <protection locked="0"/>
    </xf>
    <xf numFmtId="0" fontId="4" fillId="0" borderId="10" xfId="2" applyFont="1" applyFill="1" applyBorder="1" applyAlignment="1" applyProtection="1">
      <alignment horizontal="left" vertical="center"/>
      <protection locked="0"/>
    </xf>
    <xf numFmtId="0" fontId="4" fillId="0" borderId="28" xfId="2" applyFont="1" applyFill="1" applyBorder="1" applyAlignment="1" applyProtection="1">
      <alignment horizontal="left" vertical="center"/>
      <protection locked="0"/>
    </xf>
    <xf numFmtId="0" fontId="4" fillId="0" borderId="35" xfId="2" applyFont="1" applyFill="1" applyBorder="1" applyAlignment="1" applyProtection="1">
      <alignment horizontal="left" vertical="center"/>
      <protection locked="0"/>
    </xf>
    <xf numFmtId="1" fontId="19" fillId="0" borderId="1" xfId="6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9" fillId="0" borderId="0" xfId="5" applyFont="1" applyAlignment="1"/>
    <xf numFmtId="0" fontId="19" fillId="0" borderId="0" xfId="7" applyFont="1" applyAlignment="1">
      <alignment horizontal="center"/>
    </xf>
    <xf numFmtId="1" fontId="19" fillId="0" borderId="0" xfId="7" applyNumberFormat="1" applyFont="1"/>
    <xf numFmtId="0" fontId="16" fillId="0" borderId="0" xfId="0" applyFont="1" applyAlignment="1" applyProtection="1">
      <alignment wrapText="1"/>
    </xf>
    <xf numFmtId="0" fontId="19" fillId="0" borderId="0" xfId="3" applyFont="1" applyBorder="1" applyAlignment="1">
      <alignment vertical="center"/>
    </xf>
    <xf numFmtId="1" fontId="19" fillId="0" borderId="1" xfId="3" applyNumberFormat="1" applyFont="1" applyBorder="1" applyAlignment="1">
      <alignment vertical="center" wrapText="1"/>
    </xf>
    <xf numFmtId="1" fontId="19" fillId="0" borderId="1" xfId="6" applyNumberFormat="1" applyFont="1" applyBorder="1" applyAlignment="1">
      <alignment vertical="center"/>
    </xf>
    <xf numFmtId="0" fontId="19" fillId="0" borderId="0" xfId="0" applyFont="1" applyAlignment="1" applyProtection="1">
      <alignment horizontal="left"/>
    </xf>
    <xf numFmtId="0" fontId="19" fillId="0" borderId="0" xfId="6" applyFont="1" applyAlignment="1">
      <alignment horizontal="left"/>
    </xf>
    <xf numFmtId="1" fontId="19" fillId="0" borderId="37" xfId="6" applyNumberFormat="1" applyFont="1" applyBorder="1" applyAlignment="1">
      <alignment horizontal="center"/>
    </xf>
    <xf numFmtId="1" fontId="19" fillId="0" borderId="27" xfId="4" applyNumberFormat="1" applyFont="1" applyBorder="1" applyAlignment="1">
      <alignment horizontal="center"/>
    </xf>
    <xf numFmtId="0" fontId="19" fillId="0" borderId="24" xfId="4" applyFont="1" applyBorder="1"/>
    <xf numFmtId="1" fontId="19" fillId="0" borderId="24" xfId="4" applyNumberFormat="1" applyFont="1" applyBorder="1" applyAlignment="1">
      <alignment horizontal="center"/>
    </xf>
    <xf numFmtId="0" fontId="19" fillId="0" borderId="18" xfId="4" applyFont="1" applyBorder="1"/>
    <xf numFmtId="1" fontId="19" fillId="0" borderId="18" xfId="4" applyNumberFormat="1" applyFont="1" applyBorder="1" applyAlignment="1">
      <alignment horizontal="center"/>
    </xf>
    <xf numFmtId="0" fontId="19" fillId="0" borderId="1" xfId="0" applyFont="1" applyBorder="1" applyAlignment="1" applyProtection="1">
      <alignment horizontal="left"/>
    </xf>
    <xf numFmtId="0" fontId="11" fillId="4" borderId="0" xfId="0" applyFont="1" applyFill="1"/>
    <xf numFmtId="0" fontId="13" fillId="4" borderId="0" xfId="0" applyFont="1" applyFill="1"/>
    <xf numFmtId="0" fontId="11" fillId="0" borderId="7" xfId="0" applyFont="1" applyBorder="1"/>
    <xf numFmtId="0" fontId="7" fillId="0" borderId="6" xfId="0" applyFont="1" applyFill="1" applyBorder="1" applyAlignment="1" applyProtection="1">
      <alignment vertical="center"/>
    </xf>
    <xf numFmtId="0" fontId="11" fillId="5" borderId="0" xfId="0" applyFont="1" applyFill="1"/>
    <xf numFmtId="0" fontId="4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2" applyFont="1" applyFill="1" applyBorder="1"/>
    <xf numFmtId="0" fontId="12" fillId="5" borderId="0" xfId="2" applyFont="1" applyFill="1"/>
    <xf numFmtId="1" fontId="4" fillId="0" borderId="0" xfId="6" applyNumberFormat="1" applyFont="1" applyBorder="1" applyAlignment="1" applyProtection="1">
      <alignment horizontal="center"/>
      <protection locked="0"/>
    </xf>
    <xf numFmtId="0" fontId="4" fillId="0" borderId="0" xfId="8" applyFont="1" applyFill="1" applyProtection="1"/>
    <xf numFmtId="1" fontId="4" fillId="0" borderId="0" xfId="8" applyNumberFormat="1" applyFont="1" applyFill="1" applyAlignment="1">
      <alignment horizontal="center"/>
    </xf>
    <xf numFmtId="1" fontId="4" fillId="0" borderId="0" xfId="8" applyNumberFormat="1" applyFont="1" applyFill="1"/>
    <xf numFmtId="0" fontId="4" fillId="0" borderId="0" xfId="8" applyFont="1" applyFill="1"/>
    <xf numFmtId="0" fontId="19" fillId="0" borderId="0" xfId="0" applyFont="1" applyFill="1" applyProtection="1"/>
    <xf numFmtId="1" fontId="19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9" fillId="0" borderId="1" xfId="0" applyFont="1" applyFill="1" applyBorder="1" applyProtection="1"/>
    <xf numFmtId="1" fontId="5" fillId="0" borderId="0" xfId="8" applyNumberFormat="1" applyFont="1" applyFill="1" applyBorder="1" applyAlignment="1">
      <alignment horizontal="center"/>
    </xf>
    <xf numFmtId="1" fontId="5" fillId="0" borderId="0" xfId="8" applyNumberFormat="1" applyFont="1" applyFill="1" applyAlignment="1">
      <alignment horizontal="center"/>
    </xf>
    <xf numFmtId="0" fontId="19" fillId="0" borderId="0" xfId="8" applyFont="1" applyFill="1"/>
    <xf numFmtId="0" fontId="5" fillId="0" borderId="0" xfId="8" applyFont="1" applyFill="1"/>
    <xf numFmtId="0" fontId="19" fillId="0" borderId="1" xfId="0" applyFont="1" applyFill="1" applyBorder="1"/>
    <xf numFmtId="1" fontId="19" fillId="0" borderId="1" xfId="6" applyNumberFormat="1" applyFont="1" applyFill="1" applyBorder="1" applyAlignment="1">
      <alignment horizontal="center"/>
    </xf>
    <xf numFmtId="1" fontId="5" fillId="0" borderId="0" xfId="6" applyNumberFormat="1" applyFont="1" applyFill="1"/>
    <xf numFmtId="0" fontId="3" fillId="0" borderId="6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3" borderId="7" xfId="2" applyFont="1" applyFill="1" applyBorder="1" applyAlignment="1" applyProtection="1">
      <alignment horizontal="left" vertical="center"/>
      <protection locked="0"/>
    </xf>
    <xf numFmtId="0" fontId="4" fillId="3" borderId="7" xfId="2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4" fillId="3" borderId="10" xfId="6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6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4" applyFont="1" applyFill="1" applyBorder="1" applyAlignment="1" applyProtection="1">
      <alignment horizontal="center" vertical="center"/>
      <protection locked="0"/>
    </xf>
    <xf numFmtId="0" fontId="4" fillId="3" borderId="10" xfId="4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4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1" fontId="5" fillId="3" borderId="7" xfId="0" applyNumberFormat="1" applyFont="1" applyFill="1" applyBorder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/>
    <xf numFmtId="0" fontId="12" fillId="4" borderId="0" xfId="2" applyFont="1" applyFill="1"/>
    <xf numFmtId="0" fontId="4" fillId="4" borderId="0" xfId="2" applyFont="1" applyFill="1" applyAlignment="1">
      <alignment vertical="center"/>
    </xf>
    <xf numFmtId="0" fontId="7" fillId="0" borderId="28" xfId="3" applyFont="1" applyBorder="1" applyAlignment="1" applyProtection="1">
      <alignment vertical="center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5" fillId="3" borderId="7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7" fillId="0" borderId="38" xfId="6" applyFont="1" applyBorder="1" applyAlignment="1" applyProtection="1">
      <alignment horizontal="left" vertical="center"/>
    </xf>
    <xf numFmtId="0" fontId="4" fillId="0" borderId="38" xfId="6" applyFont="1" applyFill="1" applyBorder="1" applyAlignment="1" applyProtection="1">
      <alignment horizontal="center"/>
      <protection locked="0"/>
    </xf>
    <xf numFmtId="1" fontId="5" fillId="3" borderId="44" xfId="0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2" applyFont="1" applyFill="1" applyBorder="1"/>
    <xf numFmtId="0" fontId="5" fillId="3" borderId="7" xfId="2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7" xfId="3" applyFont="1" applyFill="1" applyBorder="1" applyAlignment="1" applyProtection="1">
      <alignment horizontal="center" wrapText="1"/>
      <protection locked="0"/>
    </xf>
    <xf numFmtId="0" fontId="4" fillId="0" borderId="38" xfId="6" applyFont="1" applyFill="1" applyBorder="1" applyAlignment="1" applyProtection="1">
      <alignment horizontal="left"/>
      <protection locked="0"/>
    </xf>
    <xf numFmtId="0" fontId="4" fillId="0" borderId="33" xfId="6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>
      <alignment horizontal="center" wrapText="1"/>
    </xf>
    <xf numFmtId="0" fontId="7" fillId="0" borderId="28" xfId="8" applyFont="1" applyBorder="1" applyAlignment="1" applyProtection="1">
      <alignment vertical="center"/>
    </xf>
    <xf numFmtId="1" fontId="4" fillId="0" borderId="46" xfId="0" applyNumberFormat="1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11" fillId="0" borderId="10" xfId="0" applyFont="1" applyBorder="1" applyAlignment="1"/>
    <xf numFmtId="0" fontId="3" fillId="3" borderId="7" xfId="0" applyFont="1" applyFill="1" applyBorder="1" applyAlignment="1">
      <alignment vertical="center"/>
    </xf>
    <xf numFmtId="1" fontId="7" fillId="2" borderId="6" xfId="2" applyNumberFormat="1" applyFont="1" applyFill="1" applyBorder="1" applyAlignment="1" applyProtection="1">
      <alignment horizontal="center" vertical="center"/>
      <protection locked="0"/>
    </xf>
    <xf numFmtId="1" fontId="7" fillId="2" borderId="10" xfId="2" applyNumberFormat="1" applyFont="1" applyFill="1" applyBorder="1" applyAlignment="1" applyProtection="1">
      <alignment horizontal="center" vertical="center"/>
      <protection locked="0"/>
    </xf>
    <xf numFmtId="0" fontId="4" fillId="3" borderId="7" xfId="2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1" fontId="7" fillId="2" borderId="6" xfId="3" applyNumberFormat="1" applyFont="1" applyFill="1" applyBorder="1" applyAlignment="1" applyProtection="1">
      <alignment horizontal="center" vertical="center"/>
      <protection locked="0"/>
    </xf>
    <xf numFmtId="1" fontId="7" fillId="2" borderId="10" xfId="3" applyNumberFormat="1" applyFont="1" applyFill="1" applyBorder="1" applyAlignment="1" applyProtection="1">
      <alignment horizontal="center" vertical="center"/>
      <protection locked="0"/>
    </xf>
    <xf numFmtId="0" fontId="4" fillId="0" borderId="1" xfId="6" applyFont="1" applyFill="1" applyBorder="1" applyProtection="1">
      <protection locked="0"/>
    </xf>
    <xf numFmtId="0" fontId="4" fillId="0" borderId="1" xfId="6" applyFont="1" applyFill="1" applyBorder="1" applyAlignment="1" applyProtection="1">
      <protection locked="0"/>
    </xf>
    <xf numFmtId="0" fontId="4" fillId="0" borderId="43" xfId="6" applyFont="1" applyFill="1" applyBorder="1" applyAlignment="1" applyProtection="1">
      <protection locked="0"/>
    </xf>
    <xf numFmtId="0" fontId="4" fillId="0" borderId="27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1" xfId="8" applyFont="1" applyFill="1" applyBorder="1" applyAlignment="1" applyProtection="1">
      <protection locked="0"/>
    </xf>
    <xf numFmtId="0" fontId="4" fillId="3" borderId="6" xfId="2" applyFont="1" applyFill="1" applyBorder="1" applyAlignment="1" applyProtection="1">
      <alignment horizontal="left" vertical="center" wrapText="1"/>
      <protection locked="0"/>
    </xf>
    <xf numFmtId="0" fontId="4" fillId="6" borderId="6" xfId="0" applyFont="1" applyFill="1" applyBorder="1" applyAlignment="1" applyProtection="1">
      <alignment horizontal="left" vertical="center" wrapText="1"/>
      <protection locked="0"/>
    </xf>
    <xf numFmtId="0" fontId="4" fillId="6" borderId="47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4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/>
    <xf numFmtId="0" fontId="11" fillId="3" borderId="7" xfId="0" applyFont="1" applyFill="1" applyBorder="1"/>
    <xf numFmtId="1" fontId="5" fillId="3" borderId="7" xfId="0" applyNumberFormat="1" applyFont="1" applyFill="1" applyBorder="1" applyAlignment="1" applyProtection="1">
      <alignment vertical="center" wrapText="1" shrinkToFit="1"/>
      <protection locked="0"/>
    </xf>
    <xf numFmtId="0" fontId="5" fillId="3" borderId="7" xfId="2" applyFont="1" applyFill="1" applyBorder="1" applyAlignment="1" applyProtection="1">
      <alignment horizontal="left" vertical="center"/>
      <protection locked="0"/>
    </xf>
    <xf numFmtId="1" fontId="5" fillId="3" borderId="28" xfId="0" applyNumberFormat="1" applyFont="1" applyFill="1" applyBorder="1" applyAlignment="1" applyProtection="1">
      <alignment vertical="center" wrapText="1" shrinkToFit="1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4" fillId="3" borderId="10" xfId="6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center" wrapText="1"/>
    </xf>
    <xf numFmtId="0" fontId="4" fillId="3" borderId="6" xfId="5" applyFont="1" applyFill="1" applyBorder="1" applyAlignment="1" applyProtection="1">
      <alignment horizontal="left"/>
      <protection locked="0"/>
    </xf>
    <xf numFmtId="0" fontId="4" fillId="3" borderId="6" xfId="3" applyFont="1" applyFill="1" applyBorder="1" applyAlignment="1" applyProtection="1">
      <alignment horizontal="center" vertical="center"/>
      <protection locked="0"/>
    </xf>
    <xf numFmtId="0" fontId="5" fillId="3" borderId="6" xfId="5" applyFont="1" applyFill="1" applyBorder="1" applyAlignment="1" applyProtection="1">
      <alignment horizontal="center"/>
      <protection locked="0"/>
    </xf>
    <xf numFmtId="0" fontId="4" fillId="3" borderId="7" xfId="5" applyFont="1" applyFill="1" applyBorder="1" applyAlignment="1" applyProtection="1">
      <alignment horizontal="left"/>
      <protection locked="0"/>
    </xf>
    <xf numFmtId="0" fontId="4" fillId="3" borderId="7" xfId="3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shrinkToFit="1"/>
      <protection locked="0"/>
    </xf>
    <xf numFmtId="0" fontId="4" fillId="3" borderId="7" xfId="8" applyFont="1" applyFill="1" applyBorder="1" applyAlignment="1" applyProtection="1">
      <alignment horizontal="center"/>
      <protection locked="0"/>
    </xf>
    <xf numFmtId="0" fontId="5" fillId="3" borderId="7" xfId="5" applyFont="1" applyFill="1" applyBorder="1" applyAlignment="1" applyProtection="1">
      <alignment horizontal="center"/>
      <protection locked="0"/>
    </xf>
    <xf numFmtId="0" fontId="4" fillId="3" borderId="7" xfId="3" applyFont="1" applyFill="1" applyBorder="1" applyAlignment="1" applyProtection="1">
      <alignment horizontal="left" vertical="center"/>
      <protection locked="0"/>
    </xf>
    <xf numFmtId="1" fontId="5" fillId="3" borderId="6" xfId="0" applyNumberFormat="1" applyFont="1" applyFill="1" applyBorder="1" applyAlignment="1" applyProtection="1">
      <alignment vertical="center" wrapText="1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6" xfId="6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 vertical="center" wrapText="1" shrinkToFi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28" xfId="3" applyFont="1" applyFill="1" applyBorder="1" applyAlignment="1" applyProtection="1">
      <alignment horizontal="left" vertical="center"/>
      <protection locked="0"/>
    </xf>
    <xf numFmtId="0" fontId="4" fillId="3" borderId="28" xfId="3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5" fillId="3" borderId="7" xfId="5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6" xfId="4" applyFont="1" applyFill="1" applyBorder="1" applyAlignment="1" applyProtection="1">
      <alignment horizontal="center"/>
      <protection locked="0"/>
    </xf>
    <xf numFmtId="0" fontId="5" fillId="3" borderId="7" xfId="4" applyFont="1" applyFill="1" applyBorder="1" applyAlignment="1" applyProtection="1">
      <alignment horizontal="center"/>
      <protection locked="0"/>
    </xf>
    <xf numFmtId="0" fontId="4" fillId="3" borderId="6" xfId="4" applyFont="1" applyFill="1" applyBorder="1" applyAlignment="1" applyProtection="1">
      <alignment horizontal="center" vertical="center"/>
      <protection locked="0"/>
    </xf>
    <xf numFmtId="164" fontId="4" fillId="3" borderId="7" xfId="4" applyNumberFormat="1" applyFont="1" applyFill="1" applyBorder="1" applyAlignment="1" applyProtection="1">
      <alignment horizontal="center"/>
      <protection locked="0"/>
    </xf>
    <xf numFmtId="0" fontId="4" fillId="3" borderId="7" xfId="4" applyFont="1" applyFill="1" applyBorder="1" applyAlignment="1" applyProtection="1">
      <alignment horizontal="center"/>
      <protection locked="0"/>
    </xf>
    <xf numFmtId="0" fontId="4" fillId="3" borderId="28" xfId="4" applyFont="1" applyFill="1" applyBorder="1" applyAlignment="1" applyProtection="1">
      <alignment horizontal="center"/>
      <protection locked="0"/>
    </xf>
    <xf numFmtId="0" fontId="5" fillId="3" borderId="7" xfId="8" applyFont="1" applyFill="1" applyBorder="1" applyAlignment="1" applyProtection="1">
      <alignment horizontal="center"/>
      <protection locked="0"/>
    </xf>
    <xf numFmtId="164" fontId="4" fillId="3" borderId="7" xfId="2" applyNumberFormat="1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4" fillId="3" borderId="7" xfId="4" applyFont="1" applyFill="1" applyBorder="1" applyAlignment="1" applyProtection="1">
      <alignment horizontal="left"/>
      <protection locked="0"/>
    </xf>
    <xf numFmtId="0" fontId="4" fillId="3" borderId="5" xfId="4" applyFont="1" applyFill="1" applyBorder="1" applyAlignment="1" applyProtection="1">
      <alignment horizontal="center"/>
      <protection locked="0"/>
    </xf>
    <xf numFmtId="0" fontId="4" fillId="3" borderId="26" xfId="4" applyFont="1" applyFill="1" applyBorder="1" applyAlignment="1" applyProtection="1">
      <alignment horizontal="center"/>
      <protection locked="0"/>
    </xf>
    <xf numFmtId="0" fontId="4" fillId="3" borderId="7" xfId="2" applyFont="1" applyFill="1" applyBorder="1" applyAlignment="1" applyProtection="1">
      <alignment horizontal="center"/>
      <protection locked="0"/>
    </xf>
    <xf numFmtId="0" fontId="4" fillId="3" borderId="33" xfId="4" applyFont="1" applyFill="1" applyBorder="1" applyAlignment="1" applyProtection="1">
      <alignment horizontal="center"/>
      <protection locked="0"/>
    </xf>
    <xf numFmtId="0" fontId="4" fillId="3" borderId="37" xfId="4" applyFont="1" applyFill="1" applyBorder="1" applyAlignment="1" applyProtection="1">
      <alignment horizontal="left"/>
      <protection locked="0"/>
    </xf>
    <xf numFmtId="0" fontId="4" fillId="3" borderId="37" xfId="4" applyFont="1" applyFill="1" applyBorder="1" applyAlignment="1" applyProtection="1">
      <alignment horizontal="center"/>
      <protection locked="0"/>
    </xf>
    <xf numFmtId="0" fontId="4" fillId="3" borderId="38" xfId="4" applyFont="1" applyFill="1" applyBorder="1" applyAlignment="1" applyProtection="1">
      <alignment horizontal="center"/>
      <protection locked="0"/>
    </xf>
    <xf numFmtId="0" fontId="11" fillId="3" borderId="33" xfId="0" applyFont="1" applyFill="1" applyBorder="1"/>
    <xf numFmtId="0" fontId="4" fillId="3" borderId="37" xfId="4" applyFont="1" applyFill="1" applyBorder="1" applyAlignment="1" applyProtection="1">
      <alignment horizontal="left" vertical="center"/>
      <protection locked="0"/>
    </xf>
    <xf numFmtId="0" fontId="4" fillId="3" borderId="37" xfId="4" applyFont="1" applyFill="1" applyBorder="1" applyAlignment="1" applyProtection="1">
      <alignment horizontal="center" vertical="center"/>
      <protection locked="0"/>
    </xf>
    <xf numFmtId="0" fontId="4" fillId="3" borderId="5" xfId="4" applyFont="1" applyFill="1" applyBorder="1" applyProtection="1">
      <protection locked="0"/>
    </xf>
    <xf numFmtId="0" fontId="4" fillId="3" borderId="26" xfId="4" applyFont="1" applyFill="1" applyBorder="1" applyProtection="1"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4" fillId="3" borderId="28" xfId="2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0" fontId="4" fillId="3" borderId="28" xfId="2" applyFont="1" applyFill="1" applyBorder="1" applyAlignment="1" applyProtection="1">
      <alignment horizontal="center" vertical="center"/>
      <protection locked="0"/>
    </xf>
    <xf numFmtId="0" fontId="5" fillId="3" borderId="28" xfId="2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10" xfId="2" applyFont="1" applyFill="1" applyBorder="1" applyAlignment="1" applyProtection="1">
      <alignment horizontal="center" vertical="center"/>
      <protection locked="0"/>
    </xf>
    <xf numFmtId="0" fontId="4" fillId="3" borderId="32" xfId="2" applyFont="1" applyFill="1" applyBorder="1" applyAlignment="1" applyProtection="1">
      <alignment horizontal="left" vertical="center"/>
      <protection locked="0"/>
    </xf>
    <xf numFmtId="0" fontId="4" fillId="3" borderId="33" xfId="2" applyFont="1" applyFill="1" applyBorder="1" applyAlignment="1" applyProtection="1">
      <alignment horizontal="center" vertical="center"/>
      <protection locked="0"/>
    </xf>
    <xf numFmtId="0" fontId="4" fillId="3" borderId="41" xfId="2" applyFont="1" applyFill="1" applyBorder="1" applyAlignment="1" applyProtection="1">
      <alignment horizontal="center" vertical="center"/>
      <protection locked="0"/>
    </xf>
    <xf numFmtId="0" fontId="5" fillId="3" borderId="33" xfId="2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left" vertical="center" wrapText="1"/>
      <protection locked="0"/>
    </xf>
    <xf numFmtId="0" fontId="5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2" xfId="2" applyFont="1" applyFill="1" applyBorder="1" applyAlignment="1" applyProtection="1">
      <alignment horizontal="center" vertical="center"/>
      <protection locked="0"/>
    </xf>
    <xf numFmtId="0" fontId="4" fillId="3" borderId="10" xfId="2" applyFont="1" applyFill="1" applyBorder="1" applyAlignment="1" applyProtection="1">
      <alignment horizontal="left" vertical="center"/>
      <protection locked="0"/>
    </xf>
    <xf numFmtId="0" fontId="4" fillId="3" borderId="5" xfId="2" applyFont="1" applyFill="1" applyBorder="1" applyAlignment="1" applyProtection="1">
      <alignment horizontal="left" vertical="center"/>
      <protection locked="0"/>
    </xf>
    <xf numFmtId="164" fontId="4" fillId="3" borderId="7" xfId="3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0" xfId="2" applyFont="1" applyFill="1" applyBorder="1" applyAlignment="1" applyProtection="1">
      <alignment horizontal="left" vertical="center" shrinkToFit="1"/>
      <protection locked="0"/>
    </xf>
    <xf numFmtId="1" fontId="12" fillId="3" borderId="6" xfId="0" applyNumberFormat="1" applyFont="1" applyFill="1" applyBorder="1" applyAlignment="1" applyProtection="1">
      <alignment vertical="center" wrapText="1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/>
    <xf numFmtId="0" fontId="4" fillId="3" borderId="33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4" fillId="3" borderId="10" xfId="3" applyFont="1" applyFill="1" applyBorder="1" applyAlignment="1" applyProtection="1">
      <alignment horizontal="left" vertical="center"/>
      <protection locked="0"/>
    </xf>
    <xf numFmtId="0" fontId="4" fillId="3" borderId="10" xfId="3" applyFont="1" applyFill="1" applyBorder="1" applyAlignment="1" applyProtection="1">
      <alignment horizontal="center" vertical="center"/>
      <protection locked="0"/>
    </xf>
    <xf numFmtId="0" fontId="5" fillId="3" borderId="10" xfId="3" applyFont="1" applyFill="1" applyBorder="1" applyAlignment="1" applyProtection="1">
      <alignment horizontal="center" vertical="center"/>
      <protection locked="0"/>
    </xf>
    <xf numFmtId="0" fontId="5" fillId="3" borderId="7" xfId="3" applyFont="1" applyFill="1" applyBorder="1" applyAlignment="1" applyProtection="1">
      <alignment horizontal="center" vertical="center"/>
      <protection locked="0"/>
    </xf>
    <xf numFmtId="0" fontId="4" fillId="3" borderId="5" xfId="3" applyFont="1" applyFill="1" applyBorder="1" applyAlignment="1" applyProtection="1">
      <alignment horizontal="left" vertical="center"/>
      <protection locked="0"/>
    </xf>
    <xf numFmtId="0" fontId="4" fillId="3" borderId="26" xfId="3" applyFont="1" applyFill="1" applyBorder="1" applyAlignment="1" applyProtection="1">
      <alignment vertical="center"/>
      <protection locked="0"/>
    </xf>
    <xf numFmtId="0" fontId="4" fillId="3" borderId="6" xfId="3" applyFont="1" applyFill="1" applyBorder="1" applyAlignment="1" applyProtection="1">
      <alignment horizontal="left" vertical="center"/>
      <protection locked="0"/>
    </xf>
    <xf numFmtId="0" fontId="4" fillId="3" borderId="6" xfId="3" applyFont="1" applyFill="1" applyBorder="1" applyAlignment="1" applyProtection="1">
      <alignment vertical="center"/>
      <protection locked="0"/>
    </xf>
    <xf numFmtId="0" fontId="5" fillId="3" borderId="6" xfId="3" applyFont="1" applyFill="1" applyBorder="1" applyAlignment="1" applyProtection="1">
      <alignment horizontal="center" vertical="center"/>
      <protection locked="0"/>
    </xf>
    <xf numFmtId="0" fontId="4" fillId="3" borderId="7" xfId="3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center" shrinkToFit="1"/>
      <protection locked="0"/>
    </xf>
    <xf numFmtId="0" fontId="4" fillId="3" borderId="1" xfId="3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4" fillId="3" borderId="7" xfId="8" applyFont="1" applyFill="1" applyBorder="1" applyAlignment="1" applyProtection="1">
      <alignment horizontal="left"/>
      <protection locked="0"/>
    </xf>
    <xf numFmtId="0" fontId="5" fillId="3" borderId="10" xfId="8" applyFont="1" applyFill="1" applyBorder="1" applyAlignment="1" applyProtection="1">
      <alignment horizontal="left"/>
      <protection locked="0"/>
    </xf>
    <xf numFmtId="0" fontId="4" fillId="3" borderId="10" xfId="8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/>
      <protection locked="0"/>
    </xf>
    <xf numFmtId="0" fontId="4" fillId="6" borderId="33" xfId="0" applyFont="1" applyFill="1" applyBorder="1" applyAlignment="1" applyProtection="1">
      <alignment horizontal="left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0" borderId="28" xfId="3" applyFont="1" applyFill="1" applyBorder="1" applyAlignment="1" applyProtection="1">
      <alignment horizontal="left" vertical="center"/>
      <protection locked="0"/>
    </xf>
    <xf numFmtId="0" fontId="4" fillId="0" borderId="28" xfId="3" applyFont="1" applyFill="1" applyBorder="1" applyAlignment="1" applyProtection="1">
      <alignment horizontal="center" vertical="center"/>
      <protection locked="0"/>
    </xf>
    <xf numFmtId="0" fontId="5" fillId="0" borderId="28" xfId="3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wrapText="1"/>
      <protection locked="0"/>
    </xf>
    <xf numFmtId="0" fontId="5" fillId="0" borderId="33" xfId="0" applyFont="1" applyFill="1" applyBorder="1" applyAlignment="1" applyProtection="1">
      <alignment horizontal="center" wrapText="1"/>
      <protection locked="0"/>
    </xf>
    <xf numFmtId="0" fontId="4" fillId="0" borderId="6" xfId="3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5" fillId="0" borderId="28" xfId="2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3" borderId="33" xfId="3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 applyProtection="1">
      <alignment horizontal="center" wrapText="1"/>
      <protection locked="0"/>
    </xf>
    <xf numFmtId="0" fontId="4" fillId="3" borderId="33" xfId="3" applyFont="1" applyFill="1" applyBorder="1" applyAlignment="1" applyProtection="1">
      <alignment horizontal="center"/>
      <protection locked="0"/>
    </xf>
    <xf numFmtId="0" fontId="11" fillId="0" borderId="28" xfId="0" applyFont="1" applyFill="1" applyBorder="1"/>
    <xf numFmtId="0" fontId="4" fillId="0" borderId="37" xfId="3" applyFont="1" applyFill="1" applyBorder="1" applyAlignment="1" applyProtection="1">
      <alignment horizontal="left" vertical="center"/>
      <protection locked="0"/>
    </xf>
    <xf numFmtId="0" fontId="4" fillId="0" borderId="43" xfId="3" applyFont="1" applyFill="1" applyBorder="1" applyAlignment="1" applyProtection="1">
      <alignment horizontal="center" vertical="center"/>
      <protection locked="0"/>
    </xf>
    <xf numFmtId="0" fontId="4" fillId="0" borderId="37" xfId="3" applyFont="1" applyFill="1" applyBorder="1" applyAlignment="1" applyProtection="1">
      <alignment horizontal="center" vertical="center"/>
      <protection locked="0"/>
    </xf>
    <xf numFmtId="0" fontId="5" fillId="0" borderId="18" xfId="3" applyFont="1" applyFill="1" applyBorder="1" applyAlignment="1" applyProtection="1">
      <alignment horizontal="center" vertical="center"/>
      <protection locked="0"/>
    </xf>
    <xf numFmtId="0" fontId="5" fillId="0" borderId="37" xfId="3" applyFont="1" applyFill="1" applyBorder="1" applyAlignment="1" applyProtection="1">
      <alignment horizontal="center" vertical="center"/>
      <protection locked="0"/>
    </xf>
    <xf numFmtId="0" fontId="4" fillId="0" borderId="48" xfId="3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/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4" fillId="3" borderId="10" xfId="4" applyFont="1" applyFill="1" applyBorder="1" applyAlignment="1" applyProtection="1">
      <alignment horizontal="left" vertical="center"/>
      <protection locked="0"/>
    </xf>
    <xf numFmtId="0" fontId="5" fillId="3" borderId="1" xfId="2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" fontId="12" fillId="3" borderId="7" xfId="0" applyNumberFormat="1" applyFont="1" applyFill="1" applyBorder="1" applyAlignment="1" applyProtection="1">
      <alignment vertical="center" wrapText="1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3" borderId="33" xfId="0" applyNumberFormat="1" applyFont="1" applyFill="1" applyBorder="1" applyAlignment="1" applyProtection="1">
      <alignment vertical="center" wrapText="1"/>
      <protection locked="0"/>
    </xf>
    <xf numFmtId="1" fontId="5" fillId="3" borderId="28" xfId="0" applyNumberFormat="1" applyFont="1" applyFill="1" applyBorder="1" applyAlignment="1" applyProtection="1">
      <alignment vertical="center" wrapText="1"/>
      <protection locked="0"/>
    </xf>
    <xf numFmtId="0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" borderId="39" xfId="0" applyFont="1" applyFill="1" applyBorder="1"/>
    <xf numFmtId="0" fontId="4" fillId="3" borderId="45" xfId="0" applyFont="1" applyFill="1" applyBorder="1" applyAlignment="1" applyProtection="1">
      <alignment horizontal="center"/>
      <protection locked="0"/>
    </xf>
    <xf numFmtId="0" fontId="5" fillId="3" borderId="7" xfId="4" applyFont="1" applyFill="1" applyBorder="1" applyAlignment="1" applyProtection="1">
      <alignment horizontal="center" vertical="center"/>
      <protection locked="0"/>
    </xf>
    <xf numFmtId="0" fontId="5" fillId="3" borderId="7" xfId="4" applyFont="1" applyFill="1" applyBorder="1" applyAlignment="1" applyProtection="1">
      <alignment horizontal="left"/>
      <protection locked="0"/>
    </xf>
    <xf numFmtId="0" fontId="4" fillId="3" borderId="45" xfId="4" applyFont="1" applyFill="1" applyBorder="1" applyAlignment="1" applyProtection="1">
      <alignment horizontal="center"/>
      <protection locked="0"/>
    </xf>
    <xf numFmtId="0" fontId="11" fillId="3" borderId="32" xfId="0" applyFont="1" applyFill="1" applyBorder="1"/>
    <xf numFmtId="164" fontId="5" fillId="3" borderId="7" xfId="4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4" fillId="0" borderId="33" xfId="2" applyFont="1" applyFill="1" applyBorder="1" applyAlignment="1" applyProtection="1">
      <alignment horizontal="center" vertical="center"/>
      <protection locked="0"/>
    </xf>
    <xf numFmtId="0" fontId="4" fillId="4" borderId="0" xfId="2" applyFont="1" applyFill="1" applyBorder="1" applyAlignment="1">
      <alignment vertical="center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5" fillId="4" borderId="0" xfId="2" applyFont="1" applyFill="1"/>
    <xf numFmtId="164" fontId="4" fillId="3" borderId="6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/>
    <xf numFmtId="0" fontId="5" fillId="3" borderId="28" xfId="4" applyFont="1" applyFill="1" applyBorder="1" applyAlignment="1" applyProtection="1">
      <alignment horizontal="center"/>
      <protection locked="0"/>
    </xf>
    <xf numFmtId="0" fontId="5" fillId="4" borderId="0" xfId="2" applyFont="1" applyFill="1" applyBorder="1"/>
    <xf numFmtId="0" fontId="5" fillId="0" borderId="0" xfId="3" applyFont="1" applyFill="1"/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left" wrapText="1"/>
      <protection locked="0"/>
    </xf>
    <xf numFmtId="164" fontId="4" fillId="0" borderId="7" xfId="4" applyNumberFormat="1" applyFont="1" applyFill="1" applyBorder="1" applyAlignment="1" applyProtection="1">
      <alignment horizontal="center"/>
      <protection locked="0"/>
    </xf>
    <xf numFmtId="164" fontId="4" fillId="0" borderId="7" xfId="2" applyNumberFormat="1" applyFont="1" applyFill="1" applyBorder="1" applyAlignment="1" applyProtection="1">
      <alignment horizontal="center" vertical="center"/>
      <protection locked="0"/>
    </xf>
    <xf numFmtId="0" fontId="3" fillId="2" borderId="2" xfId="4" applyFont="1" applyFill="1" applyBorder="1" applyAlignment="1" applyProtection="1">
      <alignment horizontal="center" vertical="center"/>
      <protection locked="0"/>
    </xf>
    <xf numFmtId="0" fontId="33" fillId="3" borderId="7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" fontId="5" fillId="3" borderId="10" xfId="0" applyNumberFormat="1" applyFont="1" applyFill="1" applyBorder="1" applyAlignment="1" applyProtection="1">
      <alignment vertical="center" wrapText="1" shrinkToFit="1"/>
      <protection locked="0"/>
    </xf>
    <xf numFmtId="0" fontId="34" fillId="3" borderId="7" xfId="4" applyFont="1" applyFill="1" applyBorder="1" applyAlignment="1" applyProtection="1">
      <alignment horizontal="left"/>
      <protection locked="0"/>
    </xf>
    <xf numFmtId="0" fontId="5" fillId="3" borderId="28" xfId="2" applyFont="1" applyFill="1" applyBorder="1" applyAlignment="1" applyProtection="1">
      <alignment horizontal="left" vertical="center"/>
      <protection locked="0"/>
    </xf>
    <xf numFmtId="0" fontId="5" fillId="3" borderId="28" xfId="3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5" fillId="3" borderId="7" xfId="5" applyFont="1" applyFill="1" applyBorder="1" applyAlignment="1" applyProtection="1">
      <alignment vertical="center" wrapText="1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1" fontId="35" fillId="3" borderId="28" xfId="0" applyNumberFormat="1" applyFont="1" applyFill="1" applyBorder="1" applyAlignment="1" applyProtection="1">
      <alignment vertical="center" wrapText="1" shrinkToFit="1"/>
      <protection locked="0"/>
    </xf>
    <xf numFmtId="0" fontId="4" fillId="3" borderId="6" xfId="2" applyFont="1" applyFill="1" applyBorder="1" applyAlignment="1" applyProtection="1">
      <alignment horizontal="center" vertical="center" wrapText="1"/>
      <protection locked="0"/>
    </xf>
    <xf numFmtId="1" fontId="4" fillId="3" borderId="0" xfId="6" applyNumberFormat="1" applyFont="1" applyFill="1" applyAlignment="1">
      <alignment horizontal="left"/>
    </xf>
    <xf numFmtId="1" fontId="4" fillId="3" borderId="0" xfId="6" applyNumberFormat="1" applyFont="1" applyFill="1" applyAlignment="1">
      <alignment horizontal="center"/>
    </xf>
    <xf numFmtId="1" fontId="4" fillId="3" borderId="0" xfId="6" applyNumberFormat="1" applyFont="1" applyFill="1"/>
    <xf numFmtId="0" fontId="4" fillId="3" borderId="0" xfId="6" applyFont="1" applyFill="1"/>
    <xf numFmtId="1" fontId="19" fillId="3" borderId="0" xfId="0" applyNumberFormat="1" applyFont="1" applyFill="1" applyAlignment="1">
      <alignment horizontal="left"/>
    </xf>
    <xf numFmtId="1" fontId="19" fillId="3" borderId="1" xfId="6" applyNumberFormat="1" applyFont="1" applyFill="1" applyBorder="1" applyAlignment="1">
      <alignment horizontal="center"/>
    </xf>
    <xf numFmtId="0" fontId="19" fillId="3" borderId="0" xfId="6" applyFont="1" applyFill="1" applyAlignment="1">
      <alignment horizontal="left"/>
    </xf>
    <xf numFmtId="1" fontId="3" fillId="3" borderId="15" xfId="6" applyNumberFormat="1" applyFont="1" applyFill="1" applyBorder="1" applyAlignment="1">
      <alignment horizontal="center"/>
    </xf>
    <xf numFmtId="0" fontId="5" fillId="3" borderId="6" xfId="8" applyFont="1" applyFill="1" applyBorder="1" applyAlignment="1" applyProtection="1">
      <alignment horizontal="center" vertical="center"/>
      <protection locked="0"/>
    </xf>
    <xf numFmtId="0" fontId="4" fillId="3" borderId="28" xfId="8" applyFont="1" applyFill="1" applyBorder="1" applyAlignment="1" applyProtection="1">
      <alignment horizontal="center"/>
      <protection locked="0"/>
    </xf>
    <xf numFmtId="0" fontId="5" fillId="3" borderId="28" xfId="5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 shrinkToFit="1"/>
      <protection locked="0"/>
    </xf>
    <xf numFmtId="164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7" xfId="5" applyFont="1" applyFill="1" applyBorder="1" applyAlignment="1" applyProtection="1">
      <alignment horizontal="center" vertical="center" wrapText="1"/>
      <protection locked="0"/>
    </xf>
    <xf numFmtId="2" fontId="4" fillId="3" borderId="7" xfId="2" applyNumberFormat="1" applyFont="1" applyFill="1" applyBorder="1" applyAlignment="1" applyProtection="1">
      <alignment horizontal="center" vertical="center"/>
      <protection locked="0"/>
    </xf>
    <xf numFmtId="0" fontId="4" fillId="3" borderId="10" xfId="8" applyFont="1" applyFill="1" applyBorder="1" applyAlignment="1" applyProtection="1">
      <alignment horizontal="left"/>
      <protection locked="0"/>
    </xf>
    <xf numFmtId="0" fontId="5" fillId="3" borderId="6" xfId="8" applyFont="1" applyFill="1" applyBorder="1" applyAlignment="1" applyProtection="1">
      <alignment horizontal="left" vertical="center" wrapText="1"/>
      <protection locked="0"/>
    </xf>
    <xf numFmtId="0" fontId="4" fillId="3" borderId="6" xfId="8" applyFont="1" applyFill="1" applyBorder="1" applyAlignment="1" applyProtection="1">
      <alignment horizontal="center" vertical="center"/>
      <protection locked="0"/>
    </xf>
    <xf numFmtId="0" fontId="4" fillId="3" borderId="7" xfId="8" applyFont="1" applyFill="1" applyBorder="1" applyAlignment="1" applyProtection="1">
      <alignment horizontal="left" vertical="center"/>
      <protection locked="0"/>
    </xf>
    <xf numFmtId="0" fontId="4" fillId="3" borderId="7" xfId="8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4" fillId="3" borderId="7" xfId="2" applyFont="1" applyFill="1" applyBorder="1" applyAlignment="1">
      <alignment horizontal="left" vertical="top" wrapText="1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7" xfId="2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center" vertical="top" shrinkToFit="1"/>
      <protection locked="0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vertical="center"/>
    </xf>
    <xf numFmtId="1" fontId="7" fillId="0" borderId="49" xfId="0" applyNumberFormat="1" applyFont="1" applyBorder="1" applyAlignment="1">
      <alignment horizontal="center"/>
    </xf>
    <xf numFmtId="1" fontId="30" fillId="0" borderId="49" xfId="0" applyNumberFormat="1" applyFont="1" applyBorder="1" applyAlignment="1">
      <alignment horizontal="center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9" borderId="1" xfId="2" applyNumberFormat="1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1" fontId="5" fillId="9" borderId="1" xfId="2" applyNumberFormat="1" applyFont="1" applyFill="1" applyBorder="1" applyAlignment="1">
      <alignment horizontal="center" vertical="center" wrapText="1"/>
    </xf>
    <xf numFmtId="164" fontId="7" fillId="9" borderId="1" xfId="2" applyNumberFormat="1" applyFont="1" applyFill="1" applyBorder="1" applyAlignment="1">
      <alignment horizontal="center" vertical="center"/>
    </xf>
    <xf numFmtId="1" fontId="7" fillId="9" borderId="27" xfId="2" applyNumberFormat="1" applyFont="1" applyFill="1" applyBorder="1" applyAlignment="1">
      <alignment vertical="center"/>
    </xf>
    <xf numFmtId="1" fontId="7" fillId="9" borderId="27" xfId="2" applyNumberFormat="1" applyFont="1" applyFill="1" applyBorder="1" applyAlignment="1" applyProtection="1">
      <alignment vertical="center"/>
      <protection locked="0"/>
    </xf>
    <xf numFmtId="1" fontId="7" fillId="9" borderId="38" xfId="2" applyNumberFormat="1" applyFont="1" applyFill="1" applyBorder="1" applyAlignment="1">
      <alignment vertical="center"/>
    </xf>
    <xf numFmtId="1" fontId="7" fillId="9" borderId="38" xfId="2" applyNumberFormat="1" applyFont="1" applyFill="1" applyBorder="1" applyAlignment="1" applyProtection="1">
      <alignment vertical="center"/>
      <protection locked="0"/>
    </xf>
    <xf numFmtId="1" fontId="7" fillId="9" borderId="50" xfId="2" applyNumberFormat="1" applyFont="1" applyFill="1" applyBorder="1" applyAlignment="1">
      <alignment horizontal="center" vertical="center"/>
    </xf>
    <xf numFmtId="1" fontId="7" fillId="9" borderId="50" xfId="3" applyNumberFormat="1" applyFont="1" applyFill="1" applyBorder="1" applyAlignment="1">
      <alignment horizontal="center" vertical="center"/>
    </xf>
    <xf numFmtId="1" fontId="5" fillId="10" borderId="1" xfId="2" applyNumberFormat="1" applyFont="1" applyFill="1" applyBorder="1" applyAlignment="1">
      <alignment horizontal="center" vertical="center" wrapText="1"/>
    </xf>
    <xf numFmtId="1" fontId="7" fillId="9" borderId="49" xfId="3" applyNumberFormat="1" applyFont="1" applyFill="1" applyBorder="1" applyAlignment="1">
      <alignment horizontal="center" vertical="center"/>
    </xf>
    <xf numFmtId="1" fontId="3" fillId="9" borderId="1" xfId="6" applyNumberFormat="1" applyFont="1" applyFill="1" applyBorder="1" applyAlignment="1">
      <alignment horizontal="center"/>
    </xf>
    <xf numFmtId="1" fontId="3" fillId="9" borderId="38" xfId="6" applyNumberFormat="1" applyFont="1" applyFill="1" applyBorder="1" applyAlignment="1">
      <alignment horizontal="center" vertical="center"/>
    </xf>
    <xf numFmtId="1" fontId="3" fillId="9" borderId="37" xfId="6" applyNumberFormat="1" applyFont="1" applyFill="1" applyBorder="1" applyAlignment="1">
      <alignment horizontal="center" vertical="center"/>
    </xf>
    <xf numFmtId="1" fontId="3" fillId="9" borderId="27" xfId="6" applyNumberFormat="1" applyFont="1" applyFill="1" applyBorder="1" applyAlignment="1">
      <alignment horizontal="center" vertical="center"/>
    </xf>
    <xf numFmtId="1" fontId="3" fillId="9" borderId="1" xfId="8" applyNumberFormat="1" applyFont="1" applyFill="1" applyBorder="1" applyAlignment="1">
      <alignment horizontal="center"/>
    </xf>
    <xf numFmtId="1" fontId="7" fillId="9" borderId="1" xfId="4" applyNumberFormat="1" applyFont="1" applyFill="1" applyBorder="1" applyAlignment="1">
      <alignment horizontal="center" vertical="center"/>
    </xf>
    <xf numFmtId="1" fontId="7" fillId="9" borderId="1" xfId="4" applyNumberFormat="1" applyFont="1" applyFill="1" applyBorder="1" applyAlignment="1">
      <alignment horizontal="center"/>
    </xf>
    <xf numFmtId="0" fontId="11" fillId="10" borderId="0" xfId="0" applyFont="1" applyFill="1"/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27" xfId="0" applyFont="1" applyFill="1" applyBorder="1" applyAlignment="1" applyProtection="1">
      <alignment horizontal="center"/>
      <protection locked="0"/>
    </xf>
    <xf numFmtId="0" fontId="4" fillId="10" borderId="6" xfId="0" applyFont="1" applyFill="1" applyBorder="1" applyAlignment="1" applyProtection="1">
      <alignment horizontal="center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 applyProtection="1">
      <alignment horizontal="left" vertical="top"/>
      <protection locked="0"/>
    </xf>
    <xf numFmtId="0" fontId="5" fillId="10" borderId="7" xfId="0" applyFont="1" applyFill="1" applyBorder="1" applyAlignment="1" applyProtection="1">
      <alignment horizontal="center" vertical="top" shrinkToFit="1"/>
      <protection locked="0"/>
    </xf>
    <xf numFmtId="0" fontId="5" fillId="10" borderId="7" xfId="0" applyFont="1" applyFill="1" applyBorder="1" applyAlignment="1" applyProtection="1">
      <alignment horizontal="center" vertical="top"/>
      <protection locked="0"/>
    </xf>
    <xf numFmtId="0" fontId="5" fillId="10" borderId="7" xfId="0" applyFont="1" applyFill="1" applyBorder="1" applyAlignment="1" applyProtection="1">
      <alignment horizontal="center" vertical="top" wrapText="1"/>
      <protection locked="0"/>
    </xf>
    <xf numFmtId="0" fontId="4" fillId="10" borderId="7" xfId="0" applyFont="1" applyFill="1" applyBorder="1" applyAlignment="1" applyProtection="1">
      <alignment horizontal="center" vertical="top"/>
      <protection locked="0"/>
    </xf>
    <xf numFmtId="0" fontId="4" fillId="10" borderId="7" xfId="0" applyFont="1" applyFill="1" applyBorder="1" applyAlignment="1" applyProtection="1">
      <alignment horizontal="left" vertical="top" wrapText="1"/>
      <protection locked="0"/>
    </xf>
    <xf numFmtId="0" fontId="4" fillId="10" borderId="7" xfId="0" applyFont="1" applyFill="1" applyBorder="1" applyAlignment="1">
      <alignment horizontal="center" vertical="top" wrapText="1"/>
    </xf>
    <xf numFmtId="0" fontId="4" fillId="10" borderId="7" xfId="4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 applyProtection="1">
      <alignment horizontal="center"/>
      <protection locked="0"/>
    </xf>
    <xf numFmtId="0" fontId="5" fillId="10" borderId="7" xfId="0" applyFont="1" applyFill="1" applyBorder="1" applyAlignment="1" applyProtection="1">
      <alignment horizontal="center" vertical="center"/>
      <protection locked="0"/>
    </xf>
    <xf numFmtId="0" fontId="5" fillId="10" borderId="7" xfId="4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 applyProtection="1">
      <alignment horizontal="center" vertical="center"/>
      <protection locked="0"/>
    </xf>
    <xf numFmtId="0" fontId="4" fillId="10" borderId="7" xfId="2" applyFont="1" applyFill="1" applyBorder="1" applyAlignment="1">
      <alignment horizontal="left" vertical="center" wrapText="1"/>
    </xf>
    <xf numFmtId="0" fontId="5" fillId="10" borderId="7" xfId="0" applyFont="1" applyFill="1" applyBorder="1" applyAlignment="1" applyProtection="1">
      <alignment horizontal="center" vertical="center" wrapText="1"/>
      <protection locked="0"/>
    </xf>
    <xf numFmtId="0" fontId="4" fillId="10" borderId="7" xfId="2" applyFont="1" applyFill="1" applyBorder="1" applyAlignment="1">
      <alignment horizontal="left" vertical="top" wrapText="1"/>
    </xf>
    <xf numFmtId="0" fontId="11" fillId="10" borderId="7" xfId="0" applyFont="1" applyFill="1" applyBorder="1" applyAlignment="1">
      <alignment horizontal="center" vertical="top"/>
    </xf>
    <xf numFmtId="0" fontId="4" fillId="10" borderId="7" xfId="2" applyFont="1" applyFill="1" applyBorder="1" applyAlignment="1" applyProtection="1">
      <alignment horizontal="left" vertical="top" wrapText="1"/>
      <protection locked="0"/>
    </xf>
    <xf numFmtId="0" fontId="29" fillId="10" borderId="7" xfId="2" applyFont="1" applyFill="1" applyBorder="1" applyAlignment="1">
      <alignment horizontal="left" vertical="top" wrapText="1"/>
    </xf>
    <xf numFmtId="0" fontId="4" fillId="10" borderId="6" xfId="2" applyFont="1" applyFill="1" applyBorder="1" applyAlignment="1" applyProtection="1">
      <alignment horizontal="left" vertical="center"/>
      <protection locked="0"/>
    </xf>
    <xf numFmtId="0" fontId="4" fillId="10" borderId="7" xfId="2" applyFont="1" applyFill="1" applyBorder="1" applyAlignment="1" applyProtection="1">
      <alignment horizontal="left" vertical="center"/>
      <protection locked="0"/>
    </xf>
    <xf numFmtId="0" fontId="4" fillId="10" borderId="7" xfId="6" applyFont="1" applyFill="1" applyBorder="1" applyAlignment="1" applyProtection="1">
      <alignment horizontal="left"/>
      <protection locked="0"/>
    </xf>
    <xf numFmtId="0" fontId="4" fillId="10" borderId="10" xfId="8" applyFont="1" applyFill="1" applyBorder="1" applyAlignment="1" applyProtection="1">
      <alignment horizontal="center"/>
      <protection locked="0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 applyProtection="1">
      <alignment horizontal="left" vertical="center"/>
      <protection locked="0"/>
    </xf>
    <xf numFmtId="0" fontId="4" fillId="3" borderId="7" xfId="4" applyFont="1" applyFill="1" applyBorder="1" applyAlignment="1" applyProtection="1">
      <alignment horizontal="center" vertical="top"/>
      <protection locked="0"/>
    </xf>
    <xf numFmtId="0" fontId="4" fillId="10" borderId="7" xfId="4" applyFont="1" applyFill="1" applyBorder="1" applyAlignment="1" applyProtection="1">
      <alignment horizontal="left" vertical="center"/>
      <protection locked="0"/>
    </xf>
    <xf numFmtId="0" fontId="5" fillId="10" borderId="7" xfId="0" applyFont="1" applyFill="1" applyBorder="1" applyAlignment="1" applyProtection="1">
      <alignment horizontal="center"/>
      <protection locked="0"/>
    </xf>
    <xf numFmtId="0" fontId="4" fillId="10" borderId="7" xfId="4" applyFont="1" applyFill="1" applyBorder="1" applyAlignment="1" applyProtection="1">
      <alignment horizontal="left" vertical="top"/>
      <protection locked="0"/>
    </xf>
    <xf numFmtId="0" fontId="4" fillId="10" borderId="7" xfId="4" applyFont="1" applyFill="1" applyBorder="1" applyAlignment="1" applyProtection="1">
      <alignment horizontal="center" vertical="top"/>
      <protection locked="0"/>
    </xf>
    <xf numFmtId="0" fontId="4" fillId="10" borderId="7" xfId="0" applyFont="1" applyFill="1" applyBorder="1" applyAlignment="1" applyProtection="1">
      <alignment horizontal="center" vertical="center" wrapText="1"/>
      <protection locked="0"/>
    </xf>
    <xf numFmtId="0" fontId="4" fillId="10" borderId="37" xfId="4" applyFont="1" applyFill="1" applyBorder="1" applyAlignment="1" applyProtection="1">
      <alignment horizontal="left" vertical="center"/>
      <protection locked="0"/>
    </xf>
    <xf numFmtId="0" fontId="4" fillId="10" borderId="37" xfId="4" applyFont="1" applyFill="1" applyBorder="1" applyAlignment="1" applyProtection="1">
      <alignment horizontal="center" vertical="center"/>
      <protection locked="0"/>
    </xf>
    <xf numFmtId="0" fontId="5" fillId="10" borderId="37" xfId="4" applyFont="1" applyFill="1" applyBorder="1" applyAlignment="1" applyProtection="1">
      <alignment horizontal="center" vertical="center"/>
      <protection locked="0"/>
    </xf>
    <xf numFmtId="0" fontId="4" fillId="10" borderId="10" xfId="4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 applyProtection="1">
      <alignment horizontal="center"/>
      <protection locked="0"/>
    </xf>
    <xf numFmtId="0" fontId="4" fillId="10" borderId="6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wrapText="1"/>
    </xf>
    <xf numFmtId="0" fontId="18" fillId="10" borderId="7" xfId="0" applyFont="1" applyFill="1" applyBorder="1" applyAlignment="1" applyProtection="1">
      <alignment horizontal="center" vertical="center"/>
      <protection locked="0"/>
    </xf>
    <xf numFmtId="0" fontId="4" fillId="10" borderId="38" xfId="4" applyFont="1" applyFill="1" applyBorder="1" applyAlignment="1" applyProtection="1">
      <alignment horizontal="left" vertical="center"/>
      <protection locked="0"/>
    </xf>
    <xf numFmtId="0" fontId="4" fillId="10" borderId="38" xfId="4" applyFont="1" applyFill="1" applyBorder="1" applyAlignment="1" applyProtection="1">
      <alignment horizontal="center" vertical="center"/>
      <protection locked="0"/>
    </xf>
    <xf numFmtId="0" fontId="5" fillId="10" borderId="38" xfId="4" applyFont="1" applyFill="1" applyBorder="1" applyAlignment="1" applyProtection="1">
      <alignment horizontal="center" vertical="center"/>
      <protection locked="0"/>
    </xf>
    <xf numFmtId="0" fontId="5" fillId="10" borderId="7" xfId="4" applyFont="1" applyFill="1" applyBorder="1" applyAlignment="1" applyProtection="1">
      <alignment horizontal="left"/>
      <protection locked="0"/>
    </xf>
    <xf numFmtId="0" fontId="4" fillId="10" borderId="7" xfId="4" applyFont="1" applyFill="1" applyBorder="1" applyAlignment="1" applyProtection="1">
      <alignment horizontal="center"/>
      <protection locked="0"/>
    </xf>
    <xf numFmtId="0" fontId="4" fillId="10" borderId="33" xfId="4" applyFont="1" applyFill="1" applyBorder="1" applyAlignment="1" applyProtection="1">
      <alignment horizontal="center"/>
      <protection locked="0"/>
    </xf>
    <xf numFmtId="0" fontId="31" fillId="10" borderId="7" xfId="0" applyFont="1" applyFill="1" applyBorder="1"/>
    <xf numFmtId="0" fontId="4" fillId="10" borderId="33" xfId="2" applyFont="1" applyFill="1" applyBorder="1" applyAlignment="1">
      <alignment horizontal="left" vertical="center" wrapText="1"/>
    </xf>
    <xf numFmtId="0" fontId="11" fillId="10" borderId="33" xfId="0" applyFont="1" applyFill="1" applyBorder="1" applyAlignment="1">
      <alignment horizontal="center" vertical="center"/>
    </xf>
    <xf numFmtId="0" fontId="4" fillId="10" borderId="33" xfId="0" applyFont="1" applyFill="1" applyBorder="1" applyAlignment="1" applyProtection="1">
      <alignment horizontal="center" vertical="center" wrapText="1"/>
      <protection locked="0"/>
    </xf>
    <xf numFmtId="0" fontId="11" fillId="10" borderId="7" xfId="0" applyFont="1" applyFill="1" applyBorder="1" applyAlignment="1">
      <alignment horizontal="center" vertical="center"/>
    </xf>
    <xf numFmtId="0" fontId="4" fillId="10" borderId="7" xfId="2" applyFont="1" applyFill="1" applyBorder="1" applyAlignment="1" applyProtection="1">
      <alignment horizontal="left" vertical="center" wrapText="1"/>
      <protection locked="0"/>
    </xf>
    <xf numFmtId="0" fontId="4" fillId="10" borderId="10" xfId="2" applyFont="1" applyFill="1" applyBorder="1" applyAlignment="1" applyProtection="1">
      <alignment horizontal="center" vertical="center"/>
      <protection locked="0"/>
    </xf>
    <xf numFmtId="0" fontId="4" fillId="10" borderId="6" xfId="0" applyFont="1" applyFill="1" applyBorder="1" applyAlignment="1" applyProtection="1">
      <alignment horizontal="center" vertical="center" wrapText="1"/>
      <protection locked="0"/>
    </xf>
    <xf numFmtId="0" fontId="4" fillId="10" borderId="7" xfId="0" applyFont="1" applyFill="1" applyBorder="1" applyAlignment="1" applyProtection="1">
      <alignment horizontal="center" vertical="top" wrapText="1"/>
      <protection locked="0"/>
    </xf>
    <xf numFmtId="0" fontId="5" fillId="10" borderId="33" xfId="0" applyFont="1" applyFill="1" applyBorder="1" applyAlignment="1" applyProtection="1">
      <alignment horizontal="center" vertical="top"/>
      <protection locked="0"/>
    </xf>
    <xf numFmtId="0" fontId="4" fillId="10" borderId="28" xfId="0" applyFont="1" applyFill="1" applyBorder="1" applyAlignment="1" applyProtection="1">
      <alignment horizontal="center" wrapText="1"/>
      <protection locked="0"/>
    </xf>
    <xf numFmtId="0" fontId="4" fillId="10" borderId="7" xfId="0" applyFont="1" applyFill="1" applyBorder="1" applyAlignment="1" applyProtection="1">
      <alignment horizontal="center" wrapText="1"/>
      <protection locked="0"/>
    </xf>
    <xf numFmtId="0" fontId="4" fillId="10" borderId="7" xfId="3" applyFont="1" applyFill="1" applyBorder="1" applyAlignment="1" applyProtection="1">
      <alignment horizontal="center" vertical="center"/>
      <protection locked="0"/>
    </xf>
    <xf numFmtId="0" fontId="5" fillId="10" borderId="7" xfId="3" applyFont="1" applyFill="1" applyBorder="1" applyAlignment="1" applyProtection="1">
      <alignment horizontal="center" vertical="center"/>
      <protection locked="0"/>
    </xf>
    <xf numFmtId="0" fontId="4" fillId="10" borderId="6" xfId="3" applyFont="1" applyFill="1" applyBorder="1" applyAlignment="1" applyProtection="1">
      <alignment horizontal="left" vertical="center"/>
      <protection locked="0"/>
    </xf>
    <xf numFmtId="0" fontId="4" fillId="10" borderId="6" xfId="3" applyFont="1" applyFill="1" applyBorder="1" applyAlignment="1" applyProtection="1">
      <alignment horizontal="center" vertical="center"/>
      <protection locked="0"/>
    </xf>
    <xf numFmtId="0" fontId="5" fillId="10" borderId="6" xfId="3" applyFont="1" applyFill="1" applyBorder="1" applyAlignment="1" applyProtection="1">
      <alignment horizontal="center" vertical="center"/>
      <protection locked="0"/>
    </xf>
    <xf numFmtId="0" fontId="4" fillId="10" borderId="33" xfId="0" applyFont="1" applyFill="1" applyBorder="1" applyAlignment="1" applyProtection="1">
      <alignment wrapText="1"/>
      <protection locked="0"/>
    </xf>
    <xf numFmtId="0" fontId="4" fillId="10" borderId="33" xfId="0" applyFont="1" applyFill="1" applyBorder="1" applyAlignment="1" applyProtection="1">
      <alignment horizontal="center" wrapText="1"/>
      <protection locked="0"/>
    </xf>
    <xf numFmtId="0" fontId="5" fillId="10" borderId="33" xfId="0" applyFont="1" applyFill="1" applyBorder="1" applyAlignment="1" applyProtection="1">
      <alignment horizontal="center" wrapText="1"/>
      <protection locked="0"/>
    </xf>
    <xf numFmtId="0" fontId="4" fillId="10" borderId="33" xfId="0" applyFont="1" applyFill="1" applyBorder="1" applyAlignment="1">
      <alignment horizontal="center" wrapText="1"/>
    </xf>
    <xf numFmtId="0" fontId="4" fillId="10" borderId="7" xfId="0" applyFont="1" applyFill="1" applyBorder="1" applyAlignment="1" applyProtection="1">
      <alignment wrapText="1"/>
      <protection locked="0"/>
    </xf>
    <xf numFmtId="0" fontId="5" fillId="10" borderId="7" xfId="0" applyFont="1" applyFill="1" applyBorder="1" applyAlignment="1" applyProtection="1">
      <alignment horizontal="center" wrapText="1"/>
      <protection locked="0"/>
    </xf>
    <xf numFmtId="0" fontId="11" fillId="10" borderId="7" xfId="0" applyFont="1" applyFill="1" applyBorder="1"/>
    <xf numFmtId="0" fontId="4" fillId="10" borderId="28" xfId="3" applyFont="1" applyFill="1" applyBorder="1" applyAlignment="1" applyProtection="1">
      <alignment horizontal="left" vertical="center"/>
      <protection locked="0"/>
    </xf>
    <xf numFmtId="0" fontId="4" fillId="10" borderId="28" xfId="3" applyFont="1" applyFill="1" applyBorder="1" applyAlignment="1" applyProtection="1">
      <alignment horizontal="center" vertical="center"/>
      <protection locked="0"/>
    </xf>
    <xf numFmtId="0" fontId="5" fillId="10" borderId="28" xfId="3" applyFont="1" applyFill="1" applyBorder="1" applyAlignment="1" applyProtection="1">
      <alignment horizontal="center" vertical="center"/>
      <protection locked="0"/>
    </xf>
    <xf numFmtId="0" fontId="11" fillId="10" borderId="7" xfId="0" applyFont="1" applyFill="1" applyBorder="1" applyAlignment="1">
      <alignment horizontal="center"/>
    </xf>
    <xf numFmtId="0" fontId="4" fillId="10" borderId="10" xfId="8" applyFont="1" applyFill="1" applyBorder="1" applyAlignment="1" applyProtection="1">
      <alignment horizontal="left"/>
      <protection locked="0"/>
    </xf>
    <xf numFmtId="0" fontId="5" fillId="10" borderId="10" xfId="8" applyFont="1" applyFill="1" applyBorder="1" applyAlignment="1" applyProtection="1">
      <alignment horizontal="center"/>
      <protection locked="0"/>
    </xf>
    <xf numFmtId="0" fontId="4" fillId="10" borderId="6" xfId="0" applyFont="1" applyFill="1" applyBorder="1" applyAlignment="1" applyProtection="1">
      <alignment horizontal="left" vertical="center"/>
      <protection locked="0"/>
    </xf>
    <xf numFmtId="0" fontId="4" fillId="3" borderId="28" xfId="4" applyFont="1" applyFill="1" applyBorder="1" applyAlignment="1" applyProtection="1">
      <alignment horizontal="left"/>
      <protection locked="0"/>
    </xf>
    <xf numFmtId="0" fontId="7" fillId="0" borderId="7" xfId="0" applyFont="1" applyBorder="1" applyAlignment="1">
      <alignment vertical="center"/>
    </xf>
    <xf numFmtId="0" fontId="5" fillId="10" borderId="7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2" fillId="0" borderId="0" xfId="0" applyFont="1" applyProtection="1"/>
    <xf numFmtId="0" fontId="4" fillId="10" borderId="28" xfId="0" applyFont="1" applyFill="1" applyBorder="1" applyAlignment="1" applyProtection="1">
      <alignment horizontal="center" vertical="center" wrapText="1"/>
      <protection locked="0"/>
    </xf>
    <xf numFmtId="0" fontId="5" fillId="10" borderId="28" xfId="0" applyFont="1" applyFill="1" applyBorder="1" applyAlignment="1" applyProtection="1">
      <alignment horizontal="center" vertical="center" wrapText="1"/>
      <protection locked="0"/>
    </xf>
    <xf numFmtId="0" fontId="4" fillId="10" borderId="28" xfId="2" applyFont="1" applyFill="1" applyBorder="1" applyAlignment="1" applyProtection="1">
      <alignment horizontal="center" vertical="center"/>
      <protection locked="0"/>
    </xf>
    <xf numFmtId="0" fontId="4" fillId="10" borderId="28" xfId="0" applyFont="1" applyFill="1" applyBorder="1" applyAlignment="1" applyProtection="1">
      <alignment horizontal="center" vertical="center"/>
      <protection locked="0"/>
    </xf>
    <xf numFmtId="0" fontId="5" fillId="10" borderId="28" xfId="0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 applyProtection="1">
      <alignment horizontal="center" vertical="center" shrinkToFit="1"/>
      <protection locked="0"/>
    </xf>
    <xf numFmtId="0" fontId="4" fillId="10" borderId="7" xfId="2" applyFont="1" applyFill="1" applyBorder="1" applyAlignment="1" applyProtection="1">
      <alignment horizontal="center" vertical="center"/>
      <protection locked="0"/>
    </xf>
    <xf numFmtId="0" fontId="4" fillId="10" borderId="39" xfId="3" applyFont="1" applyFill="1" applyBorder="1" applyAlignment="1" applyProtection="1">
      <alignment horizontal="center" vertical="center"/>
      <protection locked="0"/>
    </xf>
    <xf numFmtId="0" fontId="4" fillId="10" borderId="44" xfId="3" applyFont="1" applyFill="1" applyBorder="1" applyAlignment="1" applyProtection="1">
      <alignment horizontal="center" vertical="center"/>
      <protection locked="0"/>
    </xf>
    <xf numFmtId="0" fontId="4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7" xfId="6" applyFont="1" applyFill="1" applyBorder="1" applyAlignment="1" applyProtection="1">
      <alignment horizontal="center"/>
      <protection locked="0"/>
    </xf>
    <xf numFmtId="0" fontId="4" fillId="10" borderId="6" xfId="0" applyFont="1" applyFill="1" applyBorder="1" applyAlignment="1" applyProtection="1">
      <alignment horizontal="center" vertical="center" shrinkToFit="1"/>
      <protection locked="0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41" fillId="10" borderId="7" xfId="2" applyFont="1" applyFill="1" applyBorder="1" applyAlignment="1" applyProtection="1">
      <alignment horizontal="left" vertical="center"/>
      <protection locked="0"/>
    </xf>
    <xf numFmtId="0" fontId="41" fillId="10" borderId="7" xfId="2" applyFont="1" applyFill="1" applyBorder="1" applyAlignment="1" applyProtection="1">
      <alignment horizontal="center" vertical="center"/>
      <protection locked="0"/>
    </xf>
    <xf numFmtId="0" fontId="41" fillId="10" borderId="7" xfId="0" applyFont="1" applyFill="1" applyBorder="1" applyAlignment="1" applyProtection="1">
      <alignment horizontal="center" vertical="center" wrapText="1"/>
      <protection locked="0"/>
    </xf>
    <xf numFmtId="0" fontId="41" fillId="10" borderId="7" xfId="0" applyFont="1" applyFill="1" applyBorder="1" applyAlignment="1" applyProtection="1">
      <alignment horizontal="center"/>
      <protection locked="0"/>
    </xf>
    <xf numFmtId="0" fontId="41" fillId="10" borderId="7" xfId="0" applyFont="1" applyFill="1" applyBorder="1" applyAlignment="1" applyProtection="1">
      <alignment horizontal="center" vertical="center"/>
      <protection locked="0"/>
    </xf>
    <xf numFmtId="0" fontId="5" fillId="3" borderId="37" xfId="2" applyFont="1" applyFill="1" applyBorder="1" applyAlignment="1" applyProtection="1">
      <alignment horizontal="center" vertical="center"/>
      <protection locked="0"/>
    </xf>
    <xf numFmtId="0" fontId="4" fillId="3" borderId="37" xfId="2" applyFont="1" applyFill="1" applyBorder="1" applyAlignment="1" applyProtection="1">
      <alignment horizontal="center" vertical="center"/>
      <protection locked="0"/>
    </xf>
    <xf numFmtId="0" fontId="5" fillId="10" borderId="7" xfId="0" applyFont="1" applyFill="1" applyBorder="1" applyAlignment="1">
      <alignment vertical="center" wrapText="1"/>
    </xf>
    <xf numFmtId="0" fontId="4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0" xfId="0" applyFont="1" applyFill="1" applyBorder="1" applyAlignment="1" applyProtection="1">
      <alignment horizontal="center" vertical="center" wrapText="1"/>
      <protection locked="0"/>
    </xf>
    <xf numFmtId="0" fontId="4" fillId="10" borderId="10" xfId="3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 applyProtection="1">
      <alignment horizontal="center" shrinkToFit="1"/>
      <protection locked="0"/>
    </xf>
    <xf numFmtId="0" fontId="5" fillId="10" borderId="7" xfId="2" applyFont="1" applyFill="1" applyBorder="1" applyAlignment="1" applyProtection="1">
      <alignment horizontal="left" vertical="center"/>
      <protection locked="0"/>
    </xf>
    <xf numFmtId="1" fontId="5" fillId="10" borderId="10" xfId="0" applyNumberFormat="1" applyFont="1" applyFill="1" applyBorder="1" applyAlignment="1" applyProtection="1">
      <alignment vertical="center" wrapText="1" shrinkToFit="1"/>
      <protection locked="0"/>
    </xf>
    <xf numFmtId="0" fontId="11" fillId="10" borderId="6" xfId="0" applyFont="1" applyFill="1" applyBorder="1"/>
    <xf numFmtId="0" fontId="11" fillId="10" borderId="7" xfId="0" applyFont="1" applyFill="1" applyBorder="1" applyAlignment="1">
      <alignment horizontal="left"/>
    </xf>
    <xf numFmtId="1" fontId="5" fillId="10" borderId="7" xfId="0" applyNumberFormat="1" applyFont="1" applyFill="1" applyBorder="1" applyAlignment="1" applyProtection="1">
      <alignment vertical="center" wrapText="1" shrinkToFit="1"/>
      <protection locked="0"/>
    </xf>
    <xf numFmtId="0" fontId="4" fillId="10" borderId="7" xfId="3" applyFont="1" applyFill="1" applyBorder="1" applyAlignment="1" applyProtection="1">
      <alignment horizontal="left" vertical="center"/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28" xfId="0" applyFont="1" applyFill="1" applyBorder="1" applyAlignment="1" applyProtection="1">
      <alignment horizontal="left" vertical="center" wrapText="1"/>
      <protection locked="0"/>
    </xf>
    <xf numFmtId="0" fontId="4" fillId="10" borderId="28" xfId="2" applyFont="1" applyFill="1" applyBorder="1" applyAlignment="1" applyProtection="1">
      <alignment horizontal="left" vertical="center"/>
      <protection locked="0"/>
    </xf>
    <xf numFmtId="0" fontId="11" fillId="10" borderId="33" xfId="0" applyFont="1" applyFill="1" applyBorder="1"/>
    <xf numFmtId="0" fontId="11" fillId="10" borderId="33" xfId="0" applyFont="1" applyFill="1" applyBorder="1" applyAlignment="1">
      <alignment horizontal="left"/>
    </xf>
    <xf numFmtId="1" fontId="5" fillId="10" borderId="28" xfId="0" applyNumberFormat="1" applyFont="1" applyFill="1" applyBorder="1" applyAlignment="1" applyProtection="1">
      <alignment vertical="center" wrapText="1" shrinkToFit="1"/>
      <protection locked="0"/>
    </xf>
    <xf numFmtId="0" fontId="5" fillId="10" borderId="33" xfId="0" applyFont="1" applyFill="1" applyBorder="1" applyAlignment="1" applyProtection="1">
      <alignment horizontal="center" vertical="center" wrapText="1"/>
      <protection locked="0"/>
    </xf>
    <xf numFmtId="0" fontId="5" fillId="10" borderId="27" xfId="0" applyFont="1" applyFill="1" applyBorder="1" applyAlignment="1" applyProtection="1">
      <alignment horizontal="center"/>
      <protection locked="0"/>
    </xf>
    <xf numFmtId="0" fontId="5" fillId="10" borderId="27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Alignment="1">
      <alignment horizontal="center"/>
    </xf>
    <xf numFmtId="0" fontId="5" fillId="10" borderId="3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1" fontId="32" fillId="0" borderId="0" xfId="0" applyNumberFormat="1" applyFont="1" applyAlignment="1">
      <alignment horizontal="center" wrapText="1"/>
    </xf>
    <xf numFmtId="1" fontId="32" fillId="0" borderId="0" xfId="0" applyNumberFormat="1" applyFont="1"/>
    <xf numFmtId="0" fontId="32" fillId="0" borderId="0" xfId="0" applyFont="1" applyAlignment="1">
      <alignment wrapText="1"/>
    </xf>
    <xf numFmtId="0" fontId="22" fillId="0" borderId="56" xfId="0" applyFont="1" applyFill="1" applyBorder="1" applyAlignment="1" applyProtection="1">
      <protection locked="0"/>
    </xf>
    <xf numFmtId="0" fontId="22" fillId="0" borderId="57" xfId="0" applyFont="1" applyFill="1" applyBorder="1" applyAlignment="1" applyProtection="1">
      <protection locked="0"/>
    </xf>
    <xf numFmtId="0" fontId="5" fillId="10" borderId="28" xfId="2" applyFont="1" applyFill="1" applyBorder="1" applyAlignment="1" applyProtection="1">
      <alignment horizontal="left" vertical="center"/>
      <protection locked="0"/>
    </xf>
    <xf numFmtId="0" fontId="4" fillId="10" borderId="28" xfId="0" applyFont="1" applyFill="1" applyBorder="1" applyAlignment="1" applyProtection="1">
      <alignment horizontal="center"/>
      <protection locked="0"/>
    </xf>
    <xf numFmtId="0" fontId="4" fillId="0" borderId="56" xfId="2" applyFont="1" applyFill="1" applyBorder="1" applyAlignment="1" applyProtection="1">
      <alignment horizontal="left" vertical="center" wrapText="1"/>
      <protection locked="0"/>
    </xf>
    <xf numFmtId="0" fontId="4" fillId="0" borderId="57" xfId="2" applyFont="1" applyFill="1" applyBorder="1" applyAlignment="1" applyProtection="1">
      <alignment horizontal="left" vertical="center" wrapText="1"/>
      <protection locked="0"/>
    </xf>
    <xf numFmtId="0" fontId="4" fillId="10" borderId="28" xfId="6" applyFont="1" applyFill="1" applyBorder="1" applyAlignment="1" applyProtection="1">
      <alignment horizontal="center"/>
      <protection locked="0"/>
    </xf>
    <xf numFmtId="0" fontId="40" fillId="0" borderId="0" xfId="0" applyFont="1"/>
    <xf numFmtId="1" fontId="39" fillId="10" borderId="49" xfId="0" applyNumberFormat="1" applyFont="1" applyFill="1" applyBorder="1" applyAlignment="1">
      <alignment horizontal="center" vertical="center"/>
    </xf>
    <xf numFmtId="0" fontId="4" fillId="3" borderId="0" xfId="6" applyFont="1" applyFill="1" applyBorder="1"/>
    <xf numFmtId="1" fontId="32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5" fillId="10" borderId="28" xfId="2" applyFont="1" applyFill="1" applyBorder="1" applyAlignment="1" applyProtection="1">
      <alignment horizontal="center" vertical="center"/>
      <protection locked="0"/>
    </xf>
    <xf numFmtId="0" fontId="4" fillId="10" borderId="56" xfId="2" applyFont="1" applyFill="1" applyBorder="1" applyAlignment="1" applyProtection="1">
      <alignment horizontal="left" vertical="center" wrapText="1"/>
      <protection locked="0"/>
    </xf>
    <xf numFmtId="0" fontId="4" fillId="10" borderId="57" xfId="2" applyFont="1" applyFill="1" applyBorder="1" applyAlignment="1" applyProtection="1">
      <alignment horizontal="left" vertical="center" wrapText="1"/>
      <protection locked="0"/>
    </xf>
    <xf numFmtId="0" fontId="42" fillId="10" borderId="28" xfId="2" applyFont="1" applyFill="1" applyBorder="1" applyAlignment="1" applyProtection="1">
      <alignment horizontal="left" vertical="center"/>
      <protection locked="0"/>
    </xf>
    <xf numFmtId="0" fontId="43" fillId="10" borderId="28" xfId="2" applyFont="1" applyFill="1" applyBorder="1" applyAlignment="1" applyProtection="1">
      <alignment horizontal="left" vertical="center"/>
      <protection locked="0"/>
    </xf>
    <xf numFmtId="0" fontId="42" fillId="10" borderId="28" xfId="2" applyFont="1" applyFill="1" applyBorder="1" applyAlignment="1" applyProtection="1">
      <alignment horizontal="center" vertical="center"/>
      <protection locked="0"/>
    </xf>
    <xf numFmtId="0" fontId="5" fillId="10" borderId="38" xfId="0" applyFont="1" applyFill="1" applyBorder="1" applyAlignment="1" applyProtection="1">
      <alignment horizontal="center" vertical="center" wrapText="1"/>
      <protection locked="0"/>
    </xf>
    <xf numFmtId="0" fontId="5" fillId="10" borderId="28" xfId="0" applyFont="1" applyFill="1" applyBorder="1" applyAlignment="1" applyProtection="1">
      <alignment horizontal="center"/>
      <protection locked="0"/>
    </xf>
    <xf numFmtId="0" fontId="42" fillId="10" borderId="28" xfId="6" applyFont="1" applyFill="1" applyBorder="1" applyAlignment="1" applyProtection="1">
      <alignment horizontal="left"/>
      <protection locked="0"/>
    </xf>
    <xf numFmtId="0" fontId="43" fillId="10" borderId="28" xfId="6" applyFont="1" applyFill="1" applyBorder="1" applyAlignment="1" applyProtection="1">
      <alignment horizontal="left"/>
      <protection locked="0"/>
    </xf>
    <xf numFmtId="0" fontId="42" fillId="10" borderId="7" xfId="6" applyFont="1" applyFill="1" applyBorder="1" applyAlignment="1" applyProtection="1">
      <alignment horizontal="left"/>
      <protection locked="0"/>
    </xf>
    <xf numFmtId="0" fontId="42" fillId="10" borderId="7" xfId="6" applyFont="1" applyFill="1" applyBorder="1" applyAlignment="1" applyProtection="1">
      <alignment horizontal="center"/>
      <protection locked="0"/>
    </xf>
    <xf numFmtId="0" fontId="11" fillId="0" borderId="0" xfId="9" applyFont="1"/>
    <xf numFmtId="0" fontId="11" fillId="0" borderId="0" xfId="9" applyFont="1" applyAlignment="1"/>
    <xf numFmtId="0" fontId="13" fillId="0" borderId="0" xfId="9" applyFont="1" applyAlignment="1"/>
    <xf numFmtId="0" fontId="7" fillId="0" borderId="10" xfId="3" applyFont="1" applyBorder="1" applyAlignment="1" applyProtection="1">
      <alignment vertical="center"/>
    </xf>
    <xf numFmtId="164" fontId="4" fillId="3" borderId="10" xfId="3" applyNumberFormat="1" applyFont="1" applyFill="1" applyBorder="1" applyAlignment="1" applyProtection="1">
      <alignment horizontal="center" vertical="center"/>
      <protection locked="0"/>
    </xf>
    <xf numFmtId="0" fontId="5" fillId="0" borderId="0" xfId="9" applyFont="1"/>
    <xf numFmtId="0" fontId="16" fillId="0" borderId="0" xfId="9" applyFont="1"/>
    <xf numFmtId="0" fontId="5" fillId="0" borderId="0" xfId="9" applyFont="1" applyAlignment="1">
      <alignment horizontal="left"/>
    </xf>
    <xf numFmtId="0" fontId="4" fillId="10" borderId="7" xfId="8" applyFont="1" applyFill="1" applyBorder="1" applyAlignment="1" applyProtection="1">
      <alignment horizontal="center"/>
      <protection locked="0"/>
    </xf>
    <xf numFmtId="0" fontId="5" fillId="10" borderId="38" xfId="0" applyFont="1" applyFill="1" applyBorder="1" applyAlignment="1" applyProtection="1">
      <alignment horizontal="center" vertical="center" shrinkToFit="1"/>
      <protection locked="0"/>
    </xf>
    <xf numFmtId="0" fontId="5" fillId="10" borderId="10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4" fillId="10" borderId="10" xfId="6" applyFont="1" applyFill="1" applyBorder="1" applyAlignment="1" applyProtection="1">
      <alignment horizontal="center"/>
      <protection locked="0"/>
    </xf>
    <xf numFmtId="0" fontId="4" fillId="10" borderId="45" xfId="0" applyFont="1" applyFill="1" applyBorder="1" applyAlignment="1" applyProtection="1">
      <alignment horizontal="center" vertical="center" shrinkToFit="1"/>
      <protection locked="0"/>
    </xf>
    <xf numFmtId="0" fontId="4" fillId="10" borderId="45" xfId="0" applyFont="1" applyFill="1" applyBorder="1" applyAlignment="1" applyProtection="1">
      <alignment horizontal="center" vertical="center"/>
      <protection locked="0"/>
    </xf>
    <xf numFmtId="0" fontId="4" fillId="10" borderId="28" xfId="0" applyFont="1" applyFill="1" applyBorder="1" applyAlignment="1" applyProtection="1">
      <alignment horizontal="center" vertical="center" shrinkToFit="1"/>
      <protection locked="0"/>
    </xf>
    <xf numFmtId="0" fontId="41" fillId="10" borderId="28" xfId="2" applyFont="1" applyFill="1" applyBorder="1" applyAlignment="1" applyProtection="1">
      <alignment horizontal="left" vertical="center"/>
      <protection locked="0"/>
    </xf>
    <xf numFmtId="0" fontId="5" fillId="10" borderId="6" xfId="0" applyFont="1" applyFill="1" applyBorder="1" applyAlignment="1" applyProtection="1"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1" fontId="5" fillId="10" borderId="7" xfId="0" applyNumberFormat="1" applyFont="1" applyFill="1" applyBorder="1" applyAlignment="1" applyProtection="1">
      <alignment vertical="center" wrapText="1"/>
      <protection locked="0"/>
    </xf>
    <xf numFmtId="0" fontId="11" fillId="10" borderId="10" xfId="0" applyFont="1" applyFill="1" applyBorder="1"/>
    <xf numFmtId="0" fontId="5" fillId="10" borderId="1" xfId="2" applyFont="1" applyFill="1" applyBorder="1" applyAlignment="1" applyProtection="1">
      <alignment horizontal="center" vertical="center"/>
      <protection locked="0"/>
    </xf>
    <xf numFmtId="164" fontId="5" fillId="10" borderId="7" xfId="0" applyNumberFormat="1" applyFont="1" applyFill="1" applyBorder="1" applyAlignment="1" applyProtection="1">
      <alignment horizontal="center" vertical="center"/>
      <protection locked="0"/>
    </xf>
    <xf numFmtId="164" fontId="4" fillId="10" borderId="7" xfId="0" applyNumberFormat="1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4" fillId="10" borderId="1" xfId="2" applyFont="1" applyFill="1" applyBorder="1" applyAlignment="1" applyProtection="1">
      <alignment horizontal="center" vertical="center"/>
      <protection locked="0"/>
    </xf>
    <xf numFmtId="0" fontId="45" fillId="0" borderId="0" xfId="0" applyFont="1"/>
    <xf numFmtId="0" fontId="19" fillId="0" borderId="0" xfId="0" applyFont="1" applyBorder="1" applyAlignment="1">
      <alignment horizontal="left"/>
    </xf>
    <xf numFmtId="1" fontId="19" fillId="0" borderId="0" xfId="6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11" fillId="0" borderId="0" xfId="0" applyFont="1" applyAlignment="1"/>
    <xf numFmtId="1" fontId="5" fillId="3" borderId="39" xfId="0" applyNumberFormat="1" applyFont="1" applyFill="1" applyBorder="1" applyAlignment="1" applyProtection="1">
      <alignment vertical="center" wrapText="1"/>
      <protection locked="0"/>
    </xf>
    <xf numFmtId="1" fontId="5" fillId="3" borderId="45" xfId="0" applyNumberFormat="1" applyFont="1" applyFill="1" applyBorder="1" applyAlignment="1" applyProtection="1">
      <alignment vertical="center" wrapText="1"/>
      <protection locked="0"/>
    </xf>
    <xf numFmtId="1" fontId="7" fillId="2" borderId="1" xfId="3" applyNumberFormat="1" applyFont="1" applyFill="1" applyBorder="1" applyAlignment="1" applyProtection="1">
      <alignment horizontal="center" vertical="center"/>
      <protection locked="0"/>
    </xf>
    <xf numFmtId="1" fontId="7" fillId="9" borderId="1" xfId="3" applyNumberFormat="1" applyFont="1" applyFill="1" applyBorder="1" applyAlignment="1">
      <alignment horizontal="center" vertical="center"/>
    </xf>
    <xf numFmtId="0" fontId="4" fillId="3" borderId="26" xfId="3" applyFont="1" applyFill="1" applyBorder="1" applyAlignment="1" applyProtection="1">
      <alignment vertical="center"/>
      <protection locked="0"/>
    </xf>
    <xf numFmtId="0" fontId="26" fillId="0" borderId="0" xfId="0" applyFont="1" applyAlignment="1"/>
    <xf numFmtId="1" fontId="7" fillId="7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" fontId="7" fillId="2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vertical="center" wrapText="1"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1" fontId="7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vertical="center"/>
    </xf>
    <xf numFmtId="1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vertical="center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10" borderId="10" xfId="0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 vertical="center"/>
    </xf>
    <xf numFmtId="0" fontId="4" fillId="0" borderId="0" xfId="0" applyFont="1"/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10" borderId="38" xfId="0" applyFont="1" applyFill="1" applyBorder="1" applyAlignment="1" applyProtection="1">
      <alignment horizontal="center"/>
      <protection locked="0"/>
    </xf>
    <xf numFmtId="0" fontId="4" fillId="10" borderId="33" xfId="0" applyFont="1" applyFill="1" applyBorder="1" applyAlignment="1" applyProtection="1">
      <alignment horizontal="center"/>
      <protection locked="0"/>
    </xf>
    <xf numFmtId="0" fontId="4" fillId="10" borderId="33" xfId="0" applyFont="1" applyFill="1" applyBorder="1" applyAlignment="1" applyProtection="1">
      <alignment horizontal="left"/>
      <protection locked="0"/>
    </xf>
    <xf numFmtId="0" fontId="4" fillId="10" borderId="7" xfId="0" applyFont="1" applyFill="1" applyBorder="1" applyAlignment="1" applyProtection="1">
      <alignment horizontal="left"/>
      <protection locked="0"/>
    </xf>
    <xf numFmtId="0" fontId="4" fillId="10" borderId="37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>
      <alignment vertical="center" wrapText="1"/>
    </xf>
    <xf numFmtId="0" fontId="4" fillId="0" borderId="23" xfId="0" applyFont="1" applyBorder="1" applyAlignment="1"/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7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7" fillId="0" borderId="1" xfId="0" applyFont="1" applyBorder="1"/>
    <xf numFmtId="0" fontId="7" fillId="2" borderId="1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6" fillId="0" borderId="0" xfId="1" applyFont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11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7" fillId="0" borderId="0" xfId="0" applyFont="1" applyAlignment="1">
      <alignment vertical="center"/>
    </xf>
    <xf numFmtId="0" fontId="11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38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vertical="center"/>
    </xf>
    <xf numFmtId="15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1" fontId="4" fillId="0" borderId="52" xfId="0" applyNumberFormat="1" applyFont="1" applyBorder="1" applyAlignment="1">
      <alignment horizontal="center" vertical="center" wrapText="1"/>
    </xf>
    <xf numFmtId="1" fontId="7" fillId="2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protection locked="0"/>
    </xf>
    <xf numFmtId="0" fontId="4" fillId="0" borderId="26" xfId="0" applyFont="1" applyBorder="1"/>
    <xf numFmtId="1" fontId="7" fillId="2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5" fillId="10" borderId="6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>
      <alignment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1" fontId="7" fillId="7" borderId="49" xfId="0" applyNumberFormat="1" applyFont="1" applyFill="1" applyBorder="1" applyAlignment="1">
      <alignment horizontal="center"/>
    </xf>
    <xf numFmtId="1" fontId="7" fillId="2" borderId="26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28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 shrinkToFit="1"/>
      <protection locked="0"/>
    </xf>
    <xf numFmtId="0" fontId="4" fillId="10" borderId="27" xfId="0" applyFont="1" applyFill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10" borderId="6" xfId="0" applyFont="1" applyFill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left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4" fillId="10" borderId="38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10" borderId="10" xfId="0" applyFont="1" applyFill="1" applyBorder="1" applyAlignment="1" applyProtection="1">
      <alignment horizontal="center" wrapText="1"/>
      <protection locked="0"/>
    </xf>
    <xf numFmtId="0" fontId="4" fillId="0" borderId="23" xfId="0" applyFont="1" applyBorder="1"/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10" borderId="2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left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10" borderId="6" xfId="0" applyFont="1" applyFill="1" applyBorder="1" applyAlignment="1" applyProtection="1">
      <alignment horizontal="center" vertical="top" wrapText="1"/>
      <protection locked="0"/>
    </xf>
    <xf numFmtId="0" fontId="4" fillId="10" borderId="38" xfId="0" applyFont="1" applyFill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5" fillId="0" borderId="0" xfId="0" applyFont="1"/>
    <xf numFmtId="1" fontId="7" fillId="9" borderId="37" xfId="2" applyNumberFormat="1" applyFont="1" applyFill="1" applyBorder="1" applyAlignment="1">
      <alignment vertical="center"/>
    </xf>
    <xf numFmtId="0" fontId="4" fillId="3" borderId="6" xfId="2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/>
    </xf>
    <xf numFmtId="1" fontId="7" fillId="7" borderId="27" xfId="0" applyNumberFormat="1" applyFont="1" applyFill="1" applyBorder="1" applyAlignment="1">
      <alignment horizontal="center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7" fillId="7" borderId="77" xfId="0" applyNumberFormat="1" applyFont="1" applyFill="1" applyBorder="1" applyAlignment="1" applyProtection="1">
      <alignment horizontal="center" vertical="center"/>
    </xf>
    <xf numFmtId="1" fontId="7" fillId="7" borderId="2" xfId="0" applyNumberFormat="1" applyFont="1" applyFill="1" applyBorder="1" applyAlignment="1">
      <alignment horizontal="center" vertical="center"/>
    </xf>
    <xf numFmtId="1" fontId="7" fillId="2" borderId="78" xfId="0" applyNumberFormat="1" applyFont="1" applyFill="1" applyBorder="1" applyAlignment="1" applyProtection="1">
      <alignment horizontal="center" vertical="center"/>
      <protection locked="0"/>
    </xf>
    <xf numFmtId="0" fontId="5" fillId="3" borderId="6" xfId="4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1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5" fillId="3" borderId="7" xfId="3" applyFont="1" applyFill="1" applyBorder="1" applyAlignment="1" applyProtection="1">
      <alignment horizontal="left" vertical="center"/>
      <protection locked="0"/>
    </xf>
    <xf numFmtId="1" fontId="7" fillId="9" borderId="1" xfId="2" applyNumberFormat="1" applyFont="1" applyFill="1" applyBorder="1" applyAlignment="1">
      <alignment horizontal="center" vertical="center"/>
    </xf>
    <xf numFmtId="0" fontId="4" fillId="3" borderId="26" xfId="2" applyFont="1" applyFill="1" applyBorder="1" applyAlignment="1" applyProtection="1">
      <alignment vertical="center"/>
      <protection locked="0"/>
    </xf>
    <xf numFmtId="0" fontId="7" fillId="0" borderId="2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center" vertical="top" wrapText="1"/>
      <protection locked="0"/>
    </xf>
    <xf numFmtId="0" fontId="4" fillId="10" borderId="28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 shrinkToFit="1"/>
      <protection locked="0"/>
    </xf>
    <xf numFmtId="1" fontId="7" fillId="11" borderId="1" xfId="0" applyNumberFormat="1" applyFont="1" applyFill="1" applyBorder="1" applyAlignment="1">
      <alignment horizontal="center" vertical="center"/>
    </xf>
    <xf numFmtId="1" fontId="7" fillId="11" borderId="1" xfId="0" applyNumberFormat="1" applyFont="1" applyFill="1" applyBorder="1" applyAlignment="1" applyProtection="1">
      <alignment horizontal="right" vertical="center"/>
    </xf>
    <xf numFmtId="1" fontId="7" fillId="11" borderId="54" xfId="0" applyNumberFormat="1" applyFont="1" applyFill="1" applyBorder="1" applyAlignment="1">
      <alignment horizontal="center"/>
    </xf>
    <xf numFmtId="0" fontId="5" fillId="10" borderId="7" xfId="5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horizontal="center" vertical="top" wrapText="1"/>
    </xf>
    <xf numFmtId="0" fontId="11" fillId="3" borderId="39" xfId="0" applyFont="1" applyFill="1" applyBorder="1" applyAlignment="1">
      <alignment horizontal="center"/>
    </xf>
    <xf numFmtId="0" fontId="4" fillId="0" borderId="11" xfId="0" applyFont="1" applyBorder="1"/>
    <xf numFmtId="0" fontId="4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1" fontId="7" fillId="9" borderId="79" xfId="2" applyNumberFormat="1" applyFont="1" applyFill="1" applyBorder="1" applyAlignment="1">
      <alignment horizontal="center" vertical="center"/>
    </xf>
    <xf numFmtId="1" fontId="7" fillId="2" borderId="31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 vertical="center"/>
      <protection locked="0"/>
    </xf>
    <xf numFmtId="0" fontId="5" fillId="3" borderId="1" xfId="2" applyFont="1" applyFill="1" applyBorder="1" applyAlignment="1" applyProtection="1">
      <alignment horizontal="center" vertical="center"/>
      <protection locked="0"/>
    </xf>
    <xf numFmtId="0" fontId="4" fillId="0" borderId="24" xfId="2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19" fillId="0" borderId="0" xfId="9" applyFont="1" applyAlignment="1">
      <alignment horizontal="left"/>
    </xf>
    <xf numFmtId="0" fontId="13" fillId="0" borderId="0" xfId="9" applyFont="1" applyAlignment="1">
      <alignment horizontal="center"/>
    </xf>
    <xf numFmtId="0" fontId="49" fillId="0" borderId="0" xfId="10" applyFont="1" applyAlignment="1">
      <alignment horizontal="center"/>
    </xf>
    <xf numFmtId="0" fontId="48" fillId="0" borderId="0" xfId="9" applyFont="1"/>
    <xf numFmtId="0" fontId="32" fillId="0" borderId="0" xfId="10" applyFont="1"/>
    <xf numFmtId="0" fontId="49" fillId="0" borderId="0" xfId="10" applyFont="1" applyAlignment="1">
      <alignment horizontal="left"/>
    </xf>
    <xf numFmtId="0" fontId="49" fillId="0" borderId="0" xfId="10" applyFont="1"/>
    <xf numFmtId="0" fontId="48" fillId="10" borderId="0" xfId="9" applyFont="1" applyFill="1" applyAlignment="1"/>
    <xf numFmtId="0" fontId="49" fillId="0" borderId="0" xfId="10" applyFont="1" applyAlignment="1"/>
    <xf numFmtId="0" fontId="48" fillId="10" borderId="0" xfId="9" applyFont="1" applyFill="1" applyAlignment="1">
      <alignment horizontal="left"/>
    </xf>
    <xf numFmtId="0" fontId="32" fillId="0" borderId="0" xfId="10" applyFont="1" applyAlignment="1">
      <alignment wrapText="1"/>
    </xf>
    <xf numFmtId="0" fontId="13" fillId="0" borderId="0" xfId="9" applyFont="1" applyAlignment="1">
      <alignment vertical="center"/>
    </xf>
    <xf numFmtId="0" fontId="32" fillId="0" borderId="0" xfId="10" applyFont="1" applyAlignment="1">
      <alignment horizontal="center"/>
    </xf>
    <xf numFmtId="0" fontId="38" fillId="0" borderId="1" xfId="10" applyFont="1" applyBorder="1" applyAlignment="1">
      <alignment vertical="center"/>
    </xf>
    <xf numFmtId="0" fontId="39" fillId="12" borderId="1" xfId="10" applyFont="1" applyFill="1" applyBorder="1" applyAlignment="1" applyProtection="1">
      <alignment horizontal="center" vertical="center"/>
      <protection locked="0"/>
    </xf>
    <xf numFmtId="0" fontId="38" fillId="0" borderId="0" xfId="10" applyFont="1" applyBorder="1" applyAlignment="1">
      <alignment vertical="center"/>
    </xf>
    <xf numFmtId="0" fontId="39" fillId="0" borderId="0" xfId="10" applyFont="1" applyFill="1" applyBorder="1" applyAlignment="1" applyProtection="1">
      <alignment horizontal="center" vertical="center"/>
      <protection locked="0"/>
    </xf>
    <xf numFmtId="0" fontId="32" fillId="0" borderId="0" xfId="10" applyFont="1" applyBorder="1"/>
    <xf numFmtId="0" fontId="51" fillId="0" borderId="23" xfId="10" applyFont="1" applyBorder="1" applyAlignment="1">
      <alignment horizontal="center" vertical="center"/>
    </xf>
    <xf numFmtId="0" fontId="32" fillId="0" borderId="0" xfId="10" applyFont="1" applyFill="1"/>
    <xf numFmtId="0" fontId="38" fillId="0" borderId="0" xfId="10" applyFont="1" applyBorder="1" applyAlignment="1">
      <alignment horizontal="left" vertical="center"/>
    </xf>
    <xf numFmtId="0" fontId="32" fillId="0" borderId="0" xfId="10" applyFont="1" applyBorder="1" applyAlignment="1">
      <alignment horizontal="left"/>
    </xf>
    <xf numFmtId="0" fontId="51" fillId="0" borderId="0" xfId="10" applyFont="1" applyBorder="1" applyAlignment="1">
      <alignment horizontal="center" vertical="center"/>
    </xf>
    <xf numFmtId="1" fontId="32" fillId="0" borderId="0" xfId="10" applyNumberFormat="1" applyFont="1" applyBorder="1"/>
    <xf numFmtId="0" fontId="39" fillId="0" borderId="0" xfId="10" applyFont="1" applyAlignment="1">
      <alignment vertical="center"/>
    </xf>
    <xf numFmtId="0" fontId="39" fillId="2" borderId="5" xfId="10" applyFont="1" applyFill="1" applyBorder="1" applyAlignment="1" applyProtection="1">
      <alignment vertical="center"/>
      <protection locked="0"/>
    </xf>
    <xf numFmtId="0" fontId="39" fillId="2" borderId="31" xfId="10" applyFont="1" applyFill="1" applyBorder="1" applyAlignment="1" applyProtection="1">
      <alignment vertical="center"/>
      <protection locked="0"/>
    </xf>
    <xf numFmtId="0" fontId="39" fillId="2" borderId="1" xfId="10" applyFont="1" applyFill="1" applyBorder="1" applyAlignment="1" applyProtection="1">
      <alignment horizontal="center" vertical="center"/>
      <protection locked="0"/>
    </xf>
    <xf numFmtId="0" fontId="32" fillId="0" borderId="0" xfId="10" applyFont="1" applyAlignment="1">
      <alignment horizontal="left" vertical="center" wrapText="1"/>
    </xf>
    <xf numFmtId="1" fontId="32" fillId="0" borderId="0" xfId="10" applyNumberFormat="1" applyFont="1" applyAlignment="1">
      <alignment horizontal="center" wrapText="1"/>
    </xf>
    <xf numFmtId="1" fontId="32" fillId="0" borderId="0" xfId="10" applyNumberFormat="1" applyFont="1"/>
    <xf numFmtId="1" fontId="54" fillId="0" borderId="1" xfId="2" applyNumberFormat="1" applyFont="1" applyFill="1" applyBorder="1" applyAlignment="1">
      <alignment horizontal="center" vertical="center" wrapText="1"/>
    </xf>
    <xf numFmtId="0" fontId="55" fillId="0" borderId="27" xfId="10" applyFont="1" applyBorder="1" applyAlignment="1">
      <alignment vertical="center"/>
    </xf>
    <xf numFmtId="0" fontId="56" fillId="0" borderId="6" xfId="10" applyFont="1" applyFill="1" applyBorder="1" applyAlignment="1" applyProtection="1">
      <alignment horizontal="left" vertical="center" shrinkToFit="1"/>
      <protection locked="0"/>
    </xf>
    <xf numFmtId="0" fontId="56" fillId="0" borderId="6" xfId="9" applyFont="1" applyFill="1" applyBorder="1" applyAlignment="1" applyProtection="1">
      <alignment horizontal="center" vertical="center" wrapText="1"/>
      <protection locked="0"/>
    </xf>
    <xf numFmtId="0" fontId="57" fillId="0" borderId="6" xfId="9" applyFont="1" applyFill="1" applyBorder="1" applyAlignment="1" applyProtection="1">
      <alignment horizontal="center" vertical="center" wrapText="1"/>
      <protection locked="0"/>
    </xf>
    <xf numFmtId="0" fontId="57" fillId="3" borderId="6" xfId="9" applyFont="1" applyFill="1" applyBorder="1" applyAlignment="1" applyProtection="1">
      <alignment horizontal="center" vertical="center" wrapText="1"/>
      <protection locked="0"/>
    </xf>
    <xf numFmtId="0" fontId="56" fillId="0" borderId="6" xfId="10" applyFont="1" applyFill="1" applyBorder="1" applyAlignment="1" applyProtection="1">
      <alignment horizontal="center" vertical="center" wrapText="1"/>
      <protection locked="0"/>
    </xf>
    <xf numFmtId="0" fontId="55" fillId="0" borderId="11" xfId="10" applyFont="1" applyBorder="1" applyAlignment="1">
      <alignment vertical="center"/>
    </xf>
    <xf numFmtId="0" fontId="56" fillId="10" borderId="6" xfId="10" applyFont="1" applyFill="1" applyBorder="1" applyAlignment="1" applyProtection="1">
      <alignment horizontal="left"/>
      <protection locked="0"/>
    </xf>
    <xf numFmtId="0" fontId="56" fillId="0" borderId="6" xfId="10" applyFont="1" applyFill="1" applyBorder="1" applyAlignment="1" applyProtection="1">
      <alignment horizontal="center"/>
      <protection locked="0"/>
    </xf>
    <xf numFmtId="0" fontId="57" fillId="0" borderId="6" xfId="3" applyFont="1" applyFill="1" applyBorder="1" applyAlignment="1" applyProtection="1">
      <alignment horizontal="center" vertical="center"/>
      <protection locked="0"/>
    </xf>
    <xf numFmtId="0" fontId="57" fillId="3" borderId="6" xfId="3" applyFont="1" applyFill="1" applyBorder="1" applyAlignment="1" applyProtection="1">
      <alignment horizontal="center" vertical="center"/>
      <protection locked="0"/>
    </xf>
    <xf numFmtId="0" fontId="56" fillId="0" borderId="7" xfId="9" applyFont="1" applyBorder="1" applyAlignment="1">
      <alignment vertical="center"/>
    </xf>
    <xf numFmtId="0" fontId="56" fillId="0" borderId="7" xfId="9" applyFont="1" applyFill="1" applyBorder="1" applyAlignment="1" applyProtection="1">
      <alignment horizontal="left" vertical="center" wrapText="1"/>
      <protection locked="0"/>
    </xf>
    <xf numFmtId="0" fontId="56" fillId="0" borderId="7" xfId="9" applyFont="1" applyFill="1" applyBorder="1" applyAlignment="1" applyProtection="1">
      <alignment horizontal="center" vertical="center" wrapText="1"/>
      <protection locked="0"/>
    </xf>
    <xf numFmtId="0" fontId="57" fillId="0" borderId="7" xfId="9" applyFont="1" applyFill="1" applyBorder="1" applyAlignment="1" applyProtection="1">
      <alignment horizontal="center" vertical="center" wrapText="1"/>
      <protection locked="0"/>
    </xf>
    <xf numFmtId="0" fontId="57" fillId="3" borderId="7" xfId="9" applyFont="1" applyFill="1" applyBorder="1" applyAlignment="1" applyProtection="1">
      <alignment horizontal="center" vertical="center" wrapText="1"/>
      <protection locked="0"/>
    </xf>
    <xf numFmtId="0" fontId="56" fillId="0" borderId="7" xfId="10" applyFont="1" applyFill="1" applyBorder="1" applyAlignment="1" applyProtection="1">
      <alignment horizontal="center" vertical="center" wrapText="1"/>
      <protection locked="0"/>
    </xf>
    <xf numFmtId="0" fontId="57" fillId="3" borderId="7" xfId="2" applyFont="1" applyFill="1" applyBorder="1" applyAlignment="1" applyProtection="1">
      <alignment horizontal="center" vertical="center"/>
      <protection locked="0"/>
    </xf>
    <xf numFmtId="0" fontId="56" fillId="0" borderId="10" xfId="9" applyFont="1" applyFill="1" applyBorder="1" applyAlignment="1" applyProtection="1">
      <alignment horizontal="left" vertical="center" wrapText="1"/>
      <protection locked="0"/>
    </xf>
    <xf numFmtId="0" fontId="56" fillId="0" borderId="10" xfId="9" applyFont="1" applyFill="1" applyBorder="1" applyAlignment="1" applyProtection="1">
      <alignment horizontal="center" vertical="center" wrapText="1"/>
      <protection locked="0"/>
    </xf>
    <xf numFmtId="0" fontId="57" fillId="0" borderId="10" xfId="9" applyFont="1" applyFill="1" applyBorder="1" applyAlignment="1" applyProtection="1">
      <alignment horizontal="center" vertical="center" wrapText="1"/>
      <protection locked="0"/>
    </xf>
    <xf numFmtId="0" fontId="57" fillId="3" borderId="10" xfId="2" applyFont="1" applyFill="1" applyBorder="1" applyAlignment="1" applyProtection="1">
      <alignment horizontal="center" vertical="center"/>
      <protection locked="0"/>
    </xf>
    <xf numFmtId="0" fontId="56" fillId="0" borderId="10" xfId="10" applyFont="1" applyFill="1" applyBorder="1" applyAlignment="1" applyProtection="1">
      <alignment horizontal="center" vertical="center" wrapText="1"/>
      <protection locked="0"/>
    </xf>
    <xf numFmtId="0" fontId="57" fillId="0" borderId="7" xfId="10" applyFont="1" applyBorder="1" applyAlignment="1">
      <alignment vertical="center"/>
    </xf>
    <xf numFmtId="0" fontId="56" fillId="3" borderId="6" xfId="3" applyFont="1" applyFill="1" applyBorder="1" applyAlignment="1" applyProtection="1">
      <alignment horizontal="center" vertical="center"/>
      <protection locked="0"/>
    </xf>
    <xf numFmtId="0" fontId="56" fillId="0" borderId="33" xfId="10" applyFont="1" applyFill="1" applyBorder="1" applyAlignment="1" applyProtection="1">
      <alignment horizontal="center"/>
      <protection locked="0"/>
    </xf>
    <xf numFmtId="0" fontId="56" fillId="0" borderId="7" xfId="3" applyFont="1" applyFill="1" applyBorder="1" applyAlignment="1" applyProtection="1">
      <alignment horizontal="center" vertical="center"/>
      <protection locked="0"/>
    </xf>
    <xf numFmtId="0" fontId="56" fillId="0" borderId="38" xfId="10" applyFont="1" applyFill="1" applyBorder="1" applyAlignment="1" applyProtection="1">
      <alignment horizontal="center"/>
      <protection locked="0"/>
    </xf>
    <xf numFmtId="0" fontId="56" fillId="3" borderId="7" xfId="3" applyFont="1" applyFill="1" applyBorder="1" applyAlignment="1" applyProtection="1">
      <alignment horizontal="center" vertical="center"/>
      <protection locked="0"/>
    </xf>
    <xf numFmtId="0" fontId="56" fillId="3" borderId="7" xfId="10" applyFont="1" applyFill="1" applyBorder="1" applyAlignment="1" applyProtection="1">
      <alignment horizontal="left" vertical="center" wrapText="1"/>
      <protection locked="0"/>
    </xf>
    <xf numFmtId="0" fontId="56" fillId="0" borderId="28" xfId="10" applyFont="1" applyFill="1" applyBorder="1" applyAlignment="1" applyProtection="1">
      <alignment horizontal="center"/>
      <protection locked="0"/>
    </xf>
    <xf numFmtId="0" fontId="56" fillId="3" borderId="28" xfId="10" applyFont="1" applyFill="1" applyBorder="1" applyAlignment="1" applyProtection="1">
      <alignment horizontal="left" vertical="center" wrapText="1"/>
      <protection locked="0"/>
    </xf>
    <xf numFmtId="0" fontId="58" fillId="10" borderId="7" xfId="10" applyFont="1" applyFill="1" applyBorder="1" applyAlignment="1" applyProtection="1">
      <alignment horizontal="center"/>
      <protection locked="0"/>
    </xf>
    <xf numFmtId="0" fontId="55" fillId="0" borderId="10" xfId="10" applyFont="1" applyFill="1" applyBorder="1" applyAlignment="1">
      <alignment vertical="center"/>
    </xf>
    <xf numFmtId="1" fontId="56" fillId="3" borderId="10" xfId="10" applyNumberFormat="1" applyFont="1" applyFill="1" applyBorder="1" applyAlignment="1" applyProtection="1">
      <alignment vertical="center" wrapText="1" shrinkToFit="1"/>
      <protection locked="0"/>
    </xf>
    <xf numFmtId="0" fontId="56" fillId="0" borderId="10" xfId="10" applyFont="1" applyFill="1" applyBorder="1" applyAlignment="1" applyProtection="1">
      <alignment horizontal="center"/>
      <protection locked="0"/>
    </xf>
    <xf numFmtId="0" fontId="56" fillId="3" borderId="10" xfId="9" applyFont="1" applyFill="1" applyBorder="1" applyAlignment="1" applyProtection="1">
      <alignment horizontal="center" vertical="center"/>
      <protection locked="0"/>
    </xf>
    <xf numFmtId="0" fontId="28" fillId="0" borderId="0" xfId="10" applyFont="1" applyBorder="1" applyAlignment="1">
      <alignment horizontal="left" vertical="center" wrapText="1"/>
    </xf>
    <xf numFmtId="0" fontId="4" fillId="0" borderId="0" xfId="10" applyFont="1" applyBorder="1" applyAlignment="1">
      <alignment horizontal="left" vertical="center" wrapText="1"/>
    </xf>
    <xf numFmtId="0" fontId="28" fillId="0" borderId="0" xfId="10" applyFont="1" applyBorder="1" applyAlignment="1">
      <alignment vertical="center" wrapText="1"/>
    </xf>
    <xf numFmtId="0" fontId="4" fillId="0" borderId="0" xfId="10" applyFont="1" applyBorder="1" applyAlignment="1">
      <alignment horizontal="left" wrapText="1"/>
    </xf>
    <xf numFmtId="0" fontId="8" fillId="0" borderId="2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4" fillId="0" borderId="35" xfId="2" applyFont="1" applyFill="1" applyBorder="1" applyAlignment="1" applyProtection="1">
      <alignment horizontal="left" vertical="center" wrapText="1"/>
      <protection locked="0"/>
    </xf>
    <xf numFmtId="0" fontId="4" fillId="0" borderId="36" xfId="2" applyFont="1" applyFill="1" applyBorder="1" applyAlignment="1" applyProtection="1">
      <alignment horizontal="left" vertical="center" wrapText="1"/>
      <protection locked="0"/>
    </xf>
    <xf numFmtId="0" fontId="18" fillId="0" borderId="40" xfId="0" applyFont="1" applyFill="1" applyBorder="1" applyAlignment="1" applyProtection="1">
      <alignment horizontal="left" vertical="center" wrapText="1"/>
      <protection locked="0"/>
    </xf>
    <xf numFmtId="0" fontId="18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39" xfId="2" applyFont="1" applyFill="1" applyBorder="1" applyAlignment="1" applyProtection="1">
      <alignment horizontal="left" vertical="center" wrapText="1"/>
      <protection locked="0"/>
    </xf>
    <xf numFmtId="0" fontId="4" fillId="0" borderId="45" xfId="2" applyFont="1" applyFill="1" applyBorder="1" applyAlignment="1" applyProtection="1">
      <alignment horizontal="left" vertical="center" wrapText="1"/>
      <protection locked="0"/>
    </xf>
    <xf numFmtId="0" fontId="8" fillId="3" borderId="27" xfId="2" applyFont="1" applyFill="1" applyBorder="1" applyAlignment="1" applyProtection="1">
      <alignment horizontal="center" vertical="center"/>
      <protection locked="0"/>
    </xf>
    <xf numFmtId="0" fontId="8" fillId="3" borderId="37" xfId="2" applyFont="1" applyFill="1" applyBorder="1" applyAlignment="1" applyProtection="1">
      <alignment horizontal="center" vertical="center"/>
      <protection locked="0"/>
    </xf>
    <xf numFmtId="0" fontId="8" fillId="3" borderId="27" xfId="2" applyFont="1" applyFill="1" applyBorder="1" applyAlignment="1" applyProtection="1">
      <alignment horizontal="center" vertical="center" wrapText="1"/>
      <protection locked="0"/>
    </xf>
    <xf numFmtId="0" fontId="8" fillId="3" borderId="37" xfId="2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10" borderId="35" xfId="2" applyFont="1" applyFill="1" applyBorder="1" applyAlignment="1" applyProtection="1">
      <alignment horizontal="left" vertical="center" wrapText="1"/>
      <protection locked="0"/>
    </xf>
    <xf numFmtId="0" fontId="4" fillId="10" borderId="36" xfId="2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protection locked="0"/>
    </xf>
    <xf numFmtId="0" fontId="4" fillId="0" borderId="34" xfId="0" applyFont="1" applyFill="1" applyBorder="1" applyAlignment="1" applyProtection="1">
      <protection locked="0"/>
    </xf>
    <xf numFmtId="1" fontId="7" fillId="0" borderId="11" xfId="2" applyNumberFormat="1" applyFont="1" applyBorder="1" applyAlignment="1">
      <alignment horizontal="center" vertical="center" wrapText="1"/>
    </xf>
    <xf numFmtId="1" fontId="7" fillId="0" borderId="29" xfId="2" applyNumberFormat="1" applyFont="1" applyBorder="1" applyAlignment="1">
      <alignment horizontal="center" vertical="center" wrapText="1"/>
    </xf>
    <xf numFmtId="1" fontId="7" fillId="0" borderId="23" xfId="2" applyNumberFormat="1" applyFont="1" applyBorder="1" applyAlignment="1">
      <alignment horizontal="center" vertical="center" wrapText="1"/>
    </xf>
    <xf numFmtId="1" fontId="7" fillId="0" borderId="30" xfId="2" applyNumberFormat="1" applyFont="1" applyBorder="1" applyAlignment="1">
      <alignment horizontal="center" vertical="center" wrapText="1"/>
    </xf>
    <xf numFmtId="1" fontId="7" fillId="0" borderId="43" xfId="2" applyNumberFormat="1" applyFont="1" applyBorder="1" applyAlignment="1">
      <alignment horizontal="center" vertical="center" wrapText="1"/>
    </xf>
    <xf numFmtId="1" fontId="7" fillId="0" borderId="48" xfId="2" applyNumberFormat="1" applyFont="1" applyBorder="1" applyAlignment="1">
      <alignment horizontal="center" vertical="center" wrapText="1"/>
    </xf>
    <xf numFmtId="0" fontId="22" fillId="0" borderId="39" xfId="0" applyFont="1" applyFill="1" applyBorder="1" applyAlignment="1" applyProtection="1">
      <protection locked="0"/>
    </xf>
    <xf numFmtId="0" fontId="22" fillId="0" borderId="45" xfId="0" applyFont="1" applyFill="1" applyBorder="1" applyAlignment="1" applyProtection="1"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0" borderId="40" xfId="2" applyFont="1" applyFill="1" applyBorder="1" applyAlignment="1" applyProtection="1">
      <alignment horizontal="left" vertical="center" wrapText="1"/>
      <protection locked="0"/>
    </xf>
    <xf numFmtId="0" fontId="4" fillId="0" borderId="47" xfId="2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1" xfId="2" applyFont="1" applyBorder="1" applyAlignment="1">
      <alignment vertical="center" wrapText="1"/>
    </xf>
    <xf numFmtId="0" fontId="7" fillId="0" borderId="29" xfId="2" applyFont="1" applyBorder="1" applyAlignment="1">
      <alignment vertical="center" wrapText="1"/>
    </xf>
    <xf numFmtId="0" fontId="7" fillId="0" borderId="43" xfId="2" applyFont="1" applyBorder="1" applyAlignment="1">
      <alignment vertical="center" wrapText="1"/>
    </xf>
    <xf numFmtId="0" fontId="7" fillId="0" borderId="48" xfId="2" applyFont="1" applyBorder="1" applyAlignment="1">
      <alignment vertical="center" wrapText="1"/>
    </xf>
    <xf numFmtId="0" fontId="7" fillId="0" borderId="27" xfId="2" applyFont="1" applyBorder="1" applyAlignment="1">
      <alignment vertical="center"/>
    </xf>
    <xf numFmtId="0" fontId="7" fillId="0" borderId="38" xfId="2" applyFont="1" applyBorder="1" applyAlignment="1">
      <alignment vertical="center"/>
    </xf>
    <xf numFmtId="0" fontId="7" fillId="0" borderId="37" xfId="2" applyFont="1" applyBorder="1" applyAlignment="1">
      <alignment vertical="center"/>
    </xf>
    <xf numFmtId="1" fontId="7" fillId="9" borderId="27" xfId="2" applyNumberFormat="1" applyFont="1" applyFill="1" applyBorder="1" applyAlignment="1">
      <alignment horizontal="center" vertical="center"/>
    </xf>
    <xf numFmtId="1" fontId="7" fillId="9" borderId="38" xfId="2" applyNumberFormat="1" applyFont="1" applyFill="1" applyBorder="1" applyAlignment="1">
      <alignment horizontal="center" vertical="center"/>
    </xf>
    <xf numFmtId="1" fontId="7" fillId="9" borderId="37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 applyProtection="1">
      <alignment horizontal="center" vertical="center"/>
      <protection locked="0"/>
    </xf>
    <xf numFmtId="0" fontId="3" fillId="2" borderId="26" xfId="2" applyFont="1" applyFill="1" applyBorder="1" applyAlignment="1" applyProtection="1">
      <alignment horizontal="center" vertical="center"/>
      <protection locked="0"/>
    </xf>
    <xf numFmtId="0" fontId="3" fillId="2" borderId="31" xfId="2" applyFont="1" applyFill="1" applyBorder="1" applyAlignment="1" applyProtection="1">
      <alignment horizontal="center" vertical="center"/>
      <protection locked="0"/>
    </xf>
    <xf numFmtId="164" fontId="7" fillId="9" borderId="27" xfId="2" applyNumberFormat="1" applyFont="1" applyFill="1" applyBorder="1" applyAlignment="1">
      <alignment horizontal="center" vertical="center"/>
    </xf>
    <xf numFmtId="164" fontId="7" fillId="9" borderId="38" xfId="2" applyNumberFormat="1" applyFont="1" applyFill="1" applyBorder="1" applyAlignment="1">
      <alignment horizontal="center" vertical="center"/>
    </xf>
    <xf numFmtId="164" fontId="7" fillId="9" borderId="37" xfId="2" applyNumberFormat="1" applyFont="1" applyFill="1" applyBorder="1" applyAlignment="1">
      <alignment horizontal="center" vertical="center"/>
    </xf>
    <xf numFmtId="1" fontId="7" fillId="2" borderId="27" xfId="2" applyNumberFormat="1" applyFont="1" applyFill="1" applyBorder="1" applyAlignment="1" applyProtection="1">
      <alignment horizontal="center" vertical="center"/>
      <protection locked="0"/>
    </xf>
    <xf numFmtId="1" fontId="7" fillId="2" borderId="37" xfId="2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 wrapText="1"/>
    </xf>
    <xf numFmtId="1" fontId="7" fillId="9" borderId="27" xfId="2" applyNumberFormat="1" applyFont="1" applyFill="1" applyBorder="1" applyAlignment="1">
      <alignment vertical="center"/>
    </xf>
    <xf numFmtId="0" fontId="0" fillId="9" borderId="38" xfId="0" applyFill="1" applyBorder="1" applyAlignment="1">
      <alignment vertical="center"/>
    </xf>
    <xf numFmtId="0" fontId="7" fillId="0" borderId="27" xfId="2" applyFont="1" applyBorder="1" applyAlignment="1">
      <alignment horizontal="left" vertical="center"/>
    </xf>
    <xf numFmtId="0" fontId="7" fillId="0" borderId="38" xfId="2" applyFont="1" applyBorder="1" applyAlignment="1">
      <alignment horizontal="left" vertical="center"/>
    </xf>
    <xf numFmtId="1" fontId="7" fillId="9" borderId="27" xfId="2" applyNumberFormat="1" applyFont="1" applyFill="1" applyBorder="1" applyAlignment="1" applyProtection="1">
      <alignment horizontal="center" vertical="center"/>
      <protection locked="0"/>
    </xf>
    <xf numFmtId="1" fontId="7" fillId="9" borderId="37" xfId="2" applyNumberFormat="1" applyFont="1" applyFill="1" applyBorder="1" applyAlignment="1" applyProtection="1">
      <alignment horizontal="center" vertical="center"/>
      <protection locked="0"/>
    </xf>
    <xf numFmtId="0" fontId="4" fillId="8" borderId="58" xfId="2" applyFont="1" applyFill="1" applyBorder="1" applyAlignment="1" applyProtection="1">
      <alignment horizontal="left" vertical="center" wrapText="1"/>
    </xf>
    <xf numFmtId="0" fontId="4" fillId="8" borderId="63" xfId="2" applyFont="1" applyFill="1" applyBorder="1" applyAlignment="1" applyProtection="1">
      <alignment horizontal="left" vertical="center" wrapText="1"/>
    </xf>
    <xf numFmtId="0" fontId="4" fillId="8" borderId="59" xfId="2" applyFont="1" applyFill="1" applyBorder="1" applyAlignment="1" applyProtection="1">
      <alignment horizontal="left" vertical="center" wrapText="1"/>
    </xf>
    <xf numFmtId="1" fontId="7" fillId="2" borderId="38" xfId="2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8" xfId="2" applyFont="1" applyBorder="1" applyAlignment="1">
      <alignment vertical="center" wrapText="1"/>
    </xf>
    <xf numFmtId="0" fontId="7" fillId="0" borderId="37" xfId="2" applyFont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7" fillId="0" borderId="26" xfId="2" applyFont="1" applyFill="1" applyBorder="1" applyAlignment="1">
      <alignment vertical="center"/>
    </xf>
    <xf numFmtId="0" fontId="7" fillId="0" borderId="27" xfId="2" applyFont="1" applyBorder="1" applyAlignment="1">
      <alignment vertical="center" wrapText="1"/>
    </xf>
    <xf numFmtId="1" fontId="7" fillId="9" borderId="27" xfId="2" applyNumberFormat="1" applyFont="1" applyFill="1" applyBorder="1" applyAlignment="1">
      <alignment horizontal="center" vertical="center" wrapText="1"/>
    </xf>
    <xf numFmtId="1" fontId="7" fillId="9" borderId="38" xfId="2" applyNumberFormat="1" applyFont="1" applyFill="1" applyBorder="1" applyAlignment="1">
      <alignment horizontal="center" vertical="center" wrapText="1"/>
    </xf>
    <xf numFmtId="1" fontId="7" fillId="9" borderId="37" xfId="2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 applyProtection="1">
      <alignment vertical="center" wrapText="1"/>
      <protection locked="0"/>
    </xf>
    <xf numFmtId="1" fontId="5" fillId="0" borderId="45" xfId="0" applyNumberFormat="1" applyFont="1" applyFill="1" applyBorder="1" applyAlignment="1" applyProtection="1">
      <alignment vertical="center" wrapText="1"/>
      <protection locked="0"/>
    </xf>
    <xf numFmtId="1" fontId="5" fillId="3" borderId="39" xfId="0" applyNumberFormat="1" applyFont="1" applyFill="1" applyBorder="1" applyAlignment="1" applyProtection="1">
      <alignment vertical="center" wrapText="1"/>
      <protection locked="0"/>
    </xf>
    <xf numFmtId="1" fontId="5" fillId="3" borderId="45" xfId="0" applyNumberFormat="1" applyFont="1" applyFill="1" applyBorder="1" applyAlignment="1" applyProtection="1">
      <alignment vertical="center" wrapText="1"/>
      <protection locked="0"/>
    </xf>
    <xf numFmtId="1" fontId="5" fillId="0" borderId="39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45" xfId="0" applyBorder="1" applyAlignment="1">
      <alignment horizontal="left" vertical="center" wrapText="1" shrinkToFit="1"/>
    </xf>
    <xf numFmtId="1" fontId="5" fillId="0" borderId="39" xfId="0" applyNumberFormat="1" applyFont="1" applyFill="1" applyBorder="1" applyAlignment="1" applyProtection="1">
      <alignment horizontal="left" vertical="center" wrapText="1"/>
      <protection locked="0"/>
    </xf>
    <xf numFmtId="1" fontId="5" fillId="0" borderId="45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" xfId="2" applyNumberFormat="1" applyFont="1" applyFill="1" applyBorder="1" applyAlignment="1" applyProtection="1">
      <alignment horizontal="center" vertical="center"/>
      <protection locked="0"/>
    </xf>
    <xf numFmtId="0" fontId="7" fillId="10" borderId="11" xfId="2" applyFont="1" applyFill="1" applyBorder="1" applyAlignment="1">
      <alignment vertical="center" wrapText="1"/>
    </xf>
    <xf numFmtId="0" fontId="7" fillId="10" borderId="23" xfId="2" applyFont="1" applyFill="1" applyBorder="1" applyAlignment="1">
      <alignment vertical="center" wrapText="1"/>
    </xf>
    <xf numFmtId="0" fontId="7" fillId="10" borderId="43" xfId="2" applyFont="1" applyFill="1" applyBorder="1" applyAlignment="1">
      <alignment vertical="center" wrapText="1"/>
    </xf>
    <xf numFmtId="1" fontId="7" fillId="9" borderId="1" xfId="2" applyNumberFormat="1" applyFont="1" applyFill="1" applyBorder="1" applyAlignment="1">
      <alignment horizontal="center" vertical="center"/>
    </xf>
    <xf numFmtId="0" fontId="7" fillId="0" borderId="27" xfId="2" applyFont="1" applyBorder="1" applyAlignment="1" applyProtection="1">
      <alignment vertical="center"/>
      <protection locked="0"/>
    </xf>
    <xf numFmtId="0" fontId="7" fillId="0" borderId="38" xfId="2" applyFont="1" applyBorder="1" applyAlignment="1" applyProtection="1">
      <alignment vertical="center"/>
      <protection locked="0"/>
    </xf>
    <xf numFmtId="0" fontId="7" fillId="0" borderId="37" xfId="2" applyFont="1" applyBorder="1" applyAlignment="1" applyProtection="1">
      <alignment vertical="center"/>
      <protection locked="0"/>
    </xf>
    <xf numFmtId="1" fontId="7" fillId="9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43" xfId="2" applyFont="1" applyFill="1" applyBorder="1" applyAlignment="1">
      <alignment vertical="center" wrapText="1"/>
    </xf>
    <xf numFmtId="0" fontId="7" fillId="0" borderId="18" xfId="2" applyFont="1" applyFill="1" applyBorder="1" applyAlignment="1">
      <alignment vertical="center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23" xfId="2" applyFont="1" applyBorder="1" applyAlignment="1">
      <alignment vertical="center" wrapText="1"/>
    </xf>
    <xf numFmtId="1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" fontId="39" fillId="7" borderId="58" xfId="0" applyNumberFormat="1" applyFont="1" applyFill="1" applyBorder="1" applyAlignment="1" applyProtection="1">
      <alignment horizontal="center" vertical="center"/>
    </xf>
    <xf numFmtId="1" fontId="39" fillId="7" borderId="63" xfId="0" applyNumberFormat="1" applyFont="1" applyFill="1" applyBorder="1" applyAlignment="1" applyProtection="1">
      <alignment horizontal="center" vertical="center"/>
    </xf>
    <xf numFmtId="1" fontId="39" fillId="7" borderId="59" xfId="0" applyNumberFormat="1" applyFont="1" applyFill="1" applyBorder="1" applyAlignment="1" applyProtection="1">
      <alignment horizontal="center" vertical="center"/>
    </xf>
    <xf numFmtId="1" fontId="7" fillId="0" borderId="24" xfId="2" applyNumberFormat="1" applyFont="1" applyBorder="1" applyAlignment="1">
      <alignment horizontal="center" vertical="center" wrapText="1"/>
    </xf>
    <xf numFmtId="0" fontId="7" fillId="2" borderId="58" xfId="2" applyFont="1" applyFill="1" applyBorder="1" applyAlignment="1" applyProtection="1">
      <alignment horizontal="center" vertical="center"/>
      <protection locked="0"/>
    </xf>
    <xf numFmtId="0" fontId="7" fillId="2" borderId="59" xfId="2" applyFont="1" applyFill="1" applyBorder="1" applyAlignment="1" applyProtection="1">
      <alignment horizontal="center" vertical="center"/>
      <protection locked="0"/>
    </xf>
    <xf numFmtId="1" fontId="3" fillId="2" borderId="58" xfId="0" applyNumberFormat="1" applyFont="1" applyFill="1" applyBorder="1" applyAlignment="1" applyProtection="1">
      <alignment horizontal="center" vertical="center"/>
      <protection locked="0"/>
    </xf>
    <xf numFmtId="1" fontId="3" fillId="2" borderId="59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0" fontId="4" fillId="0" borderId="29" xfId="2" applyFont="1" applyBorder="1" applyAlignment="1">
      <alignment vertical="center"/>
    </xf>
    <xf numFmtId="0" fontId="4" fillId="0" borderId="30" xfId="2" applyFont="1" applyBorder="1" applyAlignment="1">
      <alignment vertical="center"/>
    </xf>
    <xf numFmtId="0" fontId="4" fillId="0" borderId="43" xfId="2" applyFont="1" applyBorder="1" applyAlignment="1">
      <alignment vertical="center"/>
    </xf>
    <xf numFmtId="0" fontId="4" fillId="0" borderId="48" xfId="2" applyFont="1" applyBorder="1" applyAlignment="1">
      <alignment vertical="center"/>
    </xf>
    <xf numFmtId="1" fontId="7" fillId="2" borderId="60" xfId="2" applyNumberFormat="1" applyFont="1" applyFill="1" applyBorder="1" applyAlignment="1" applyProtection="1">
      <alignment horizontal="center" vertical="center"/>
      <protection locked="0"/>
    </xf>
    <xf numFmtId="1" fontId="7" fillId="2" borderId="61" xfId="2" applyNumberFormat="1" applyFont="1" applyFill="1" applyBorder="1" applyAlignment="1" applyProtection="1">
      <alignment horizontal="center" vertical="center"/>
      <protection locked="0"/>
    </xf>
    <xf numFmtId="1" fontId="7" fillId="2" borderId="62" xfId="2" applyNumberFormat="1" applyFont="1" applyFill="1" applyBorder="1" applyAlignment="1" applyProtection="1">
      <alignment horizontal="center" vertical="center"/>
      <protection locked="0"/>
    </xf>
    <xf numFmtId="0" fontId="7" fillId="0" borderId="30" xfId="2" applyFont="1" applyBorder="1" applyAlignment="1">
      <alignment vertical="center" wrapText="1"/>
    </xf>
    <xf numFmtId="0" fontId="7" fillId="0" borderId="29" xfId="2" applyFont="1" applyBorder="1" applyAlignment="1" applyProtection="1">
      <alignment vertical="center" wrapText="1"/>
      <protection locked="0"/>
    </xf>
    <xf numFmtId="0" fontId="7" fillId="0" borderId="30" xfId="2" applyFont="1" applyBorder="1" applyAlignment="1" applyProtection="1">
      <alignment vertical="center" wrapText="1"/>
      <protection locked="0"/>
    </xf>
    <xf numFmtId="0" fontId="7" fillId="0" borderId="48" xfId="2" applyFont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horizontal="center" vertical="center"/>
      <protection locked="0"/>
    </xf>
    <xf numFmtId="0" fontId="4" fillId="0" borderId="31" xfId="2" applyFont="1" applyFill="1" applyBorder="1" applyAlignment="1" applyProtection="1">
      <alignment horizontal="center" vertical="center"/>
      <protection locked="0"/>
    </xf>
    <xf numFmtId="1" fontId="5" fillId="0" borderId="40" xfId="0" applyNumberFormat="1" applyFont="1" applyFill="1" applyBorder="1" applyAlignment="1" applyProtection="1">
      <alignment vertical="center" wrapText="1"/>
      <protection locked="0"/>
    </xf>
    <xf numFmtId="1" fontId="5" fillId="0" borderId="47" xfId="0" applyNumberFormat="1" applyFont="1" applyFill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1" fontId="7" fillId="3" borderId="39" xfId="2" applyNumberFormat="1" applyFont="1" applyFill="1" applyBorder="1" applyAlignment="1" applyProtection="1">
      <alignment vertical="center"/>
      <protection locked="0"/>
    </xf>
    <xf numFmtId="1" fontId="7" fillId="3" borderId="45" xfId="2" applyNumberFormat="1" applyFont="1" applyFill="1" applyBorder="1" applyAlignment="1" applyProtection="1">
      <alignment vertical="center"/>
      <protection locked="0"/>
    </xf>
    <xf numFmtId="1" fontId="5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7" xfId="2" applyFont="1" applyFill="1" applyBorder="1" applyAlignment="1">
      <alignment vertical="center" wrapText="1"/>
    </xf>
    <xf numFmtId="0" fontId="7" fillId="0" borderId="38" xfId="2" applyFont="1" applyFill="1" applyBorder="1" applyAlignment="1">
      <alignment vertical="center" wrapText="1"/>
    </xf>
    <xf numFmtId="0" fontId="4" fillId="3" borderId="26" xfId="2" applyFont="1" applyFill="1" applyBorder="1" applyAlignment="1" applyProtection="1">
      <alignment vertical="center"/>
      <protection locked="0"/>
    </xf>
    <xf numFmtId="0" fontId="4" fillId="3" borderId="31" xfId="2" applyFont="1" applyFill="1" applyBorder="1" applyAlignment="1" applyProtection="1">
      <alignment vertical="center"/>
      <protection locked="0"/>
    </xf>
    <xf numFmtId="1" fontId="7" fillId="2" borderId="29" xfId="2" applyNumberFormat="1" applyFont="1" applyFill="1" applyBorder="1" applyAlignment="1" applyProtection="1">
      <alignment horizontal="center" vertical="center" wrapText="1"/>
      <protection locked="0"/>
    </xf>
    <xf numFmtId="1" fontId="7" fillId="2" borderId="30" xfId="2" applyNumberFormat="1" applyFont="1" applyFill="1" applyBorder="1" applyAlignment="1" applyProtection="1">
      <alignment horizontal="center" vertical="center"/>
      <protection locked="0"/>
    </xf>
    <xf numFmtId="1" fontId="7" fillId="2" borderId="48" xfId="2" applyNumberFormat="1" applyFont="1" applyFill="1" applyBorder="1" applyAlignment="1" applyProtection="1">
      <alignment horizontal="center" vertical="center"/>
      <protection locked="0"/>
    </xf>
    <xf numFmtId="1" fontId="7" fillId="9" borderId="38" xfId="2" applyNumberFormat="1" applyFont="1" applyFill="1" applyBorder="1" applyAlignment="1" applyProtection="1">
      <alignment horizontal="center" vertical="center"/>
      <protection locked="0"/>
    </xf>
    <xf numFmtId="1" fontId="5" fillId="0" borderId="45" xfId="0" applyNumberFormat="1" applyFont="1" applyFill="1" applyBorder="1" applyAlignment="1" applyProtection="1">
      <alignment horizontal="left" vertical="center" wrapText="1" shrinkToFit="1"/>
      <protection locked="0"/>
    </xf>
    <xf numFmtId="1" fontId="7" fillId="9" borderId="38" xfId="2" applyNumberFormat="1" applyFont="1" applyFill="1" applyBorder="1" applyAlignment="1" applyProtection="1">
      <alignment vertical="center"/>
      <protection locked="0"/>
    </xf>
    <xf numFmtId="1" fontId="7" fillId="9" borderId="37" xfId="2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/>
    </xf>
    <xf numFmtId="0" fontId="7" fillId="0" borderId="2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15" fillId="0" borderId="23" xfId="2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1" fontId="4" fillId="0" borderId="35" xfId="6" applyNumberFormat="1" applyFont="1" applyBorder="1" applyAlignment="1">
      <alignment horizontal="center"/>
    </xf>
    <xf numFmtId="1" fontId="4" fillId="0" borderId="36" xfId="6" applyNumberFormat="1" applyFont="1" applyBorder="1" applyAlignment="1">
      <alignment horizontal="center"/>
    </xf>
    <xf numFmtId="1" fontId="4" fillId="9" borderId="1" xfId="6" applyNumberFormat="1" applyFont="1" applyFill="1" applyBorder="1" applyAlignment="1">
      <alignment horizontal="center"/>
    </xf>
    <xf numFmtId="0" fontId="19" fillId="0" borderId="1" xfId="0" applyFont="1" applyBorder="1" applyAlignment="1" applyProtection="1">
      <alignment horizontal="left" wrapText="1"/>
    </xf>
    <xf numFmtId="1" fontId="4" fillId="0" borderId="40" xfId="6" applyNumberFormat="1" applyFont="1" applyBorder="1" applyAlignment="1">
      <alignment horizontal="center"/>
    </xf>
    <xf numFmtId="1" fontId="4" fillId="0" borderId="47" xfId="6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1" fontId="17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1" fontId="17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5" xfId="0" applyBorder="1" applyAlignment="1"/>
    <xf numFmtId="0" fontId="0" fillId="0" borderId="45" xfId="0" applyBorder="1" applyAlignment="1">
      <alignment horizontal="left" vertical="center" wrapText="1"/>
    </xf>
    <xf numFmtId="0" fontId="4" fillId="10" borderId="35" xfId="2" applyFont="1" applyFill="1" applyBorder="1" applyAlignment="1" applyProtection="1">
      <alignment horizontal="left" vertical="center"/>
      <protection locked="0"/>
    </xf>
    <xf numFmtId="0" fontId="4" fillId="10" borderId="36" xfId="2" applyFont="1" applyFill="1" applyBorder="1" applyAlignment="1" applyProtection="1">
      <alignment horizontal="left" vertical="center"/>
      <protection locked="0"/>
    </xf>
    <xf numFmtId="0" fontId="4" fillId="10" borderId="39" xfId="0" applyFont="1" applyFill="1" applyBorder="1" applyAlignment="1" applyProtection="1">
      <alignment horizontal="left" vertical="center"/>
      <protection locked="0"/>
    </xf>
    <xf numFmtId="0" fontId="4" fillId="10" borderId="45" xfId="0" applyFont="1" applyFill="1" applyBorder="1" applyAlignment="1" applyProtection="1">
      <alignment horizontal="left" vertical="center"/>
      <protection locked="0"/>
    </xf>
    <xf numFmtId="0" fontId="4" fillId="0" borderId="35" xfId="2" applyFont="1" applyBorder="1" applyAlignment="1" applyProtection="1">
      <alignment horizontal="left" vertical="center"/>
      <protection locked="0"/>
    </xf>
    <xf numFmtId="0" fontId="4" fillId="0" borderId="36" xfId="2" applyFont="1" applyBorder="1" applyAlignment="1" applyProtection="1">
      <alignment horizontal="left" vertical="center"/>
      <protection locked="0"/>
    </xf>
    <xf numFmtId="0" fontId="7" fillId="0" borderId="27" xfId="2" applyFont="1" applyBorder="1" applyAlignment="1" applyProtection="1">
      <alignment vertical="center" wrapText="1"/>
      <protection locked="0"/>
    </xf>
    <xf numFmtId="0" fontId="7" fillId="0" borderId="38" xfId="2" applyFont="1" applyBorder="1" applyAlignment="1" applyProtection="1">
      <alignment vertical="center" wrapText="1"/>
      <protection locked="0"/>
    </xf>
    <xf numFmtId="0" fontId="7" fillId="0" borderId="37" xfId="2" applyFont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47" xfId="0" applyFont="1" applyFill="1" applyBorder="1" applyAlignment="1" applyProtection="1">
      <alignment horizontal="left" vertical="center" wrapText="1"/>
      <protection locked="0"/>
    </xf>
    <xf numFmtId="0" fontId="4" fillId="10" borderId="39" xfId="0" applyFont="1" applyFill="1" applyBorder="1" applyAlignment="1" applyProtection="1">
      <alignment horizontal="left"/>
      <protection locked="0"/>
    </xf>
    <xf numFmtId="0" fontId="4" fillId="10" borderId="45" xfId="0" applyFont="1" applyFill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10" borderId="39" xfId="2" applyFont="1" applyFill="1" applyBorder="1" applyAlignment="1" applyProtection="1">
      <alignment horizontal="left" vertical="center" wrapText="1"/>
      <protection locked="0"/>
    </xf>
    <xf numFmtId="0" fontId="0" fillId="10" borderId="45" xfId="0" applyFill="1" applyBorder="1" applyAlignment="1">
      <alignment horizontal="left" vertical="center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10" borderId="40" xfId="0" applyFont="1" applyFill="1" applyBorder="1" applyAlignment="1" applyProtection="1">
      <alignment horizontal="left"/>
      <protection locked="0"/>
    </xf>
    <xf numFmtId="0" fontId="4" fillId="10" borderId="47" xfId="0" applyFont="1" applyFill="1" applyBorder="1" applyAlignment="1" applyProtection="1">
      <alignment horizontal="left"/>
      <protection locked="0"/>
    </xf>
    <xf numFmtId="0" fontId="11" fillId="10" borderId="39" xfId="0" applyFont="1" applyFill="1" applyBorder="1" applyAlignment="1"/>
    <xf numFmtId="0" fontId="4" fillId="0" borderId="5" xfId="2" applyFont="1" applyFill="1" applyBorder="1" applyAlignment="1">
      <alignment horizontal="center" vertical="center"/>
    </xf>
    <xf numFmtId="0" fontId="4" fillId="0" borderId="31" xfId="2" applyFont="1" applyFill="1" applyBorder="1" applyAlignment="1">
      <alignment horizontal="center" vertical="center"/>
    </xf>
    <xf numFmtId="0" fontId="4" fillId="10" borderId="45" xfId="2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/>
    <xf numFmtId="0" fontId="3" fillId="0" borderId="37" xfId="0" applyFont="1" applyBorder="1" applyAlignment="1"/>
    <xf numFmtId="0" fontId="4" fillId="0" borderId="39" xfId="2" applyFont="1" applyBorder="1" applyAlignment="1" applyProtection="1">
      <alignment horizontal="left" vertical="center"/>
      <protection locked="0"/>
    </xf>
    <xf numFmtId="0" fontId="4" fillId="0" borderId="45" xfId="2" applyFont="1" applyBorder="1" applyAlignment="1" applyProtection="1">
      <alignment horizontal="left" vertical="center"/>
      <protection locked="0"/>
    </xf>
    <xf numFmtId="1" fontId="3" fillId="2" borderId="1" xfId="6" applyNumberFormat="1" applyFont="1" applyFill="1" applyBorder="1" applyAlignment="1">
      <alignment horizontal="center"/>
    </xf>
    <xf numFmtId="0" fontId="4" fillId="0" borderId="40" xfId="2" applyFont="1" applyBorder="1" applyAlignment="1" applyProtection="1">
      <alignment horizontal="left" vertical="center"/>
      <protection locked="0"/>
    </xf>
    <xf numFmtId="0" fontId="4" fillId="0" borderId="47" xfId="2" applyFont="1" applyBorder="1" applyAlignment="1" applyProtection="1">
      <alignment horizontal="left" vertical="center"/>
      <protection locked="0"/>
    </xf>
    <xf numFmtId="0" fontId="7" fillId="0" borderId="0" xfId="3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4" fillId="0" borderId="5" xfId="3" applyFont="1" applyBorder="1" applyAlignment="1">
      <alignment horizontal="center" vertical="center"/>
    </xf>
    <xf numFmtId="0" fontId="14" fillId="0" borderId="31" xfId="3" applyFont="1" applyBorder="1" applyAlignment="1">
      <alignment horizontal="center" vertical="center"/>
    </xf>
    <xf numFmtId="0" fontId="3" fillId="2" borderId="5" xfId="3" applyFont="1" applyFill="1" applyBorder="1" applyAlignment="1" applyProtection="1">
      <alignment horizontal="center" vertical="center"/>
      <protection locked="0"/>
    </xf>
    <xf numFmtId="0" fontId="3" fillId="2" borderId="26" xfId="3" applyFont="1" applyFill="1" applyBorder="1" applyAlignment="1" applyProtection="1">
      <alignment horizontal="center" vertical="center"/>
      <protection locked="0"/>
    </xf>
    <xf numFmtId="0" fontId="3" fillId="2" borderId="31" xfId="3" applyFont="1" applyFill="1" applyBorder="1" applyAlignment="1" applyProtection="1">
      <alignment horizontal="center" vertical="center"/>
      <protection locked="0"/>
    </xf>
    <xf numFmtId="1" fontId="7" fillId="2" borderId="1" xfId="3" applyNumberFormat="1" applyFont="1" applyFill="1" applyBorder="1" applyAlignment="1" applyProtection="1">
      <alignment horizontal="center" vertical="center"/>
      <protection locked="0"/>
    </xf>
    <xf numFmtId="0" fontId="5" fillId="8" borderId="58" xfId="3" applyFont="1" applyFill="1" applyBorder="1" applyAlignment="1" applyProtection="1">
      <alignment horizontal="left" vertical="center" wrapText="1"/>
    </xf>
    <xf numFmtId="0" fontId="5" fillId="8" borderId="63" xfId="3" applyFont="1" applyFill="1" applyBorder="1" applyAlignment="1" applyProtection="1">
      <alignment horizontal="left" vertical="center" wrapText="1"/>
    </xf>
    <xf numFmtId="0" fontId="5" fillId="8" borderId="59" xfId="3" applyFont="1" applyFill="1" applyBorder="1" applyAlignment="1" applyProtection="1">
      <alignment horizontal="left" vertical="center" wrapText="1"/>
    </xf>
    <xf numFmtId="1" fontId="7" fillId="7" borderId="58" xfId="0" applyNumberFormat="1" applyFont="1" applyFill="1" applyBorder="1" applyAlignment="1" applyProtection="1">
      <alignment horizontal="center" vertical="center"/>
    </xf>
    <xf numFmtId="1" fontId="7" fillId="7" borderId="59" xfId="0" applyNumberFormat="1" applyFont="1" applyFill="1" applyBorder="1" applyAlignment="1" applyProtection="1">
      <alignment horizontal="center" vertical="center"/>
    </xf>
    <xf numFmtId="1" fontId="3" fillId="2" borderId="58" xfId="3" applyNumberFormat="1" applyFont="1" applyFill="1" applyBorder="1" applyAlignment="1" applyProtection="1">
      <alignment horizontal="center" vertical="center"/>
      <protection locked="0"/>
    </xf>
    <xf numFmtId="1" fontId="3" fillId="2" borderId="59" xfId="3" applyNumberFormat="1" applyFont="1" applyFill="1" applyBorder="1" applyAlignment="1" applyProtection="1">
      <alignment horizontal="center" vertical="center"/>
      <protection locked="0"/>
    </xf>
    <xf numFmtId="0" fontId="3" fillId="0" borderId="27" xfId="3" applyFont="1" applyFill="1" applyBorder="1" applyAlignment="1">
      <alignment horizontal="center" vertical="center" wrapText="1"/>
    </xf>
    <xf numFmtId="0" fontId="3" fillId="0" borderId="38" xfId="3" applyFont="1" applyFill="1" applyBorder="1" applyAlignment="1">
      <alignment horizontal="center" vertical="center" wrapText="1"/>
    </xf>
    <xf numFmtId="1" fontId="7" fillId="9" borderId="1" xfId="3" applyNumberFormat="1" applyFont="1" applyFill="1" applyBorder="1" applyAlignment="1">
      <alignment horizontal="center" vertical="center"/>
    </xf>
    <xf numFmtId="0" fontId="7" fillId="0" borderId="27" xfId="3" applyFont="1" applyBorder="1" applyAlignment="1" applyProtection="1">
      <alignment vertical="center"/>
    </xf>
    <xf numFmtId="0" fontId="7" fillId="0" borderId="38" xfId="3" applyFont="1" applyBorder="1" applyAlignment="1" applyProtection="1">
      <alignment vertical="center"/>
    </xf>
    <xf numFmtId="0" fontId="7" fillId="0" borderId="37" xfId="3" applyFont="1" applyBorder="1" applyAlignment="1" applyProtection="1">
      <alignment vertical="center"/>
    </xf>
    <xf numFmtId="0" fontId="3" fillId="2" borderId="58" xfId="3" applyFont="1" applyFill="1" applyBorder="1" applyAlignment="1" applyProtection="1">
      <alignment horizontal="center" vertical="center"/>
      <protection locked="0"/>
    </xf>
    <xf numFmtId="0" fontId="3" fillId="2" borderId="59" xfId="3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vertical="center"/>
    </xf>
    <xf numFmtId="0" fontId="4" fillId="3" borderId="26" xfId="3" applyFont="1" applyFill="1" applyBorder="1" applyAlignment="1" applyProtection="1">
      <alignment vertical="center"/>
      <protection locked="0"/>
    </xf>
    <xf numFmtId="0" fontId="4" fillId="3" borderId="31" xfId="3" applyFont="1" applyFill="1" applyBorder="1" applyAlignment="1" applyProtection="1">
      <alignment vertical="center"/>
      <protection locked="0"/>
    </xf>
    <xf numFmtId="0" fontId="19" fillId="0" borderId="1" xfId="3" applyFont="1" applyBorder="1" applyAlignment="1" applyProtection="1">
      <alignment vertical="center" wrapText="1"/>
    </xf>
    <xf numFmtId="1" fontId="7" fillId="2" borderId="27" xfId="3" applyNumberFormat="1" applyFont="1" applyFill="1" applyBorder="1" applyAlignment="1" applyProtection="1">
      <alignment horizontal="center" vertical="center"/>
      <protection locked="0"/>
    </xf>
    <xf numFmtId="1" fontId="7" fillId="2" borderId="38" xfId="3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1" fontId="5" fillId="0" borderId="65" xfId="3" applyNumberFormat="1" applyFont="1" applyBorder="1" applyAlignment="1">
      <alignment horizontal="center" vertical="center" wrapText="1"/>
    </xf>
    <xf numFmtId="1" fontId="5" fillId="0" borderId="66" xfId="3" applyNumberFormat="1" applyFont="1" applyBorder="1" applyAlignment="1">
      <alignment horizontal="center" vertical="center" wrapText="1"/>
    </xf>
    <xf numFmtId="0" fontId="3" fillId="0" borderId="11" xfId="3" applyFont="1" applyBorder="1" applyAlignment="1" applyProtection="1">
      <alignment vertical="center" wrapText="1"/>
    </xf>
    <xf numFmtId="0" fontId="3" fillId="0" borderId="29" xfId="3" applyFont="1" applyBorder="1" applyAlignment="1" applyProtection="1">
      <alignment vertical="center"/>
    </xf>
    <xf numFmtId="0" fontId="3" fillId="0" borderId="43" xfId="3" applyFont="1" applyBorder="1" applyAlignment="1" applyProtection="1">
      <alignment vertical="center"/>
    </xf>
    <xf numFmtId="0" fontId="3" fillId="0" borderId="48" xfId="3" applyFont="1" applyBorder="1" applyAlignment="1" applyProtection="1">
      <alignment vertical="center"/>
    </xf>
    <xf numFmtId="0" fontId="7" fillId="0" borderId="11" xfId="3" applyFont="1" applyBorder="1" applyAlignment="1" applyProtection="1">
      <alignment vertical="center" wrapText="1"/>
    </xf>
    <xf numFmtId="0" fontId="7" fillId="0" borderId="23" xfId="3" applyFont="1" applyBorder="1" applyAlignment="1" applyProtection="1">
      <alignment vertical="center" wrapText="1"/>
    </xf>
    <xf numFmtId="0" fontId="7" fillId="0" borderId="43" xfId="3" applyFont="1" applyBorder="1" applyAlignment="1" applyProtection="1">
      <alignment vertical="center" wrapText="1"/>
    </xf>
    <xf numFmtId="0" fontId="7" fillId="0" borderId="27" xfId="3" applyFont="1" applyFill="1" applyBorder="1" applyAlignment="1" applyProtection="1">
      <alignment vertical="center" wrapText="1"/>
    </xf>
    <xf numFmtId="0" fontId="7" fillId="0" borderId="38" xfId="3" applyFont="1" applyBorder="1" applyAlignment="1" applyProtection="1">
      <alignment vertical="center" wrapText="1"/>
    </xf>
    <xf numFmtId="0" fontId="7" fillId="0" borderId="37" xfId="3" applyFont="1" applyBorder="1" applyAlignment="1" applyProtection="1">
      <alignment vertical="center" wrapText="1"/>
    </xf>
    <xf numFmtId="1" fontId="7" fillId="9" borderId="27" xfId="3" applyNumberFormat="1" applyFont="1" applyFill="1" applyBorder="1" applyAlignment="1">
      <alignment horizontal="center" vertical="center"/>
    </xf>
    <xf numFmtId="1" fontId="7" fillId="9" borderId="38" xfId="3" applyNumberFormat="1" applyFont="1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7" fillId="0" borderId="5" xfId="3" applyFont="1" applyBorder="1" applyAlignment="1" applyProtection="1">
      <alignment vertical="center" wrapText="1"/>
    </xf>
    <xf numFmtId="0" fontId="7" fillId="0" borderId="26" xfId="3" applyFont="1" applyBorder="1" applyAlignment="1" applyProtection="1">
      <alignment vertical="center"/>
    </xf>
    <xf numFmtId="0" fontId="7" fillId="0" borderId="27" xfId="3" applyFont="1" applyBorder="1" applyAlignment="1" applyProtection="1">
      <alignment vertical="center" wrapText="1"/>
    </xf>
    <xf numFmtId="0" fontId="4" fillId="0" borderId="29" xfId="3" applyFont="1" applyBorder="1" applyAlignment="1" applyProtection="1">
      <alignment vertical="center"/>
    </xf>
    <xf numFmtId="0" fontId="4" fillId="0" borderId="43" xfId="3" applyFont="1" applyBorder="1" applyAlignment="1" applyProtection="1">
      <alignment vertical="center"/>
    </xf>
    <xf numFmtId="0" fontId="4" fillId="0" borderId="48" xfId="3" applyFont="1" applyBorder="1" applyAlignment="1" applyProtection="1">
      <alignment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38" xfId="3" applyFont="1" applyFill="1" applyBorder="1" applyAlignment="1">
      <alignment horizontal="center" vertical="center"/>
    </xf>
    <xf numFmtId="1" fontId="7" fillId="9" borderId="27" xfId="3" applyNumberFormat="1" applyFont="1" applyFill="1" applyBorder="1" applyAlignment="1" applyProtection="1">
      <alignment horizontal="center" vertical="center"/>
      <protection locked="0"/>
    </xf>
    <xf numFmtId="1" fontId="7" fillId="9" borderId="38" xfId="3" applyNumberFormat="1" applyFont="1" applyFill="1" applyBorder="1" applyAlignment="1" applyProtection="1">
      <alignment horizontal="center" vertical="center"/>
      <protection locked="0"/>
    </xf>
    <xf numFmtId="1" fontId="7" fillId="9" borderId="37" xfId="3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7" fillId="0" borderId="27" xfId="3" applyFont="1" applyBorder="1" applyAlignment="1" applyProtection="1">
      <alignment horizontal="left" vertical="center"/>
    </xf>
    <xf numFmtId="0" fontId="7" fillId="0" borderId="37" xfId="3" applyFont="1" applyBorder="1" applyAlignment="1" applyProtection="1">
      <alignment horizontal="left" vertical="center"/>
    </xf>
    <xf numFmtId="0" fontId="7" fillId="3" borderId="27" xfId="3" applyFont="1" applyFill="1" applyBorder="1" applyAlignment="1">
      <alignment horizontal="center" vertical="center" wrapText="1"/>
    </xf>
    <xf numFmtId="0" fontId="7" fillId="3" borderId="38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1" fontId="7" fillId="9" borderId="27" xfId="3" applyNumberFormat="1" applyFont="1" applyFill="1" applyBorder="1" applyAlignment="1">
      <alignment horizontal="center" vertical="center" wrapText="1"/>
    </xf>
    <xf numFmtId="1" fontId="7" fillId="9" borderId="38" xfId="3" applyNumberFormat="1" applyFont="1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1" fontId="7" fillId="2" borderId="27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/>
    </xf>
    <xf numFmtId="0" fontId="7" fillId="3" borderId="27" xfId="3" applyFont="1" applyFill="1" applyBorder="1" applyAlignment="1">
      <alignment horizontal="center" vertical="center"/>
    </xf>
    <xf numFmtId="0" fontId="7" fillId="3" borderId="38" xfId="3" applyFont="1" applyFill="1" applyBorder="1" applyAlignment="1">
      <alignment horizontal="center" vertical="center"/>
    </xf>
    <xf numFmtId="1" fontId="7" fillId="0" borderId="40" xfId="3" applyNumberFormat="1" applyFont="1" applyBorder="1" applyAlignment="1">
      <alignment horizontal="center" vertical="center" wrapText="1"/>
    </xf>
    <xf numFmtId="1" fontId="4" fillId="0" borderId="64" xfId="3" applyNumberFormat="1" applyFont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 wrapText="1"/>
    </xf>
    <xf numFmtId="0" fontId="7" fillId="0" borderId="38" xfId="3" applyFont="1" applyFill="1" applyBorder="1" applyAlignment="1">
      <alignment horizontal="center" vertical="center" wrapText="1"/>
    </xf>
    <xf numFmtId="0" fontId="4" fillId="0" borderId="29" xfId="3" applyFont="1" applyBorder="1" applyAlignment="1" applyProtection="1">
      <alignment vertical="center" wrapText="1"/>
    </xf>
    <xf numFmtId="0" fontId="4" fillId="0" borderId="43" xfId="3" applyFont="1" applyBorder="1" applyAlignment="1" applyProtection="1">
      <alignment vertical="center" wrapText="1"/>
    </xf>
    <xf numFmtId="0" fontId="4" fillId="0" borderId="48" xfId="3" applyFont="1" applyBorder="1" applyAlignment="1" applyProtection="1">
      <alignment vertical="center" wrapText="1"/>
    </xf>
    <xf numFmtId="1" fontId="7" fillId="9" borderId="37" xfId="3" applyNumberFormat="1" applyFont="1" applyFill="1" applyBorder="1" applyAlignment="1">
      <alignment horizontal="center" vertical="center"/>
    </xf>
    <xf numFmtId="0" fontId="8" fillId="0" borderId="27" xfId="3" applyFont="1" applyFill="1" applyBorder="1" applyAlignment="1">
      <alignment horizontal="center" vertical="center" wrapText="1"/>
    </xf>
    <xf numFmtId="0" fontId="8" fillId="0" borderId="38" xfId="3" applyFont="1" applyFill="1" applyBorder="1" applyAlignment="1">
      <alignment horizontal="center" vertical="center" wrapText="1"/>
    </xf>
    <xf numFmtId="0" fontId="4" fillId="0" borderId="26" xfId="3" applyFont="1" applyFill="1" applyBorder="1" applyAlignment="1">
      <alignment vertical="center"/>
    </xf>
    <xf numFmtId="0" fontId="4" fillId="0" borderId="31" xfId="3" applyFont="1" applyFill="1" applyBorder="1" applyAlignment="1">
      <alignment vertical="center"/>
    </xf>
    <xf numFmtId="0" fontId="8" fillId="0" borderId="27" xfId="3" applyFont="1" applyFill="1" applyBorder="1" applyAlignment="1" applyProtection="1">
      <alignment horizontal="center" vertical="center" wrapText="1"/>
      <protection locked="0"/>
    </xf>
    <xf numFmtId="0" fontId="8" fillId="0" borderId="37" xfId="3" applyFont="1" applyFill="1" applyBorder="1" applyAlignment="1" applyProtection="1">
      <alignment horizontal="center" vertical="center" wrapText="1"/>
      <protection locked="0"/>
    </xf>
    <xf numFmtId="0" fontId="4" fillId="10" borderId="26" xfId="3" applyFont="1" applyFill="1" applyBorder="1" applyAlignment="1" applyProtection="1">
      <alignment vertical="center"/>
      <protection locked="0"/>
    </xf>
    <xf numFmtId="0" fontId="4" fillId="10" borderId="31" xfId="3" applyFont="1" applyFill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/>
    </xf>
    <xf numFmtId="1" fontId="3" fillId="2" borderId="27" xfId="3" applyNumberFormat="1" applyFont="1" applyFill="1" applyBorder="1" applyAlignment="1">
      <alignment horizontal="center" vertical="center"/>
    </xf>
    <xf numFmtId="1" fontId="3" fillId="2" borderId="37" xfId="3" applyNumberFormat="1" applyFont="1" applyFill="1" applyBorder="1" applyAlignment="1">
      <alignment horizontal="center" vertical="center"/>
    </xf>
    <xf numFmtId="0" fontId="7" fillId="0" borderId="27" xfId="0" applyFont="1" applyBorder="1" applyAlignment="1"/>
    <xf numFmtId="0" fontId="7" fillId="0" borderId="37" xfId="0" applyFont="1" applyBorder="1" applyAlignment="1"/>
    <xf numFmtId="0" fontId="7" fillId="0" borderId="27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1" fontId="3" fillId="9" borderId="27" xfId="3" applyNumberFormat="1" applyFont="1" applyFill="1" applyBorder="1" applyAlignment="1">
      <alignment horizontal="center" vertical="center"/>
    </xf>
    <xf numFmtId="1" fontId="3" fillId="9" borderId="37" xfId="3" applyNumberFormat="1" applyFont="1" applyFill="1" applyBorder="1" applyAlignment="1">
      <alignment horizontal="center" vertical="center"/>
    </xf>
    <xf numFmtId="1" fontId="7" fillId="9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wrapText="1"/>
    </xf>
    <xf numFmtId="0" fontId="4" fillId="8" borderId="58" xfId="0" applyFont="1" applyFill="1" applyBorder="1" applyAlignment="1" applyProtection="1">
      <alignment horizontal="left" vertical="center" wrapText="1"/>
    </xf>
    <xf numFmtId="0" fontId="4" fillId="8" borderId="63" xfId="0" applyFont="1" applyFill="1" applyBorder="1" applyAlignment="1" applyProtection="1">
      <alignment horizontal="left" vertical="center" wrapText="1"/>
    </xf>
    <xf numFmtId="0" fontId="4" fillId="8" borderId="59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/>
    </xf>
    <xf numFmtId="0" fontId="4" fillId="0" borderId="31" xfId="0" applyFont="1" applyBorder="1"/>
    <xf numFmtId="0" fontId="7" fillId="2" borderId="43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1" fontId="7" fillId="7" borderId="63" xfId="0" applyNumberFormat="1" applyFont="1" applyFill="1" applyBorder="1" applyAlignment="1" applyProtection="1">
      <alignment horizontal="center" vertical="center"/>
    </xf>
    <xf numFmtId="1" fontId="7" fillId="2" borderId="58" xfId="0" applyNumberFormat="1" applyFont="1" applyFill="1" applyBorder="1" applyAlignment="1" applyProtection="1">
      <alignment horizontal="center" vertical="center"/>
      <protection locked="0"/>
    </xf>
    <xf numFmtId="1" fontId="7" fillId="2" borderId="63" xfId="0" applyNumberFormat="1" applyFont="1" applyFill="1" applyBorder="1" applyAlignment="1" applyProtection="1">
      <alignment horizontal="center" vertical="center"/>
      <protection locked="0"/>
    </xf>
    <xf numFmtId="1" fontId="7" fillId="2" borderId="59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 wrapText="1"/>
    </xf>
    <xf numFmtId="0" fontId="11" fillId="0" borderId="29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11" fillId="0" borderId="30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>
      <alignment horizontal="left"/>
    </xf>
    <xf numFmtId="0" fontId="7" fillId="0" borderId="2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" fontId="7" fillId="7" borderId="27" xfId="0" applyNumberFormat="1" applyFont="1" applyFill="1" applyBorder="1" applyAlignment="1">
      <alignment horizontal="center" vertical="center"/>
    </xf>
    <xf numFmtId="1" fontId="7" fillId="7" borderId="38" xfId="0" applyNumberFormat="1" applyFont="1" applyFill="1" applyBorder="1" applyAlignment="1">
      <alignment horizontal="center" vertical="center"/>
    </xf>
    <xf numFmtId="1" fontId="7" fillId="7" borderId="37" xfId="0" applyNumberFormat="1" applyFont="1" applyFill="1" applyBorder="1" applyAlignment="1">
      <alignment horizontal="center" vertical="center"/>
    </xf>
    <xf numFmtId="1" fontId="7" fillId="7" borderId="27" xfId="0" applyNumberFormat="1" applyFont="1" applyFill="1" applyBorder="1" applyAlignment="1" applyProtection="1">
      <alignment horizontal="center" vertical="center"/>
    </xf>
    <xf numFmtId="1" fontId="7" fillId="7" borderId="38" xfId="0" applyNumberFormat="1" applyFont="1" applyFill="1" applyBorder="1" applyAlignment="1" applyProtection="1">
      <alignment horizontal="center" vertical="center"/>
    </xf>
    <xf numFmtId="1" fontId="7" fillId="7" borderId="37" xfId="0" applyNumberFormat="1" applyFont="1" applyFill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43" xfId="0" applyFont="1" applyBorder="1" applyAlignment="1">
      <alignment vertical="center" wrapText="1"/>
    </xf>
    <xf numFmtId="1" fontId="7" fillId="2" borderId="29" xfId="0" applyNumberFormat="1" applyFont="1" applyFill="1" applyBorder="1" applyAlignment="1" applyProtection="1">
      <alignment horizontal="center" vertical="center"/>
      <protection locked="0"/>
    </xf>
    <xf numFmtId="1" fontId="7" fillId="2" borderId="30" xfId="0" applyNumberFormat="1" applyFont="1" applyFill="1" applyBorder="1" applyAlignment="1" applyProtection="1">
      <alignment horizontal="center" vertical="center"/>
      <protection locked="0"/>
    </xf>
    <xf numFmtId="1" fontId="7" fillId="2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1" fontId="7" fillId="11" borderId="27" xfId="0" applyNumberFormat="1" applyFont="1" applyFill="1" applyBorder="1" applyAlignment="1">
      <alignment horizontal="center" vertical="center"/>
    </xf>
    <xf numFmtId="1" fontId="7" fillId="11" borderId="38" xfId="0" applyNumberFormat="1" applyFont="1" applyFill="1" applyBorder="1" applyAlignment="1">
      <alignment horizontal="center" vertical="center"/>
    </xf>
    <xf numFmtId="1" fontId="7" fillId="11" borderId="37" xfId="0" applyNumberFormat="1" applyFont="1" applyFill="1" applyBorder="1" applyAlignment="1">
      <alignment horizontal="center" vertical="center"/>
    </xf>
    <xf numFmtId="1" fontId="7" fillId="11" borderId="27" xfId="0" applyNumberFormat="1" applyFont="1" applyFill="1" applyBorder="1" applyAlignment="1" applyProtection="1">
      <alignment horizontal="right" vertical="center"/>
    </xf>
    <xf numFmtId="1" fontId="7" fillId="11" borderId="38" xfId="0" applyNumberFormat="1" applyFont="1" applyFill="1" applyBorder="1" applyAlignment="1" applyProtection="1">
      <alignment horizontal="right" vertical="center"/>
    </xf>
    <xf numFmtId="1" fontId="7" fillId="11" borderId="37" xfId="0" applyNumberFormat="1" applyFont="1" applyFill="1" applyBorder="1" applyAlignment="1" applyProtection="1">
      <alignment horizontal="right" vertical="center"/>
    </xf>
    <xf numFmtId="0" fontId="7" fillId="0" borderId="27" xfId="0" applyFont="1" applyFill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1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38" xfId="0" applyFill="1" applyBorder="1" applyAlignment="1">
      <alignment horizontal="right" vertical="center"/>
    </xf>
    <xf numFmtId="0" fontId="0" fillId="11" borderId="37" xfId="0" applyFill="1" applyBorder="1" applyAlignment="1">
      <alignment horizontal="right" vertical="center"/>
    </xf>
    <xf numFmtId="0" fontId="7" fillId="0" borderId="27" xfId="0" applyFont="1" applyBorder="1" applyAlignment="1">
      <alignment vertical="center" wrapText="1"/>
    </xf>
    <xf numFmtId="1" fontId="7" fillId="7" borderId="27" xfId="0" applyNumberFormat="1" applyFont="1" applyFill="1" applyBorder="1" applyAlignment="1" applyProtection="1">
      <alignment horizontal="center" vertical="center" wrapText="1"/>
    </xf>
    <xf numFmtId="1" fontId="7" fillId="7" borderId="38" xfId="0" applyNumberFormat="1" applyFont="1" applyFill="1" applyBorder="1" applyAlignment="1" applyProtection="1">
      <alignment horizontal="center" vertical="center" wrapText="1"/>
    </xf>
    <xf numFmtId="1" fontId="7" fillId="7" borderId="37" xfId="0" applyNumberFormat="1" applyFont="1" applyFill="1" applyBorder="1" applyAlignment="1" applyProtection="1">
      <alignment horizontal="center" vertical="center" wrapText="1"/>
    </xf>
    <xf numFmtId="1" fontId="7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0" xfId="0" applyNumberFormat="1" applyFont="1" applyFill="1" applyBorder="1" applyAlignment="1" applyProtection="1">
      <alignment vertical="center" wrapText="1"/>
      <protection locked="0"/>
    </xf>
    <xf numFmtId="1" fontId="5" fillId="3" borderId="47" xfId="0" applyNumberFormat="1" applyFont="1" applyFill="1" applyBorder="1" applyAlignment="1" applyProtection="1">
      <alignment vertical="center" wrapText="1"/>
      <protection locked="0"/>
    </xf>
    <xf numFmtId="0" fontId="5" fillId="3" borderId="39" xfId="0" applyFont="1" applyFill="1" applyBorder="1" applyAlignment="1" applyProtection="1">
      <alignment horizontal="left" vertical="center" wrapText="1"/>
      <protection locked="0"/>
    </xf>
    <xf numFmtId="0" fontId="5" fillId="3" borderId="45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1" fontId="5" fillId="10" borderId="39" xfId="0" applyNumberFormat="1" applyFont="1" applyFill="1" applyBorder="1" applyAlignment="1" applyProtection="1">
      <alignment vertical="center" wrapText="1"/>
      <protection locked="0"/>
    </xf>
    <xf numFmtId="0" fontId="11" fillId="10" borderId="45" xfId="0" applyFont="1" applyFill="1" applyBorder="1" applyAlignment="1">
      <alignment vertical="center" wrapText="1"/>
    </xf>
    <xf numFmtId="0" fontId="5" fillId="10" borderId="39" xfId="0" applyFont="1" applyFill="1" applyBorder="1" applyAlignment="1">
      <alignment vertical="center" wrapText="1"/>
    </xf>
    <xf numFmtId="0" fontId="4" fillId="10" borderId="39" xfId="0" applyFont="1" applyFill="1" applyBorder="1" applyAlignment="1" applyProtection="1">
      <alignment horizontal="left" vertical="center" wrapText="1"/>
      <protection locked="0"/>
    </xf>
    <xf numFmtId="0" fontId="4" fillId="10" borderId="45" xfId="0" applyFont="1" applyFill="1" applyBorder="1" applyAlignment="1" applyProtection="1">
      <alignment horizontal="left" vertical="center" wrapText="1"/>
      <protection locked="0"/>
    </xf>
    <xf numFmtId="0" fontId="4" fillId="10" borderId="35" xfId="0" applyFont="1" applyFill="1" applyBorder="1" applyAlignment="1" applyProtection="1">
      <alignment horizontal="left" vertical="center" wrapText="1"/>
      <protection locked="0"/>
    </xf>
    <xf numFmtId="0" fontId="4" fillId="10" borderId="36" xfId="0" applyFont="1" applyFill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>
      <alignment horizontal="left" vertical="center" wrapText="1"/>
    </xf>
    <xf numFmtId="0" fontId="11" fillId="10" borderId="4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>
      <alignment vertical="center"/>
    </xf>
    <xf numFmtId="0" fontId="4" fillId="10" borderId="43" xfId="0" applyFont="1" applyFill="1" applyBorder="1" applyAlignment="1" applyProtection="1">
      <alignment horizontal="center" vertical="center"/>
      <protection locked="0"/>
    </xf>
    <xf numFmtId="0" fontId="4" fillId="10" borderId="18" xfId="0" applyFont="1" applyFill="1" applyBorder="1" applyAlignment="1" applyProtection="1">
      <alignment horizontal="center" vertical="center"/>
      <protection locked="0"/>
    </xf>
    <xf numFmtId="0" fontId="4" fillId="10" borderId="48" xfId="0" applyFont="1" applyFill="1" applyBorder="1" applyAlignment="1" applyProtection="1">
      <alignment horizontal="center" vertical="center"/>
      <protection locked="0"/>
    </xf>
    <xf numFmtId="1" fontId="7" fillId="11" borderId="23" xfId="0" applyNumberFormat="1" applyFont="1" applyFill="1" applyBorder="1" applyAlignment="1" applyProtection="1">
      <alignment horizontal="center" vertical="center"/>
    </xf>
    <xf numFmtId="1" fontId="7" fillId="11" borderId="43" xfId="0" applyNumberFormat="1" applyFont="1" applyFill="1" applyBorder="1" applyAlignment="1" applyProtection="1">
      <alignment horizontal="center" vertical="center"/>
    </xf>
    <xf numFmtId="1" fontId="7" fillId="2" borderId="67" xfId="0" applyNumberFormat="1" applyFont="1" applyFill="1" applyBorder="1" applyAlignment="1" applyProtection="1">
      <alignment horizontal="center" vertical="center"/>
      <protection locked="0"/>
    </xf>
    <xf numFmtId="1" fontId="7" fillId="2" borderId="68" xfId="0" applyNumberFormat="1" applyFont="1" applyFill="1" applyBorder="1" applyAlignment="1" applyProtection="1">
      <alignment horizontal="center" vertical="center"/>
      <protection locked="0"/>
    </xf>
    <xf numFmtId="1" fontId="7" fillId="2" borderId="52" xfId="0" applyNumberFormat="1" applyFont="1" applyFill="1" applyBorder="1" applyAlignment="1" applyProtection="1">
      <alignment horizontal="center" vertical="center"/>
      <protection locked="0"/>
    </xf>
    <xf numFmtId="0" fontId="4" fillId="10" borderId="40" xfId="0" applyFont="1" applyFill="1" applyBorder="1" applyAlignment="1" applyProtection="1">
      <alignment horizontal="left" vertical="center" wrapText="1"/>
      <protection locked="0"/>
    </xf>
    <xf numFmtId="0" fontId="4" fillId="10" borderId="47" xfId="0" applyFont="1" applyFill="1" applyBorder="1" applyAlignment="1" applyProtection="1">
      <alignment horizontal="left" vertical="center" wrapText="1"/>
      <protection locked="0"/>
    </xf>
    <xf numFmtId="1" fontId="7" fillId="11" borderId="11" xfId="0" applyNumberFormat="1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left" vertical="center" wrapText="1"/>
      <protection locked="0"/>
    </xf>
    <xf numFmtId="0" fontId="4" fillId="0" borderId="57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7" fillId="0" borderId="38" xfId="0" applyFont="1" applyBorder="1" applyAlignment="1" applyProtection="1">
      <alignment vertical="center" wrapText="1"/>
      <protection locked="0"/>
    </xf>
    <xf numFmtId="0" fontId="7" fillId="0" borderId="37" xfId="0" applyFont="1" applyBorder="1" applyAlignment="1" applyProtection="1">
      <alignment vertical="center" wrapText="1"/>
      <protection locked="0"/>
    </xf>
    <xf numFmtId="1" fontId="7" fillId="11" borderId="54" xfId="0" applyNumberFormat="1" applyFont="1" applyFill="1" applyBorder="1" applyAlignment="1" applyProtection="1">
      <alignment horizontal="center" vertical="center"/>
    </xf>
    <xf numFmtId="1" fontId="7" fillId="11" borderId="69" xfId="0" applyNumberFormat="1" applyFont="1" applyFill="1" applyBorder="1" applyAlignment="1" applyProtection="1">
      <alignment horizontal="center" vertical="center"/>
    </xf>
    <xf numFmtId="1" fontId="7" fillId="11" borderId="51" xfId="0" applyNumberFormat="1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vertical="center"/>
    </xf>
    <xf numFmtId="0" fontId="4" fillId="0" borderId="24" xfId="0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 applyProtection="1">
      <alignment horizontal="right" vertical="center"/>
      <protection locked="0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" fontId="7" fillId="11" borderId="11" xfId="0" applyNumberFormat="1" applyFont="1" applyFill="1" applyBorder="1" applyAlignment="1">
      <alignment horizontal="center" vertical="center"/>
    </xf>
    <xf numFmtId="1" fontId="7" fillId="11" borderId="23" xfId="0" applyNumberFormat="1" applyFont="1" applyFill="1" applyBorder="1" applyAlignment="1">
      <alignment horizontal="center" vertical="center"/>
    </xf>
    <xf numFmtId="1" fontId="7" fillId="11" borderId="43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11" borderId="54" xfId="0" applyFont="1" applyFill="1" applyBorder="1" applyAlignment="1"/>
    <xf numFmtId="0" fontId="11" fillId="11" borderId="69" xfId="0" applyFont="1" applyFill="1" applyBorder="1" applyAlignment="1"/>
    <xf numFmtId="0" fontId="11" fillId="11" borderId="51" xfId="0" applyFont="1" applyFill="1" applyBorder="1" applyAlignment="1"/>
    <xf numFmtId="0" fontId="11" fillId="0" borderId="38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left" vertical="center" wrapText="1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31" xfId="0" applyFont="1" applyFill="1" applyBorder="1" applyAlignment="1" applyProtection="1">
      <alignment horizontal="center"/>
      <protection locked="0"/>
    </xf>
    <xf numFmtId="1" fontId="4" fillId="0" borderId="65" xfId="0" applyNumberFormat="1" applyFont="1" applyBorder="1" applyAlignment="1">
      <alignment horizontal="center" vertical="center" wrapText="1"/>
    </xf>
    <xf numFmtId="1" fontId="4" fillId="0" borderId="66" xfId="0" applyNumberFormat="1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wrapText="1"/>
    </xf>
    <xf numFmtId="0" fontId="15" fillId="0" borderId="75" xfId="0" applyFont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7" fillId="2" borderId="58" xfId="0" applyFont="1" applyFill="1" applyBorder="1" applyAlignment="1" applyProtection="1">
      <alignment horizontal="center" vertical="center"/>
      <protection locked="0"/>
    </xf>
    <xf numFmtId="0" fontId="7" fillId="2" borderId="59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left"/>
    </xf>
    <xf numFmtId="164" fontId="7" fillId="2" borderId="58" xfId="0" applyNumberFormat="1" applyFont="1" applyFill="1" applyBorder="1" applyAlignment="1" applyProtection="1">
      <alignment horizontal="center" vertical="center"/>
      <protection locked="0"/>
    </xf>
    <xf numFmtId="164" fontId="7" fillId="2" borderId="59" xfId="0" applyNumberFormat="1" applyFont="1" applyFill="1" applyBorder="1" applyAlignment="1" applyProtection="1">
      <alignment horizontal="center" vertical="center"/>
      <protection locked="0"/>
    </xf>
    <xf numFmtId="1" fontId="7" fillId="11" borderId="54" xfId="0" applyNumberFormat="1" applyFont="1" applyFill="1" applyBorder="1" applyAlignment="1" applyProtection="1">
      <alignment horizontal="center" vertical="center"/>
      <protection locked="0"/>
    </xf>
    <xf numFmtId="1" fontId="7" fillId="11" borderId="69" xfId="0" applyNumberFormat="1" applyFont="1" applyFill="1" applyBorder="1" applyAlignment="1" applyProtection="1">
      <alignment horizontal="center" vertical="center"/>
      <protection locked="0"/>
    </xf>
    <xf numFmtId="1" fontId="7" fillId="11" borderId="51" xfId="0" applyNumberFormat="1" applyFont="1" applyFill="1" applyBorder="1" applyAlignment="1" applyProtection="1">
      <alignment horizontal="center" vertical="center"/>
      <protection locked="0"/>
    </xf>
    <xf numFmtId="1" fontId="7" fillId="2" borderId="24" xfId="0" applyNumberFormat="1" applyFont="1" applyFill="1" applyBorder="1" applyAlignment="1" applyProtection="1">
      <alignment horizontal="center" vertical="center"/>
      <protection locked="0"/>
    </xf>
    <xf numFmtId="1" fontId="7" fillId="2" borderId="72" xfId="0" applyNumberFormat="1" applyFont="1" applyFill="1" applyBorder="1" applyAlignment="1" applyProtection="1">
      <alignment horizontal="center" vertical="center"/>
      <protection locked="0"/>
    </xf>
    <xf numFmtId="1" fontId="7" fillId="2" borderId="73" xfId="0" applyNumberFormat="1" applyFont="1" applyFill="1" applyBorder="1" applyAlignment="1" applyProtection="1">
      <alignment horizontal="center" vertical="center"/>
      <protection locked="0"/>
    </xf>
    <xf numFmtId="1" fontId="7" fillId="2" borderId="71" xfId="0" applyNumberFormat="1" applyFont="1" applyFill="1" applyBorder="1" applyAlignment="1" applyProtection="1">
      <alignment horizontal="center" vertical="center"/>
      <protection locked="0"/>
    </xf>
    <xf numFmtId="1" fontId="7" fillId="11" borderId="54" xfId="0" applyNumberFormat="1" applyFont="1" applyFill="1" applyBorder="1" applyAlignment="1">
      <alignment horizontal="center"/>
    </xf>
    <xf numFmtId="1" fontId="7" fillId="11" borderId="69" xfId="0" applyNumberFormat="1" applyFont="1" applyFill="1" applyBorder="1" applyAlignment="1">
      <alignment horizontal="center"/>
    </xf>
    <xf numFmtId="1" fontId="7" fillId="11" borderId="51" xfId="0" applyNumberFormat="1" applyFont="1" applyFill="1" applyBorder="1" applyAlignment="1">
      <alignment horizontal="center"/>
    </xf>
    <xf numFmtId="1" fontId="7" fillId="7" borderId="0" xfId="0" applyNumberFormat="1" applyFont="1" applyFill="1" applyBorder="1" applyAlignment="1">
      <alignment horizontal="center" vertical="center"/>
    </xf>
    <xf numFmtId="1" fontId="7" fillId="7" borderId="18" xfId="0" applyNumberFormat="1" applyFont="1" applyFill="1" applyBorder="1" applyAlignment="1">
      <alignment horizontal="center" vertical="center"/>
    </xf>
    <xf numFmtId="1" fontId="7" fillId="7" borderId="54" xfId="0" applyNumberFormat="1" applyFont="1" applyFill="1" applyBorder="1" applyAlignment="1">
      <alignment horizontal="center" vertical="center" wrapText="1"/>
    </xf>
    <xf numFmtId="1" fontId="7" fillId="7" borderId="69" xfId="0" applyNumberFormat="1" applyFont="1" applyFill="1" applyBorder="1" applyAlignment="1">
      <alignment horizontal="center" vertical="center" wrapText="1"/>
    </xf>
    <xf numFmtId="1" fontId="7" fillId="7" borderId="51" xfId="0" applyNumberFormat="1" applyFont="1" applyFill="1" applyBorder="1" applyAlignment="1">
      <alignment horizontal="center" vertical="center" wrapText="1"/>
    </xf>
    <xf numFmtId="1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0" applyNumberFormat="1" applyFont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70" xfId="0" applyFont="1" applyBorder="1" applyAlignment="1">
      <alignment vertical="center"/>
    </xf>
    <xf numFmtId="0" fontId="4" fillId="0" borderId="26" xfId="0" applyFont="1" applyBorder="1" applyAlignment="1"/>
    <xf numFmtId="0" fontId="4" fillId="0" borderId="31" xfId="0" applyFont="1" applyBorder="1" applyAlignment="1"/>
    <xf numFmtId="0" fontId="19" fillId="0" borderId="5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1" xfId="5" applyFont="1" applyBorder="1" applyAlignment="1">
      <alignment horizontal="left" wrapText="1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2" borderId="58" xfId="0" applyNumberFormat="1" applyFont="1" applyFill="1" applyBorder="1" applyAlignment="1" applyProtection="1">
      <alignment horizontal="center"/>
      <protection locked="0"/>
    </xf>
    <xf numFmtId="1" fontId="7" fillId="2" borderId="59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wrapText="1"/>
    </xf>
    <xf numFmtId="0" fontId="4" fillId="0" borderId="31" xfId="0" applyFont="1" applyBorder="1" applyAlignment="1">
      <alignment wrapText="1"/>
    </xf>
    <xf numFmtId="1" fontId="7" fillId="7" borderId="58" xfId="0" applyNumberFormat="1" applyFont="1" applyFill="1" applyBorder="1" applyAlignment="1" applyProtection="1">
      <alignment horizontal="center"/>
    </xf>
    <xf numFmtId="1" fontId="7" fillId="7" borderId="59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/>
    <xf numFmtId="0" fontId="7" fillId="2" borderId="26" xfId="0" applyFont="1" applyFill="1" applyBorder="1" applyAlignment="1" applyProtection="1">
      <alignment horizontal="center"/>
      <protection locked="0"/>
    </xf>
    <xf numFmtId="0" fontId="7" fillId="2" borderId="43" xfId="0" applyFont="1" applyFill="1" applyBorder="1" applyAlignment="1" applyProtection="1">
      <alignment horizontal="center"/>
      <protection locked="0"/>
    </xf>
    <xf numFmtId="0" fontId="7" fillId="2" borderId="48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1" fontId="3" fillId="2" borderId="1" xfId="6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43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4" fillId="0" borderId="26" xfId="6" applyFont="1" applyFill="1" applyBorder="1" applyAlignment="1" applyProtection="1">
      <protection locked="0"/>
    </xf>
    <xf numFmtId="0" fontId="4" fillId="0" borderId="31" xfId="6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center"/>
    </xf>
    <xf numFmtId="0" fontId="4" fillId="0" borderId="1" xfId="6" applyFont="1" applyFill="1" applyBorder="1" applyAlignment="1" applyProtection="1">
      <protection locked="0"/>
    </xf>
    <xf numFmtId="0" fontId="4" fillId="0" borderId="5" xfId="6" applyFont="1" applyFill="1" applyBorder="1" applyAlignment="1" applyProtection="1">
      <protection locked="0"/>
    </xf>
    <xf numFmtId="1" fontId="3" fillId="2" borderId="58" xfId="6" applyNumberFormat="1" applyFont="1" applyFill="1" applyBorder="1" applyAlignment="1" applyProtection="1">
      <alignment horizontal="center" vertical="center"/>
      <protection locked="0"/>
    </xf>
    <xf numFmtId="1" fontId="3" fillId="2" borderId="63" xfId="6" applyNumberFormat="1" applyFont="1" applyFill="1" applyBorder="1" applyAlignment="1" applyProtection="1">
      <alignment horizontal="center" vertical="center"/>
      <protection locked="0"/>
    </xf>
    <xf numFmtId="1" fontId="3" fillId="2" borderId="59" xfId="6" applyNumberFormat="1" applyFont="1" applyFill="1" applyBorder="1" applyAlignment="1" applyProtection="1">
      <alignment horizontal="center" vertical="center"/>
      <protection locked="0"/>
    </xf>
    <xf numFmtId="1" fontId="3" fillId="9" borderId="27" xfId="6" applyNumberFormat="1" applyFont="1" applyFill="1" applyBorder="1" applyAlignment="1" applyProtection="1">
      <alignment horizontal="center" vertical="center"/>
    </xf>
    <xf numFmtId="1" fontId="3" fillId="9" borderId="38" xfId="6" applyNumberFormat="1" applyFont="1" applyFill="1" applyBorder="1" applyAlignment="1" applyProtection="1">
      <alignment horizontal="center" vertical="center"/>
    </xf>
    <xf numFmtId="1" fontId="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6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3" fillId="9" borderId="27" xfId="6" applyNumberFormat="1" applyFont="1" applyFill="1" applyBorder="1" applyAlignment="1">
      <alignment horizontal="center" vertical="center"/>
    </xf>
    <xf numFmtId="0" fontId="0" fillId="9" borderId="38" xfId="0" applyFill="1" applyBorder="1"/>
    <xf numFmtId="0" fontId="0" fillId="9" borderId="37" xfId="0" applyFill="1" applyBorder="1"/>
    <xf numFmtId="0" fontId="7" fillId="0" borderId="27" xfId="6" applyFont="1" applyBorder="1" applyAlignment="1" applyProtection="1">
      <alignment horizontal="left" vertical="center"/>
    </xf>
    <xf numFmtId="0" fontId="7" fillId="0" borderId="38" xfId="6" applyFont="1" applyBorder="1" applyAlignment="1" applyProtection="1">
      <alignment horizontal="left" vertical="center"/>
    </xf>
    <xf numFmtId="0" fontId="7" fillId="0" borderId="37" xfId="6" applyFont="1" applyBorder="1" applyAlignment="1" applyProtection="1">
      <alignment horizontal="left" vertical="center"/>
    </xf>
    <xf numFmtId="0" fontId="7" fillId="2" borderId="58" xfId="6" applyFont="1" applyFill="1" applyBorder="1" applyAlignment="1" applyProtection="1">
      <alignment horizontal="center" vertical="center"/>
      <protection locked="0"/>
    </xf>
    <xf numFmtId="0" fontId="7" fillId="2" borderId="63" xfId="6" applyFont="1" applyFill="1" applyBorder="1" applyAlignment="1" applyProtection="1">
      <alignment horizontal="center" vertical="center"/>
      <protection locked="0"/>
    </xf>
    <xf numFmtId="0" fontId="7" fillId="2" borderId="59" xfId="6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5" xfId="6" applyFont="1" applyFill="1" applyBorder="1" applyAlignment="1" applyProtection="1">
      <alignment horizontal="center"/>
      <protection locked="0"/>
    </xf>
    <xf numFmtId="0" fontId="7" fillId="2" borderId="26" xfId="6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1" fontId="3" fillId="2" borderId="27" xfId="6" applyNumberFormat="1" applyFont="1" applyFill="1" applyBorder="1" applyAlignment="1" applyProtection="1">
      <alignment horizontal="center" vertical="center"/>
      <protection locked="0"/>
    </xf>
    <xf numFmtId="1" fontId="3" fillId="2" borderId="38" xfId="6" applyNumberFormat="1" applyFont="1" applyFill="1" applyBorder="1" applyAlignment="1" applyProtection="1">
      <alignment horizontal="center" vertical="center"/>
      <protection locked="0"/>
    </xf>
    <xf numFmtId="1" fontId="3" fillId="2" borderId="37" xfId="6" applyNumberFormat="1" applyFont="1" applyFill="1" applyBorder="1" applyAlignment="1" applyProtection="1">
      <alignment horizontal="center" vertical="center"/>
      <protection locked="0"/>
    </xf>
    <xf numFmtId="0" fontId="4" fillId="8" borderId="58" xfId="6" applyFont="1" applyFill="1" applyBorder="1" applyAlignment="1" applyProtection="1">
      <alignment horizontal="left" vertical="center" wrapText="1"/>
    </xf>
    <xf numFmtId="0" fontId="4" fillId="8" borderId="63" xfId="6" applyFont="1" applyFill="1" applyBorder="1" applyAlignment="1" applyProtection="1">
      <alignment horizontal="left" vertical="center" wrapText="1"/>
    </xf>
    <xf numFmtId="0" fontId="4" fillId="8" borderId="59" xfId="6" applyFont="1" applyFill="1" applyBorder="1" applyAlignment="1" applyProtection="1">
      <alignment horizontal="left" vertical="center" wrapText="1"/>
    </xf>
    <xf numFmtId="0" fontId="7" fillId="0" borderId="27" xfId="6" applyFont="1" applyBorder="1" applyAlignment="1" applyProtection="1">
      <alignment horizontal="left" vertical="center" wrapText="1"/>
    </xf>
    <xf numFmtId="0" fontId="7" fillId="0" borderId="38" xfId="6" applyFont="1" applyBorder="1" applyAlignment="1" applyProtection="1">
      <alignment horizontal="left" vertical="center" wrapText="1"/>
    </xf>
    <xf numFmtId="0" fontId="7" fillId="0" borderId="37" xfId="6" applyFont="1" applyBorder="1" applyAlignment="1" applyProtection="1">
      <alignment horizontal="left" vertical="center" wrapText="1"/>
    </xf>
    <xf numFmtId="1" fontId="7" fillId="2" borderId="58" xfId="6" applyNumberFormat="1" applyFont="1" applyFill="1" applyBorder="1" applyAlignment="1" applyProtection="1">
      <alignment horizontal="center" vertical="center"/>
      <protection locked="0"/>
    </xf>
    <xf numFmtId="1" fontId="7" fillId="2" borderId="63" xfId="6" applyNumberFormat="1" applyFont="1" applyFill="1" applyBorder="1" applyAlignment="1" applyProtection="1">
      <alignment horizontal="center" vertical="center"/>
      <protection locked="0"/>
    </xf>
    <xf numFmtId="1" fontId="7" fillId="2" borderId="59" xfId="6" applyNumberFormat="1" applyFont="1" applyFill="1" applyBorder="1" applyAlignment="1" applyProtection="1">
      <alignment horizontal="center" vertical="center"/>
      <protection locked="0"/>
    </xf>
    <xf numFmtId="1" fontId="3" fillId="9" borderId="38" xfId="6" applyNumberFormat="1" applyFont="1" applyFill="1" applyBorder="1" applyAlignment="1">
      <alignment horizontal="center" vertical="center"/>
    </xf>
    <xf numFmtId="1" fontId="3" fillId="9" borderId="37" xfId="6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1" fontId="5" fillId="0" borderId="65" xfId="0" applyNumberFormat="1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1" fontId="11" fillId="0" borderId="66" xfId="0" applyNumberFormat="1" applyFont="1" applyBorder="1" applyAlignment="1">
      <alignment horizontal="center" vertical="center"/>
    </xf>
    <xf numFmtId="0" fontId="7" fillId="0" borderId="11" xfId="6" applyFont="1" applyBorder="1" applyAlignment="1">
      <alignment horizontal="left" vertical="center" wrapText="1"/>
    </xf>
    <xf numFmtId="0" fontId="4" fillId="0" borderId="24" xfId="6" applyFont="1" applyBorder="1" applyAlignment="1">
      <alignment horizontal="left" vertical="center"/>
    </xf>
    <xf numFmtId="0" fontId="4" fillId="0" borderId="43" xfId="6" applyFont="1" applyBorder="1" applyAlignment="1">
      <alignment horizontal="left" vertical="center"/>
    </xf>
    <xf numFmtId="0" fontId="4" fillId="0" borderId="18" xfId="6" applyFont="1" applyBorder="1" applyAlignment="1">
      <alignment horizontal="left" vertical="center"/>
    </xf>
    <xf numFmtId="1" fontId="3" fillId="9" borderId="27" xfId="6" applyNumberFormat="1" applyFont="1" applyFill="1" applyBorder="1" applyAlignment="1" applyProtection="1">
      <alignment horizontal="center" vertical="center" wrapText="1"/>
    </xf>
    <xf numFmtId="1" fontId="3" fillId="9" borderId="38" xfId="6" applyNumberFormat="1" applyFont="1" applyFill="1" applyBorder="1" applyAlignment="1" applyProtection="1">
      <alignment horizontal="center" vertical="center" wrapText="1"/>
    </xf>
    <xf numFmtId="1" fontId="3" fillId="9" borderId="37" xfId="6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/>
    <xf numFmtId="0" fontId="7" fillId="0" borderId="11" xfId="0" applyFont="1" applyBorder="1" applyAlignment="1" applyProtection="1">
      <alignment horizontal="left" vertical="center" wrapText="1"/>
    </xf>
    <xf numFmtId="0" fontId="7" fillId="0" borderId="43" xfId="0" applyFont="1" applyBorder="1" applyAlignment="1" applyProtection="1">
      <alignment horizontal="left" vertical="center" wrapText="1"/>
    </xf>
    <xf numFmtId="0" fontId="7" fillId="0" borderId="5" xfId="6" applyFont="1" applyBorder="1" applyAlignment="1" applyProtection="1">
      <alignment horizontal="left" vertical="center" wrapText="1"/>
    </xf>
    <xf numFmtId="0" fontId="7" fillId="0" borderId="26" xfId="6" applyFont="1" applyBorder="1" applyAlignment="1" applyProtection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center"/>
    </xf>
    <xf numFmtId="1" fontId="3" fillId="9" borderId="1" xfId="6" applyNumberFormat="1" applyFont="1" applyFill="1" applyBorder="1" applyAlignment="1">
      <alignment horizontal="center" vertical="center"/>
    </xf>
    <xf numFmtId="1" fontId="3" fillId="9" borderId="37" xfId="6" applyNumberFormat="1" applyFont="1" applyFill="1" applyBorder="1" applyAlignment="1" applyProtection="1">
      <alignment horizontal="center" vertical="center"/>
    </xf>
    <xf numFmtId="0" fontId="4" fillId="0" borderId="26" xfId="8" applyFont="1" applyFill="1" applyBorder="1" applyAlignment="1" applyProtection="1">
      <protection locked="0"/>
    </xf>
    <xf numFmtId="0" fontId="4" fillId="0" borderId="31" xfId="8" applyFont="1" applyFill="1" applyBorder="1" applyAlignment="1" applyProtection="1">
      <protection locked="0"/>
    </xf>
    <xf numFmtId="0" fontId="7" fillId="0" borderId="37" xfId="0" applyFont="1" applyFill="1" applyBorder="1" applyAlignment="1">
      <alignment horizontal="center" vertical="center"/>
    </xf>
    <xf numFmtId="0" fontId="4" fillId="0" borderId="27" xfId="8" applyFont="1" applyFill="1" applyBorder="1" applyAlignment="1" applyProtection="1">
      <protection locked="0"/>
    </xf>
    <xf numFmtId="1" fontId="3" fillId="2" borderId="58" xfId="8" applyNumberFormat="1" applyFont="1" applyFill="1" applyBorder="1" applyAlignment="1" applyProtection="1">
      <alignment horizontal="center" vertical="center"/>
      <protection locked="0"/>
    </xf>
    <xf numFmtId="1" fontId="3" fillId="2" borderId="63" xfId="8" applyNumberFormat="1" applyFont="1" applyFill="1" applyBorder="1" applyAlignment="1" applyProtection="1">
      <alignment horizontal="center" vertical="center"/>
      <protection locked="0"/>
    </xf>
    <xf numFmtId="1" fontId="3" fillId="2" borderId="59" xfId="8" applyNumberFormat="1" applyFont="1" applyFill="1" applyBorder="1" applyAlignment="1" applyProtection="1">
      <alignment horizontal="center" vertical="center"/>
      <protection locked="0"/>
    </xf>
    <xf numFmtId="1" fontId="3" fillId="2" borderId="1" xfId="8" applyNumberFormat="1" applyFont="1" applyFill="1" applyBorder="1" applyAlignment="1" applyProtection="1">
      <alignment horizontal="center" vertical="center"/>
      <protection locked="0"/>
    </xf>
    <xf numFmtId="1" fontId="3" fillId="9" borderId="1" xfId="8" applyNumberFormat="1" applyFont="1" applyFill="1" applyBorder="1" applyAlignment="1">
      <alignment horizontal="center" vertical="center"/>
    </xf>
    <xf numFmtId="1" fontId="3" fillId="2" borderId="1" xfId="8" applyNumberFormat="1" applyFont="1" applyFill="1" applyBorder="1" applyAlignment="1" applyProtection="1">
      <alignment horizontal="center" vertical="center" wrapText="1"/>
      <protection locked="0"/>
    </xf>
    <xf numFmtId="1" fontId="3" fillId="9" borderId="27" xfId="8" applyNumberFormat="1" applyFont="1" applyFill="1" applyBorder="1" applyAlignment="1" applyProtection="1">
      <alignment horizontal="center" vertical="center"/>
    </xf>
    <xf numFmtId="1" fontId="3" fillId="9" borderId="38" xfId="8" applyNumberFormat="1" applyFont="1" applyFill="1" applyBorder="1" applyAlignment="1" applyProtection="1">
      <alignment horizontal="center" vertical="center"/>
    </xf>
    <xf numFmtId="1" fontId="3" fillId="9" borderId="37" xfId="8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9" borderId="1" xfId="8" applyNumberFormat="1" applyFont="1" applyFill="1" applyBorder="1" applyAlignment="1" applyProtection="1">
      <alignment horizontal="center" vertical="center"/>
    </xf>
    <xf numFmtId="1" fontId="3" fillId="9" borderId="1" xfId="8" applyNumberFormat="1" applyFont="1" applyFill="1" applyBorder="1" applyAlignment="1" applyProtection="1">
      <alignment horizontal="center" vertical="center" wrapText="1"/>
    </xf>
    <xf numFmtId="1" fontId="3" fillId="2" borderId="27" xfId="8" applyNumberFormat="1" applyFont="1" applyFill="1" applyBorder="1" applyAlignment="1" applyProtection="1">
      <alignment horizontal="center" vertical="center"/>
      <protection locked="0"/>
    </xf>
    <xf numFmtId="1" fontId="3" fillId="2" borderId="37" xfId="8" applyNumberFormat="1" applyFont="1" applyFill="1" applyBorder="1" applyAlignment="1" applyProtection="1">
      <alignment horizontal="center" vertical="center"/>
      <protection locked="0"/>
    </xf>
    <xf numFmtId="0" fontId="7" fillId="2" borderId="58" xfId="8" applyFont="1" applyFill="1" applyBorder="1" applyAlignment="1" applyProtection="1">
      <alignment horizontal="center" vertical="center"/>
      <protection locked="0"/>
    </xf>
    <xf numFmtId="0" fontId="7" fillId="2" borderId="63" xfId="8" applyFont="1" applyFill="1" applyBorder="1" applyAlignment="1" applyProtection="1">
      <alignment horizontal="center" vertical="center"/>
      <protection locked="0"/>
    </xf>
    <xf numFmtId="0" fontId="7" fillId="2" borderId="59" xfId="8" applyFont="1" applyFill="1" applyBorder="1" applyAlignment="1" applyProtection="1">
      <alignment horizontal="center" vertical="center"/>
      <protection locked="0"/>
    </xf>
    <xf numFmtId="1" fontId="3" fillId="2" borderId="38" xfId="8" applyNumberFormat="1" applyFont="1" applyFill="1" applyBorder="1" applyAlignment="1" applyProtection="1">
      <alignment horizontal="center" vertical="center"/>
      <protection locked="0"/>
    </xf>
    <xf numFmtId="1" fontId="7" fillId="7" borderId="63" xfId="0" applyNumberFormat="1" applyFont="1" applyFill="1" applyBorder="1" applyAlignment="1" applyProtection="1">
      <alignment horizontal="center"/>
    </xf>
    <xf numFmtId="0" fontId="36" fillId="8" borderId="58" xfId="0" applyFont="1" applyFill="1" applyBorder="1" applyAlignment="1" applyProtection="1">
      <alignment horizontal="left" vertical="center" wrapText="1"/>
    </xf>
    <xf numFmtId="0" fontId="28" fillId="8" borderId="63" xfId="0" applyFont="1" applyFill="1" applyBorder="1" applyAlignment="1" applyProtection="1">
      <alignment horizontal="left" vertical="center" wrapText="1"/>
    </xf>
    <xf numFmtId="0" fontId="28" fillId="8" borderId="59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1" fontId="7" fillId="2" borderId="58" xfId="8" applyNumberFormat="1" applyFont="1" applyFill="1" applyBorder="1" applyAlignment="1" applyProtection="1">
      <alignment horizontal="center" vertical="center"/>
      <protection locked="0"/>
    </xf>
    <xf numFmtId="1" fontId="7" fillId="2" borderId="63" xfId="8" applyNumberFormat="1" applyFont="1" applyFill="1" applyBorder="1" applyAlignment="1" applyProtection="1">
      <alignment horizontal="center" vertical="center"/>
      <protection locked="0"/>
    </xf>
    <xf numFmtId="1" fontId="7" fillId="2" borderId="59" xfId="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3" fillId="0" borderId="11" xfId="0" applyFont="1" applyBorder="1" applyAlignment="1" applyProtection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0" fontId="7" fillId="0" borderId="43" xfId="0" applyFont="1" applyBorder="1" applyAlignment="1" applyProtection="1">
      <alignment vertical="center" wrapText="1"/>
    </xf>
    <xf numFmtId="0" fontId="7" fillId="0" borderId="27" xfId="8" applyFont="1" applyBorder="1" applyAlignment="1" applyProtection="1">
      <alignment vertical="center" wrapText="1"/>
    </xf>
    <xf numFmtId="0" fontId="7" fillId="0" borderId="38" xfId="8" applyFont="1" applyBorder="1" applyAlignment="1" applyProtection="1">
      <alignment vertical="center" wrapText="1"/>
    </xf>
    <xf numFmtId="0" fontId="7" fillId="0" borderId="37" xfId="8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27" xfId="8" applyFont="1" applyBorder="1" applyAlignment="1" applyProtection="1">
      <alignment vertical="center"/>
    </xf>
    <xf numFmtId="0" fontId="7" fillId="0" borderId="38" xfId="8" applyFont="1" applyBorder="1" applyAlignment="1" applyProtection="1">
      <alignment vertical="center"/>
    </xf>
    <xf numFmtId="0" fontId="7" fillId="0" borderId="37" xfId="8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/>
    </xf>
    <xf numFmtId="0" fontId="3" fillId="0" borderId="11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9" borderId="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7" fillId="0" borderId="5" xfId="8" applyFont="1" applyBorder="1" applyAlignment="1" applyProtection="1">
      <alignment vertical="top" wrapText="1"/>
    </xf>
    <xf numFmtId="0" fontId="7" fillId="0" borderId="26" xfId="8" applyFont="1" applyBorder="1" applyAlignment="1" applyProtection="1"/>
    <xf numFmtId="1" fontId="7" fillId="0" borderId="5" xfId="4" applyNumberFormat="1" applyFont="1" applyBorder="1" applyAlignment="1">
      <alignment vertical="center" wrapText="1"/>
    </xf>
    <xf numFmtId="1" fontId="7" fillId="0" borderId="26" xfId="4" applyNumberFormat="1" applyFont="1" applyBorder="1" applyAlignment="1">
      <alignment vertical="center"/>
    </xf>
    <xf numFmtId="0" fontId="4" fillId="3" borderId="26" xfId="4" applyFont="1" applyFill="1" applyBorder="1" applyAlignment="1" applyProtection="1">
      <alignment horizontal="center"/>
      <protection locked="0"/>
    </xf>
    <xf numFmtId="0" fontId="4" fillId="3" borderId="31" xfId="4" applyFont="1" applyFill="1" applyBorder="1" applyAlignment="1" applyProtection="1">
      <alignment horizontal="center"/>
      <protection locked="0"/>
    </xf>
    <xf numFmtId="0" fontId="4" fillId="3" borderId="26" xfId="4" applyFont="1" applyFill="1" applyBorder="1" applyAlignment="1" applyProtection="1">
      <protection locked="0"/>
    </xf>
    <xf numFmtId="0" fontId="4" fillId="3" borderId="31" xfId="4" applyFont="1" applyFill="1" applyBorder="1" applyAlignment="1" applyProtection="1">
      <protection locked="0"/>
    </xf>
    <xf numFmtId="1" fontId="7" fillId="9" borderId="27" xfId="4" applyNumberFormat="1" applyFont="1" applyFill="1" applyBorder="1" applyAlignment="1" applyProtection="1">
      <alignment horizontal="center" vertical="center"/>
      <protection locked="0"/>
    </xf>
    <xf numFmtId="1" fontId="7" fillId="9" borderId="38" xfId="4" applyNumberFormat="1" applyFont="1" applyFill="1" applyBorder="1" applyAlignment="1" applyProtection="1">
      <alignment horizontal="center" vertical="center"/>
      <protection locked="0"/>
    </xf>
    <xf numFmtId="1" fontId="7" fillId="9" borderId="37" xfId="4" applyNumberFormat="1" applyFont="1" applyFill="1" applyBorder="1" applyAlignment="1" applyProtection="1">
      <alignment horizontal="center" vertical="center"/>
      <protection locked="0"/>
    </xf>
    <xf numFmtId="1" fontId="7" fillId="2" borderId="1" xfId="4" applyNumberFormat="1" applyFont="1" applyFill="1" applyBorder="1" applyAlignment="1" applyProtection="1">
      <alignment horizontal="center" vertical="center"/>
      <protection locked="0"/>
    </xf>
    <xf numFmtId="1" fontId="7" fillId="9" borderId="38" xfId="4" applyNumberFormat="1" applyFont="1" applyFill="1" applyBorder="1" applyAlignment="1">
      <alignment horizontal="center" vertical="center"/>
    </xf>
    <xf numFmtId="1" fontId="7" fillId="2" borderId="27" xfId="4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>
      <alignment vertical="center" wrapText="1"/>
    </xf>
    <xf numFmtId="1" fontId="7" fillId="0" borderId="23" xfId="0" applyNumberFormat="1" applyFont="1" applyBorder="1" applyAlignment="1">
      <alignment vertical="center" wrapText="1"/>
    </xf>
    <xf numFmtId="1" fontId="7" fillId="0" borderId="43" xfId="0" applyNumberFormat="1" applyFont="1" applyBorder="1" applyAlignment="1">
      <alignment vertical="center" wrapText="1"/>
    </xf>
    <xf numFmtId="1" fontId="7" fillId="0" borderId="27" xfId="4" applyNumberFormat="1" applyFont="1" applyBorder="1" applyAlignment="1" applyProtection="1">
      <alignment vertical="center"/>
      <protection locked="0"/>
    </xf>
    <xf numFmtId="1" fontId="7" fillId="0" borderId="38" xfId="4" applyNumberFormat="1" applyFont="1" applyBorder="1" applyAlignment="1" applyProtection="1">
      <alignment vertical="center"/>
      <protection locked="0"/>
    </xf>
    <xf numFmtId="1" fontId="7" fillId="0" borderId="37" xfId="4" applyNumberFormat="1" applyFont="1" applyBorder="1" applyAlignment="1" applyProtection="1">
      <alignment vertical="center"/>
      <protection locked="0"/>
    </xf>
    <xf numFmtId="1" fontId="7" fillId="0" borderId="27" xfId="4" applyNumberFormat="1" applyFont="1" applyBorder="1" applyAlignment="1">
      <alignment vertical="center"/>
    </xf>
    <xf numFmtId="1" fontId="7" fillId="0" borderId="38" xfId="4" applyNumberFormat="1" applyFont="1" applyBorder="1" applyAlignment="1">
      <alignment vertical="center"/>
    </xf>
    <xf numFmtId="1" fontId="7" fillId="0" borderId="37" xfId="4" applyNumberFormat="1" applyFont="1" applyBorder="1" applyAlignment="1">
      <alignment vertical="center"/>
    </xf>
    <xf numFmtId="0" fontId="19" fillId="0" borderId="5" xfId="0" applyFont="1" applyBorder="1" applyAlignment="1">
      <alignment horizontal="left" wrapText="1"/>
    </xf>
    <xf numFmtId="0" fontId="19" fillId="0" borderId="31" xfId="0" applyFont="1" applyBorder="1" applyAlignment="1">
      <alignment horizontal="left" wrapText="1"/>
    </xf>
    <xf numFmtId="1" fontId="8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43" xfId="0" applyFont="1" applyBorder="1" applyAlignment="1" applyProtection="1">
      <alignment vertical="center" wrapText="1"/>
    </xf>
    <xf numFmtId="1" fontId="7" fillId="9" borderId="1" xfId="4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 wrapText="1"/>
    </xf>
    <xf numFmtId="0" fontId="8" fillId="3" borderId="27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1" fontId="7" fillId="0" borderId="5" xfId="4" applyNumberFormat="1" applyFont="1" applyBorder="1" applyAlignment="1">
      <alignment vertical="top" wrapText="1"/>
    </xf>
    <xf numFmtId="1" fontId="7" fillId="0" borderId="26" xfId="4" applyNumberFormat="1" applyFont="1" applyBorder="1" applyAlignment="1"/>
    <xf numFmtId="0" fontId="25" fillId="0" borderId="0" xfId="0" applyFont="1" applyAlignment="1">
      <alignment horizontal="left"/>
    </xf>
    <xf numFmtId="0" fontId="7" fillId="3" borderId="38" xfId="0" applyFont="1" applyFill="1" applyBorder="1" applyAlignment="1">
      <alignment horizontal="center" vertical="center" wrapText="1"/>
    </xf>
    <xf numFmtId="1" fontId="7" fillId="9" borderId="27" xfId="4" applyNumberFormat="1" applyFont="1" applyFill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wrapText="1"/>
    </xf>
    <xf numFmtId="1" fontId="4" fillId="0" borderId="66" xfId="0" applyNumberFormat="1" applyFont="1" applyBorder="1" applyAlignment="1">
      <alignment horizontal="center" wrapText="1"/>
    </xf>
    <xf numFmtId="0" fontId="4" fillId="0" borderId="26" xfId="4" applyFont="1" applyFill="1" applyBorder="1" applyAlignment="1" applyProtection="1">
      <protection locked="0"/>
    </xf>
    <xf numFmtId="0" fontId="4" fillId="0" borderId="31" xfId="4" applyFont="1" applyFill="1" applyBorder="1" applyAlignment="1" applyProtection="1">
      <protection locked="0"/>
    </xf>
    <xf numFmtId="1" fontId="7" fillId="2" borderId="25" xfId="4" applyNumberFormat="1" applyFont="1" applyFill="1" applyBorder="1" applyAlignment="1" applyProtection="1">
      <alignment horizontal="center" vertical="center"/>
      <protection locked="0"/>
    </xf>
    <xf numFmtId="1" fontId="7" fillId="2" borderId="46" xfId="4" applyNumberFormat="1" applyFont="1" applyFill="1" applyBorder="1" applyAlignment="1" applyProtection="1">
      <alignment horizontal="center" vertical="center"/>
      <protection locked="0"/>
    </xf>
    <xf numFmtId="1" fontId="7" fillId="0" borderId="27" xfId="4" applyNumberFormat="1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1" fontId="39" fillId="7" borderId="58" xfId="0" applyNumberFormat="1" applyFont="1" applyFill="1" applyBorder="1" applyAlignment="1" applyProtection="1">
      <alignment horizontal="center"/>
    </xf>
    <xf numFmtId="1" fontId="39" fillId="7" borderId="59" xfId="0" applyNumberFormat="1" applyFont="1" applyFill="1" applyBorder="1" applyAlignment="1" applyProtection="1">
      <alignment horizontal="center"/>
    </xf>
    <xf numFmtId="1" fontId="4" fillId="2" borderId="58" xfId="4" applyNumberFormat="1" applyFont="1" applyFill="1" applyBorder="1" applyAlignment="1" applyProtection="1">
      <alignment horizontal="center" vertical="center"/>
      <protection locked="0"/>
    </xf>
    <xf numFmtId="1" fontId="4" fillId="2" borderId="59" xfId="4" applyNumberFormat="1" applyFont="1" applyFill="1" applyBorder="1" applyAlignment="1" applyProtection="1">
      <alignment horizontal="center" vertical="center"/>
      <protection locked="0"/>
    </xf>
    <xf numFmtId="0" fontId="20" fillId="0" borderId="76" xfId="4" applyFont="1" applyBorder="1" applyAlignment="1">
      <alignment horizontal="center"/>
    </xf>
    <xf numFmtId="1" fontId="4" fillId="0" borderId="61" xfId="4" applyNumberFormat="1" applyFont="1" applyBorder="1" applyAlignment="1">
      <alignment horizont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/>
    </xf>
    <xf numFmtId="0" fontId="4" fillId="8" borderId="58" xfId="4" applyFont="1" applyFill="1" applyBorder="1" applyAlignment="1" applyProtection="1">
      <alignment horizontal="left" vertical="center" wrapText="1"/>
    </xf>
    <xf numFmtId="0" fontId="4" fillId="8" borderId="63" xfId="4" applyFont="1" applyFill="1" applyBorder="1" applyAlignment="1" applyProtection="1">
      <alignment horizontal="left" vertical="center" wrapText="1"/>
    </xf>
    <xf numFmtId="0" fontId="4" fillId="8" borderId="59" xfId="4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2" borderId="58" xfId="4" applyFont="1" applyFill="1" applyBorder="1" applyAlignment="1" applyProtection="1">
      <alignment horizontal="center" vertical="center"/>
      <protection locked="0"/>
    </xf>
    <xf numFmtId="0" fontId="7" fillId="2" borderId="59" xfId="4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1" fontId="7" fillId="0" borderId="37" xfId="0" applyNumberFormat="1" applyFont="1" applyBorder="1" applyAlignment="1">
      <alignment horizontal="center" vertical="center" wrapText="1"/>
    </xf>
    <xf numFmtId="1" fontId="7" fillId="9" borderId="27" xfId="4" applyNumberFormat="1" applyFont="1" applyFill="1" applyBorder="1" applyAlignment="1">
      <alignment horizontal="center" vertical="center" wrapText="1"/>
    </xf>
    <xf numFmtId="1" fontId="7" fillId="9" borderId="38" xfId="4" applyNumberFormat="1" applyFont="1" applyFill="1" applyBorder="1" applyAlignment="1">
      <alignment horizontal="center" vertical="center" wrapText="1"/>
    </xf>
    <xf numFmtId="1" fontId="7" fillId="9" borderId="37" xfId="4" applyNumberFormat="1" applyFont="1" applyFill="1" applyBorder="1" applyAlignment="1">
      <alignment horizontal="center" vertical="center" wrapText="1"/>
    </xf>
    <xf numFmtId="1" fontId="7" fillId="2" borderId="27" xfId="4" applyNumberFormat="1" applyFont="1" applyFill="1" applyBorder="1" applyAlignment="1" applyProtection="1">
      <alignment horizontal="center" vertical="center" wrapText="1"/>
      <protection locked="0"/>
    </xf>
    <xf numFmtId="1" fontId="7" fillId="2" borderId="38" xfId="4" applyNumberFormat="1" applyFont="1" applyFill="1" applyBorder="1" applyAlignment="1" applyProtection="1">
      <alignment horizontal="center" vertical="center" wrapText="1"/>
      <protection locked="0"/>
    </xf>
    <xf numFmtId="1" fontId="7" fillId="2" borderId="37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4" applyFont="1" applyBorder="1" applyAlignment="1">
      <alignment horizontal="center" vertical="center"/>
    </xf>
    <xf numFmtId="0" fontId="7" fillId="0" borderId="38" xfId="4" applyFont="1" applyBorder="1" applyAlignment="1">
      <alignment horizontal="center" vertical="center"/>
    </xf>
    <xf numFmtId="0" fontId="7" fillId="0" borderId="37" xfId="4" applyFont="1" applyBorder="1" applyAlignment="1">
      <alignment horizontal="center" vertical="center"/>
    </xf>
    <xf numFmtId="1" fontId="7" fillId="9" borderId="27" xfId="0" applyNumberFormat="1" applyFont="1" applyFill="1" applyBorder="1" applyAlignment="1">
      <alignment horizontal="center" vertical="center"/>
    </xf>
    <xf numFmtId="1" fontId="7" fillId="9" borderId="38" xfId="0" applyNumberFormat="1" applyFont="1" applyFill="1" applyBorder="1" applyAlignment="1">
      <alignment horizontal="center" vertical="center"/>
    </xf>
    <xf numFmtId="1" fontId="7" fillId="2" borderId="37" xfId="4" applyNumberFormat="1" applyFont="1" applyFill="1" applyBorder="1" applyAlignment="1" applyProtection="1">
      <alignment horizontal="center" vertical="center"/>
      <protection locked="0"/>
    </xf>
    <xf numFmtId="1" fontId="3" fillId="2" borderId="27" xfId="4" applyNumberFormat="1" applyFont="1" applyFill="1" applyBorder="1" applyAlignment="1" applyProtection="1">
      <alignment horizontal="center" vertical="center"/>
      <protection locked="0"/>
    </xf>
    <xf numFmtId="1" fontId="3" fillId="2" borderId="38" xfId="4" applyNumberFormat="1" applyFont="1" applyFill="1" applyBorder="1" applyAlignment="1" applyProtection="1">
      <alignment horizontal="center" vertical="center"/>
      <protection locked="0"/>
    </xf>
    <xf numFmtId="1" fontId="7" fillId="2" borderId="38" xfId="4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/>
    <xf numFmtId="0" fontId="0" fillId="0" borderId="37" xfId="0" applyBorder="1" applyAlignment="1"/>
    <xf numFmtId="1" fontId="7" fillId="9" borderId="27" xfId="4" applyNumberFormat="1" applyFont="1" applyFill="1" applyBorder="1" applyAlignment="1">
      <alignment horizontal="center"/>
    </xf>
    <xf numFmtId="1" fontId="7" fillId="9" borderId="38" xfId="4" applyNumberFormat="1" applyFont="1" applyFill="1" applyBorder="1" applyAlignment="1">
      <alignment horizontal="center"/>
    </xf>
    <xf numFmtId="1" fontId="7" fillId="9" borderId="37" xfId="4" applyNumberFormat="1" applyFont="1" applyFill="1" applyBorder="1" applyAlignment="1">
      <alignment horizontal="center"/>
    </xf>
    <xf numFmtId="0" fontId="54" fillId="0" borderId="27" xfId="3" applyFont="1" applyFill="1" applyBorder="1" applyAlignment="1">
      <alignment horizontal="center" vertical="center" wrapText="1"/>
    </xf>
    <xf numFmtId="0" fontId="54" fillId="0" borderId="38" xfId="3" applyFont="1" applyFill="1" applyBorder="1" applyAlignment="1">
      <alignment horizontal="center" vertical="center" wrapText="1"/>
    </xf>
    <xf numFmtId="0" fontId="54" fillId="0" borderId="27" xfId="3" applyFont="1" applyFill="1" applyBorder="1" applyAlignment="1">
      <alignment horizontal="center" vertical="center"/>
    </xf>
    <xf numFmtId="0" fontId="54" fillId="0" borderId="38" xfId="3" applyFont="1" applyFill="1" applyBorder="1" applyAlignment="1">
      <alignment horizontal="center" vertical="center"/>
    </xf>
    <xf numFmtId="0" fontId="38" fillId="0" borderId="27" xfId="10" applyFont="1" applyBorder="1" applyAlignment="1">
      <alignment horizontal="center" vertical="center"/>
    </xf>
    <xf numFmtId="0" fontId="38" fillId="0" borderId="38" xfId="10" applyFont="1" applyBorder="1" applyAlignment="1">
      <alignment horizontal="center" vertical="center"/>
    </xf>
    <xf numFmtId="0" fontId="38" fillId="0" borderId="37" xfId="10" applyFont="1" applyBorder="1" applyAlignment="1">
      <alignment horizontal="center" vertical="center"/>
    </xf>
    <xf numFmtId="1" fontId="39" fillId="7" borderId="27" xfId="10" applyNumberFormat="1" applyFont="1" applyFill="1" applyBorder="1" applyAlignment="1">
      <alignment horizontal="center" vertical="center"/>
    </xf>
    <xf numFmtId="1" fontId="39" fillId="7" borderId="38" xfId="10" applyNumberFormat="1" applyFont="1" applyFill="1" applyBorder="1" applyAlignment="1">
      <alignment horizontal="center" vertical="center"/>
    </xf>
    <xf numFmtId="1" fontId="39" fillId="7" borderId="37" xfId="10" applyNumberFormat="1" applyFont="1" applyFill="1" applyBorder="1" applyAlignment="1">
      <alignment horizontal="center" vertical="center"/>
    </xf>
    <xf numFmtId="1" fontId="39" fillId="2" borderId="27" xfId="10" applyNumberFormat="1" applyFont="1" applyFill="1" applyBorder="1" applyAlignment="1" applyProtection="1">
      <alignment horizontal="center" vertical="center"/>
      <protection locked="0"/>
    </xf>
    <xf numFmtId="1" fontId="39" fillId="2" borderId="38" xfId="10" applyNumberFormat="1" applyFont="1" applyFill="1" applyBorder="1" applyAlignment="1" applyProtection="1">
      <alignment horizontal="center" vertical="center"/>
      <protection locked="0"/>
    </xf>
    <xf numFmtId="1" fontId="39" fillId="2" borderId="37" xfId="10" applyNumberFormat="1" applyFont="1" applyFill="1" applyBorder="1" applyAlignment="1" applyProtection="1">
      <alignment horizontal="center" vertical="center"/>
      <protection locked="0"/>
    </xf>
    <xf numFmtId="0" fontId="54" fillId="0" borderId="11" xfId="3" applyFont="1" applyBorder="1" applyAlignment="1" applyProtection="1">
      <alignment vertical="center" wrapText="1"/>
    </xf>
    <xf numFmtId="0" fontId="54" fillId="0" borderId="29" xfId="3" applyFont="1" applyBorder="1" applyAlignment="1" applyProtection="1">
      <alignment vertical="center"/>
    </xf>
    <xf numFmtId="0" fontId="54" fillId="0" borderId="43" xfId="3" applyFont="1" applyBorder="1" applyAlignment="1" applyProtection="1">
      <alignment vertical="center"/>
    </xf>
    <xf numFmtId="0" fontId="54" fillId="0" borderId="48" xfId="3" applyFont="1" applyBorder="1" applyAlignment="1" applyProtection="1">
      <alignment vertical="center"/>
    </xf>
    <xf numFmtId="1" fontId="54" fillId="0" borderId="1" xfId="3" applyNumberFormat="1" applyFont="1" applyBorder="1" applyAlignment="1">
      <alignment horizontal="center" vertical="center" wrapText="1"/>
    </xf>
    <xf numFmtId="0" fontId="53" fillId="0" borderId="1" xfId="9" applyFont="1" applyBorder="1" applyAlignment="1">
      <alignment horizontal="left" vertical="center" wrapText="1"/>
    </xf>
    <xf numFmtId="0" fontId="2" fillId="0" borderId="1" xfId="9" applyFont="1" applyBorder="1" applyAlignment="1">
      <alignment horizontal="left" vertical="center"/>
    </xf>
    <xf numFmtId="1" fontId="38" fillId="0" borderId="23" xfId="10" applyNumberFormat="1" applyFont="1" applyBorder="1" applyAlignment="1">
      <alignment horizontal="center" wrapText="1"/>
    </xf>
    <xf numFmtId="1" fontId="38" fillId="0" borderId="0" xfId="10" applyNumberFormat="1" applyFont="1" applyBorder="1" applyAlignment="1">
      <alignment horizontal="center"/>
    </xf>
    <xf numFmtId="0" fontId="2" fillId="0" borderId="5" xfId="9" applyFont="1" applyBorder="1" applyAlignment="1">
      <alignment horizontal="left" vertical="center"/>
    </xf>
    <xf numFmtId="1" fontId="39" fillId="7" borderId="58" xfId="10" applyNumberFormat="1" applyFont="1" applyFill="1" applyBorder="1" applyAlignment="1" applyProtection="1">
      <alignment horizontal="center"/>
    </xf>
    <xf numFmtId="1" fontId="39" fillId="7" borderId="59" xfId="10" applyNumberFormat="1" applyFont="1" applyFill="1" applyBorder="1" applyAlignment="1" applyProtection="1">
      <alignment horizontal="center"/>
    </xf>
    <xf numFmtId="1" fontId="53" fillId="2" borderId="58" xfId="10" applyNumberFormat="1" applyFont="1" applyFill="1" applyBorder="1" applyAlignment="1" applyProtection="1">
      <alignment horizontal="center" vertical="center"/>
      <protection locked="0"/>
    </xf>
    <xf numFmtId="1" fontId="53" fillId="2" borderId="59" xfId="10" applyNumberFormat="1" applyFont="1" applyFill="1" applyBorder="1" applyAlignment="1" applyProtection="1">
      <alignment horizontal="center" vertical="center"/>
      <protection locked="0"/>
    </xf>
    <xf numFmtId="0" fontId="38" fillId="10" borderId="1" xfId="10" applyFont="1" applyFill="1" applyBorder="1" applyAlignment="1">
      <alignment horizontal="left" vertical="center"/>
    </xf>
    <xf numFmtId="0" fontId="32" fillId="10" borderId="1" xfId="10" applyFont="1" applyFill="1" applyBorder="1" applyAlignment="1">
      <alignment horizontal="left"/>
    </xf>
    <xf numFmtId="0" fontId="39" fillId="12" borderId="5" xfId="10" applyFont="1" applyFill="1" applyBorder="1" applyAlignment="1" applyProtection="1">
      <alignment horizontal="center" vertical="center"/>
      <protection locked="0"/>
    </xf>
    <xf numFmtId="0" fontId="2" fillId="12" borderId="26" xfId="10" applyFill="1" applyBorder="1" applyAlignment="1">
      <alignment horizontal="center"/>
    </xf>
    <xf numFmtId="0" fontId="2" fillId="12" borderId="31" xfId="10" applyFill="1" applyBorder="1" applyAlignment="1">
      <alignment horizontal="center"/>
    </xf>
    <xf numFmtId="0" fontId="38" fillId="0" borderId="1" xfId="10" applyFont="1" applyBorder="1" applyAlignment="1">
      <alignment horizontal="left" vertical="center"/>
    </xf>
    <xf numFmtId="0" fontId="32" fillId="0" borderId="1" xfId="10" applyFont="1" applyBorder="1" applyAlignment="1">
      <alignment horizontal="left"/>
    </xf>
    <xf numFmtId="0" fontId="51" fillId="0" borderId="43" xfId="10" applyFont="1" applyBorder="1" applyAlignment="1">
      <alignment horizontal="center"/>
    </xf>
    <xf numFmtId="0" fontId="51" fillId="0" borderId="48" xfId="10" applyFont="1" applyBorder="1" applyAlignment="1">
      <alignment horizontal="center"/>
    </xf>
    <xf numFmtId="0" fontId="52" fillId="0" borderId="76" xfId="10" applyFont="1" applyBorder="1" applyAlignment="1">
      <alignment horizontal="center"/>
    </xf>
    <xf numFmtId="0" fontId="38" fillId="0" borderId="1" xfId="10" applyFont="1" applyBorder="1" applyAlignment="1">
      <alignment horizontal="left" vertical="center" wrapText="1"/>
    </xf>
    <xf numFmtId="0" fontId="32" fillId="0" borderId="5" xfId="10" applyFont="1" applyBorder="1" applyAlignment="1">
      <alignment horizontal="left" wrapText="1"/>
    </xf>
    <xf numFmtId="164" fontId="39" fillId="2" borderId="58" xfId="10" applyNumberFormat="1" applyFont="1" applyFill="1" applyBorder="1" applyAlignment="1" applyProtection="1">
      <alignment horizontal="center" vertical="center"/>
      <protection locked="0"/>
    </xf>
    <xf numFmtId="164" fontId="39" fillId="2" borderId="59" xfId="10" applyNumberFormat="1" applyFont="1" applyFill="1" applyBorder="1" applyAlignment="1" applyProtection="1">
      <alignment horizontal="center" vertical="center"/>
      <protection locked="0"/>
    </xf>
    <xf numFmtId="0" fontId="48" fillId="10" borderId="0" xfId="9" applyFont="1" applyFill="1" applyAlignment="1">
      <alignment horizontal="left" vertical="top" wrapText="1"/>
    </xf>
    <xf numFmtId="0" fontId="2" fillId="0" borderId="0" xfId="10" applyAlignment="1">
      <alignment wrapText="1"/>
    </xf>
    <xf numFmtId="0" fontId="39" fillId="12" borderId="26" xfId="10" applyFont="1" applyFill="1" applyBorder="1" applyAlignment="1" applyProtection="1">
      <alignment horizontal="center" vertical="center"/>
      <protection locked="0"/>
    </xf>
    <xf numFmtId="0" fontId="39" fillId="12" borderId="31" xfId="10" applyFont="1" applyFill="1" applyBorder="1" applyAlignment="1" applyProtection="1">
      <alignment horizontal="center" vertical="center"/>
      <protection locked="0"/>
    </xf>
    <xf numFmtId="0" fontId="2" fillId="12" borderId="26" xfId="10" applyFill="1" applyBorder="1" applyAlignment="1">
      <alignment horizontal="center" vertical="center"/>
    </xf>
    <xf numFmtId="0" fontId="2" fillId="12" borderId="31" xfId="10" applyFill="1" applyBorder="1" applyAlignment="1">
      <alignment horizontal="center" vertical="center"/>
    </xf>
    <xf numFmtId="0" fontId="38" fillId="0" borderId="5" xfId="10" applyFont="1" applyBorder="1" applyAlignment="1">
      <alignment horizontal="left" vertical="center"/>
    </xf>
    <xf numFmtId="0" fontId="32" fillId="0" borderId="31" xfId="10" applyFont="1" applyBorder="1"/>
  </cellXfs>
  <cellStyles count="11">
    <cellStyle name="Гиперссылка" xfId="1" builtinId="8"/>
    <cellStyle name="Обычный" xfId="0" builtinId="0"/>
    <cellStyle name="Обычный 2" xfId="9"/>
    <cellStyle name="Обычный 3" xfId="10"/>
    <cellStyle name="Обычный_Лист1" xfId="2"/>
    <cellStyle name="Обычный_Лист2" xfId="3"/>
    <cellStyle name="Обычный_Лист4" xfId="4"/>
    <cellStyle name="Обычный_Лист5" xfId="5"/>
    <cellStyle name="Обычный_Лист7" xfId="6"/>
    <cellStyle name="Обычный_Лист8" xfId="7"/>
    <cellStyle name="Обычный_Лист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c.europa.eu/food/safety/docs/cs_vet-med-residues_control_sampling_levels_freq_jme.pdf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c.europa.eu/food/safety/docs/cs_vet-med-residues_control_sampling_levels_freq_jme.pdf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c.europa.eu/food/safety/docs/cs_vet-med-residues_control_sampling_levels_freq_jme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6</xdr:row>
      <xdr:rowOff>342900</xdr:rowOff>
    </xdr:from>
    <xdr:to>
      <xdr:col>5</xdr:col>
      <xdr:colOff>371475</xdr:colOff>
      <xdr:row>6</xdr:row>
      <xdr:rowOff>342900</xdr:rowOff>
    </xdr:to>
    <xdr:sp macro="" textlink="">
      <xdr:nvSpPr>
        <xdr:cNvPr id="14620" name="Line 2"/>
        <xdr:cNvSpPr>
          <a:spLocks noChangeShapeType="1"/>
        </xdr:cNvSpPr>
      </xdr:nvSpPr>
      <xdr:spPr bwMode="auto">
        <a:xfrm flipH="1">
          <a:off x="3762375" y="190500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257175</xdr:colOff>
      <xdr:row>6</xdr:row>
      <xdr:rowOff>695325</xdr:rowOff>
    </xdr:from>
    <xdr:to>
      <xdr:col>11</xdr:col>
      <xdr:colOff>676275</xdr:colOff>
      <xdr:row>6</xdr:row>
      <xdr:rowOff>828675</xdr:rowOff>
    </xdr:to>
    <xdr:pic>
      <xdr:nvPicPr>
        <xdr:cNvPr id="14621" name="Picture 3" descr="pd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257425"/>
          <a:ext cx="4191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6</xdr:row>
      <xdr:rowOff>342900</xdr:rowOff>
    </xdr:from>
    <xdr:to>
      <xdr:col>5</xdr:col>
      <xdr:colOff>371475</xdr:colOff>
      <xdr:row>6</xdr:row>
      <xdr:rowOff>342900</xdr:rowOff>
    </xdr:to>
    <xdr:sp macro="" textlink="">
      <xdr:nvSpPr>
        <xdr:cNvPr id="18650" name="Line 2"/>
        <xdr:cNvSpPr>
          <a:spLocks noChangeShapeType="1"/>
        </xdr:cNvSpPr>
      </xdr:nvSpPr>
      <xdr:spPr bwMode="auto">
        <a:xfrm flipH="1">
          <a:off x="3248025" y="186690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257175</xdr:colOff>
      <xdr:row>6</xdr:row>
      <xdr:rowOff>695325</xdr:rowOff>
    </xdr:from>
    <xdr:to>
      <xdr:col>11</xdr:col>
      <xdr:colOff>676275</xdr:colOff>
      <xdr:row>6</xdr:row>
      <xdr:rowOff>828675</xdr:rowOff>
    </xdr:to>
    <xdr:pic>
      <xdr:nvPicPr>
        <xdr:cNvPr id="18651" name="Picture 3" descr="pd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2219325"/>
          <a:ext cx="4191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6</xdr:row>
      <xdr:rowOff>533400</xdr:rowOff>
    </xdr:from>
    <xdr:to>
      <xdr:col>10</xdr:col>
      <xdr:colOff>752475</xdr:colOff>
      <xdr:row>7</xdr:row>
      <xdr:rowOff>0</xdr:rowOff>
    </xdr:to>
    <xdr:pic>
      <xdr:nvPicPr>
        <xdr:cNvPr id="21506" name="Picture 4" descr="pd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971675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c.europa.eu/food/sites/food/files/safety/docs/cs_vet-med-residues_control_sampling_levels_freq_jm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c.europa.eu/food/sites/food/files/safety/docs/cs_vet-med-residues_control_sampling_levels_freq_jme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food/sites/food/files/safety/docs/cs_vet-med-residues_control_sampling_levels_freq_jm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c.europa.eu/food/sites/food/files/safety/docs/cs_vet-med-residues_control_sampling_levels_freq_jme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8"/>
  <sheetViews>
    <sheetView view="pageBreakPreview" zoomScale="70" zoomScaleNormal="50" zoomScaleSheetLayoutView="70" workbookViewId="0">
      <selection activeCell="N13" sqref="N13"/>
    </sheetView>
  </sheetViews>
  <sheetFormatPr defaultColWidth="9.140625" defaultRowHeight="15"/>
  <cols>
    <col min="1" max="1" width="5.140625" style="9" customWidth="1"/>
    <col min="2" max="2" width="39.140625" style="9" customWidth="1"/>
    <col min="3" max="3" width="11.140625" style="9" customWidth="1"/>
    <col min="4" max="4" width="11.5703125" style="9" customWidth="1"/>
    <col min="5" max="5" width="11" style="9" customWidth="1"/>
    <col min="6" max="6" width="9.140625" style="9" customWidth="1"/>
    <col min="7" max="7" width="29.28515625" style="9" customWidth="1"/>
    <col min="8" max="8" width="11.28515625" style="9" customWidth="1"/>
    <col min="9" max="9" width="15.85546875" style="9" customWidth="1"/>
    <col min="10" max="11" width="20.7109375" style="9" customWidth="1"/>
    <col min="12" max="12" width="25" style="9" customWidth="1"/>
    <col min="13" max="13" width="26.5703125" style="9" customWidth="1"/>
    <col min="14" max="14" width="29.28515625" style="9" customWidth="1"/>
    <col min="15" max="16384" width="9.140625" style="9"/>
  </cols>
  <sheetData>
    <row r="1" spans="1:17">
      <c r="N1" s="801"/>
    </row>
    <row r="2" spans="1:17" ht="18">
      <c r="L2" s="277" t="s">
        <v>161</v>
      </c>
      <c r="N2" s="277"/>
    </row>
    <row r="3" spans="1:17" ht="18">
      <c r="L3" s="276" t="s">
        <v>357</v>
      </c>
      <c r="N3" s="277"/>
    </row>
    <row r="4" spans="1:17" ht="18">
      <c r="L4" s="277" t="s">
        <v>238</v>
      </c>
      <c r="N4" s="277"/>
    </row>
    <row r="5" spans="1:17" ht="18">
      <c r="K5" s="10"/>
      <c r="L5" s="917" t="s">
        <v>366</v>
      </c>
      <c r="N5" s="908"/>
    </row>
    <row r="6" spans="1:17" ht="15.75">
      <c r="A6" s="1325" t="s">
        <v>51</v>
      </c>
      <c r="B6" s="1325"/>
      <c r="C6" s="1325"/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</row>
    <row r="7" spans="1:17" ht="25.5" customHeight="1">
      <c r="A7" s="1325" t="s">
        <v>333</v>
      </c>
      <c r="B7" s="1325"/>
      <c r="C7" s="1325"/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</row>
    <row r="9" spans="1:17">
      <c r="A9" s="12"/>
      <c r="B9" s="12"/>
      <c r="C9" s="16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3"/>
      <c r="Q9" s="13"/>
    </row>
    <row r="10" spans="1:17" ht="15.75">
      <c r="A10" s="1329" t="s">
        <v>27</v>
      </c>
      <c r="B10" s="1279"/>
      <c r="C10" s="1227" t="s">
        <v>43</v>
      </c>
      <c r="D10" s="1228"/>
      <c r="E10" s="1229"/>
      <c r="F10" s="169"/>
      <c r="G10" s="1" t="s">
        <v>33</v>
      </c>
      <c r="H10" s="170"/>
      <c r="I10" s="14"/>
      <c r="J10" s="12"/>
      <c r="K10" s="12"/>
      <c r="L10" s="12"/>
      <c r="M10" s="12"/>
      <c r="N10" s="12"/>
      <c r="O10" s="13"/>
      <c r="P10" s="13"/>
      <c r="Q10" s="13"/>
    </row>
    <row r="11" spans="1:17" ht="15.75" customHeight="1">
      <c r="A11" s="1330" t="s">
        <v>29</v>
      </c>
      <c r="B11" s="1331"/>
      <c r="C11" s="1227">
        <v>2021</v>
      </c>
      <c r="D11" s="1228"/>
      <c r="E11" s="1229"/>
      <c r="F11" s="169"/>
      <c r="G11" s="171"/>
      <c r="H11" s="14"/>
      <c r="I11" s="14"/>
      <c r="J11" s="12"/>
      <c r="K11" s="12"/>
      <c r="L11" s="12"/>
      <c r="M11" s="12"/>
      <c r="N11" s="12"/>
      <c r="O11" s="13"/>
      <c r="P11" s="13"/>
      <c r="Q11" s="13"/>
    </row>
    <row r="12" spans="1:17" ht="16.5" thickBot="1">
      <c r="A12" s="1329" t="s">
        <v>28</v>
      </c>
      <c r="B12" s="1279"/>
      <c r="C12" s="1332" t="s">
        <v>160</v>
      </c>
      <c r="D12" s="1333"/>
      <c r="E12" s="172"/>
      <c r="F12" s="172"/>
      <c r="G12" s="172"/>
      <c r="H12" s="14"/>
      <c r="I12" s="14"/>
      <c r="J12" s="12"/>
      <c r="K12" s="12"/>
      <c r="L12" s="12"/>
      <c r="M12" s="12"/>
      <c r="N12" s="12"/>
      <c r="O12" s="13"/>
      <c r="P12" s="13"/>
      <c r="Q12" s="13"/>
    </row>
    <row r="13" spans="1:17" ht="75.75" customHeight="1" thickBot="1">
      <c r="A13" s="1278" t="s">
        <v>46</v>
      </c>
      <c r="B13" s="1280"/>
      <c r="C13" s="1286">
        <v>443900</v>
      </c>
      <c r="D13" s="1287"/>
      <c r="E13" s="169"/>
      <c r="F13" s="169"/>
      <c r="G13" s="2" t="s">
        <v>220</v>
      </c>
      <c r="H13" s="802"/>
      <c r="I13" s="14"/>
      <c r="J13" s="173"/>
      <c r="K13" s="12"/>
      <c r="L13" s="168"/>
      <c r="M13" s="12"/>
      <c r="N13" s="12"/>
      <c r="O13" s="13"/>
      <c r="P13" s="13"/>
      <c r="Q13" s="13"/>
    </row>
    <row r="14" spans="1:17" ht="71.25" customHeight="1" thickBot="1">
      <c r="A14" s="1278" t="s">
        <v>47</v>
      </c>
      <c r="B14" s="1280"/>
      <c r="C14" s="1288">
        <v>443900</v>
      </c>
      <c r="D14" s="1289"/>
      <c r="E14" s="174"/>
      <c r="F14" s="175"/>
      <c r="G14" s="1242"/>
      <c r="H14" s="1243"/>
      <c r="I14" s="1243"/>
      <c r="J14" s="1244"/>
      <c r="K14" s="176"/>
      <c r="L14" s="176"/>
      <c r="M14" s="176"/>
      <c r="N14" s="176"/>
      <c r="O14" s="13"/>
      <c r="P14" s="13"/>
      <c r="Q14" s="13"/>
    </row>
    <row r="15" spans="1:17" ht="26.25" customHeight="1" thickBot="1">
      <c r="A15" s="1278" t="s">
        <v>30</v>
      </c>
      <c r="B15" s="1279"/>
      <c r="C15" s="1290" t="s">
        <v>35</v>
      </c>
      <c r="D15" s="1291"/>
      <c r="E15" s="1292"/>
      <c r="F15" s="1293"/>
      <c r="G15" s="3" t="s">
        <v>36</v>
      </c>
      <c r="H15" s="4" t="s">
        <v>37</v>
      </c>
      <c r="I15" s="12"/>
      <c r="J15" s="12"/>
      <c r="K15" s="12"/>
      <c r="L15" s="12"/>
      <c r="M15" s="12"/>
      <c r="N15" s="12"/>
      <c r="O15" s="13"/>
      <c r="P15" s="13"/>
      <c r="Q15" s="13"/>
    </row>
    <row r="16" spans="1:17" ht="29.25" customHeight="1" thickBot="1">
      <c r="A16" s="1278" t="s">
        <v>31</v>
      </c>
      <c r="B16" s="1281"/>
      <c r="C16" s="1282">
        <f>C14*0.4%</f>
        <v>1775.6000000000001</v>
      </c>
      <c r="D16" s="1283"/>
      <c r="E16" s="1283"/>
      <c r="F16" s="1284"/>
      <c r="G16" s="177"/>
      <c r="H16" s="178"/>
      <c r="I16" s="12"/>
      <c r="J16" s="12"/>
      <c r="K16" s="12"/>
      <c r="L16" s="12"/>
      <c r="M16" s="12"/>
      <c r="N16" s="12"/>
      <c r="O16" s="13"/>
      <c r="P16" s="13"/>
      <c r="Q16" s="13"/>
    </row>
    <row r="17" spans="1:17" ht="27" customHeight="1">
      <c r="A17" s="1278" t="s">
        <v>32</v>
      </c>
      <c r="B17" s="1279"/>
      <c r="C17" s="1298">
        <f>SUM(F22+F30+F32+F45+F49+F75+D195+D102+D150+D201+D224)</f>
        <v>1798</v>
      </c>
      <c r="D17" s="1299"/>
      <c r="E17" s="1299"/>
      <c r="F17" s="1300"/>
      <c r="G17" s="179"/>
      <c r="H17" s="180"/>
      <c r="I17" s="12"/>
      <c r="J17" s="12"/>
      <c r="K17" s="12"/>
      <c r="L17" s="12"/>
      <c r="M17" s="12"/>
      <c r="N17" s="12"/>
      <c r="O17" s="13"/>
      <c r="P17" s="13"/>
      <c r="Q17" s="13"/>
    </row>
    <row r="18" spans="1:17">
      <c r="A18" s="12"/>
      <c r="B18" s="181"/>
      <c r="C18" s="182"/>
      <c r="D18" s="183"/>
      <c r="E18" s="183"/>
      <c r="F18" s="183"/>
      <c r="G18" s="184"/>
      <c r="H18" s="184"/>
      <c r="I18" s="12"/>
      <c r="J18" s="12"/>
      <c r="K18" s="12"/>
      <c r="L18" s="12"/>
      <c r="M18" s="12"/>
      <c r="N18" s="12"/>
      <c r="O18" s="13"/>
      <c r="P18" s="13"/>
      <c r="Q18" s="13"/>
    </row>
    <row r="19" spans="1:17" ht="15.75">
      <c r="A19" s="1217" t="s">
        <v>34</v>
      </c>
      <c r="B19" s="1294"/>
      <c r="C19" s="1197" t="s">
        <v>41</v>
      </c>
      <c r="D19" s="1285"/>
      <c r="E19" s="1285"/>
      <c r="F19" s="1198"/>
      <c r="G19" s="1212" t="s">
        <v>38</v>
      </c>
      <c r="H19" s="1235" t="s">
        <v>48</v>
      </c>
      <c r="I19" s="1212" t="s">
        <v>45</v>
      </c>
      <c r="J19" s="1212" t="s">
        <v>351</v>
      </c>
      <c r="K19" s="1212" t="s">
        <v>90</v>
      </c>
      <c r="L19" s="1212" t="s">
        <v>91</v>
      </c>
      <c r="M19" s="1212" t="s">
        <v>92</v>
      </c>
      <c r="N19" s="1246" t="s">
        <v>40</v>
      </c>
      <c r="O19" s="13"/>
      <c r="P19" s="13"/>
      <c r="Q19" s="13"/>
    </row>
    <row r="20" spans="1:17" ht="58.5" customHeight="1">
      <c r="A20" s="1276"/>
      <c r="B20" s="1295"/>
      <c r="C20" s="698" t="s">
        <v>44</v>
      </c>
      <c r="D20" s="698" t="s">
        <v>42</v>
      </c>
      <c r="E20" s="699" t="s">
        <v>0</v>
      </c>
      <c r="F20" s="328" t="s">
        <v>0</v>
      </c>
      <c r="G20" s="1215"/>
      <c r="H20" s="1215"/>
      <c r="I20" s="1215"/>
      <c r="J20" s="1215"/>
      <c r="K20" s="1213"/>
      <c r="L20" s="1213"/>
      <c r="M20" s="1215"/>
      <c r="N20" s="1247"/>
      <c r="O20" s="13"/>
      <c r="P20" s="13"/>
      <c r="Q20" s="13"/>
    </row>
    <row r="21" spans="1:17" ht="27" customHeight="1">
      <c r="A21" s="1296"/>
      <c r="B21" s="1297"/>
      <c r="C21" s="700" t="s">
        <v>31</v>
      </c>
      <c r="D21" s="700" t="s">
        <v>88</v>
      </c>
      <c r="E21" s="700" t="s">
        <v>31</v>
      </c>
      <c r="F21" s="16" t="s">
        <v>51</v>
      </c>
      <c r="G21" s="1216"/>
      <c r="H21" s="1215"/>
      <c r="I21" s="1215"/>
      <c r="J21" s="1216"/>
      <c r="K21" s="1214"/>
      <c r="L21" s="1214"/>
      <c r="M21" s="1215"/>
      <c r="N21" s="1247"/>
      <c r="O21" s="13"/>
      <c r="P21" s="13"/>
      <c r="Q21" s="13"/>
    </row>
    <row r="22" spans="1:17" ht="17.100000000000001" customHeight="1">
      <c r="A22" s="1221" t="s">
        <v>2</v>
      </c>
      <c r="B22" s="1252" t="s">
        <v>49</v>
      </c>
      <c r="C22" s="1230">
        <f>0.5*(C14*0.25%)/6</f>
        <v>92.479166666666671</v>
      </c>
      <c r="D22" s="1230">
        <f>C22</f>
        <v>92.479166666666671</v>
      </c>
      <c r="E22" s="1224">
        <f>SUM(C22:D29)</f>
        <v>184.95833333333334</v>
      </c>
      <c r="F22" s="1233">
        <v>185</v>
      </c>
      <c r="G22" s="126" t="s">
        <v>167</v>
      </c>
      <c r="H22" s="124" t="s">
        <v>94</v>
      </c>
      <c r="I22" s="124"/>
      <c r="J22" s="144" t="s">
        <v>98</v>
      </c>
      <c r="K22" s="134"/>
      <c r="L22" s="134">
        <v>0.7</v>
      </c>
      <c r="M22" s="124" t="s">
        <v>121</v>
      </c>
      <c r="N22" s="124" t="s">
        <v>165</v>
      </c>
      <c r="O22" s="13"/>
      <c r="P22" s="13"/>
      <c r="Q22" s="13"/>
    </row>
    <row r="23" spans="1:17" ht="17.100000000000001" customHeight="1">
      <c r="A23" s="1222"/>
      <c r="B23" s="1248"/>
      <c r="C23" s="1231"/>
      <c r="D23" s="1231"/>
      <c r="E23" s="1225"/>
      <c r="F23" s="1245"/>
      <c r="G23" s="127" t="s">
        <v>167</v>
      </c>
      <c r="H23" s="32" t="s">
        <v>97</v>
      </c>
      <c r="I23" s="32"/>
      <c r="J23" s="32" t="s">
        <v>98</v>
      </c>
      <c r="K23" s="41"/>
      <c r="L23" s="697">
        <v>1</v>
      </c>
      <c r="M23" s="32" t="s">
        <v>121</v>
      </c>
      <c r="N23" s="32" t="s">
        <v>165</v>
      </c>
      <c r="O23" s="13"/>
      <c r="P23" s="13"/>
      <c r="Q23" s="13"/>
    </row>
    <row r="24" spans="1:17" s="388" customFormat="1" ht="17.100000000000001" customHeight="1">
      <c r="A24" s="1222"/>
      <c r="B24" s="1248"/>
      <c r="C24" s="1231"/>
      <c r="D24" s="1231"/>
      <c r="E24" s="1225"/>
      <c r="F24" s="1245"/>
      <c r="G24" s="510" t="s">
        <v>229</v>
      </c>
      <c r="H24" s="419" t="s">
        <v>94</v>
      </c>
      <c r="I24" s="419"/>
      <c r="J24" s="419" t="s">
        <v>98</v>
      </c>
      <c r="K24" s="429"/>
      <c r="L24" s="429">
        <v>0.4</v>
      </c>
      <c r="M24" s="419" t="s">
        <v>121</v>
      </c>
      <c r="N24" s="419" t="s">
        <v>165</v>
      </c>
      <c r="O24" s="445"/>
      <c r="P24" s="445"/>
      <c r="Q24" s="445"/>
    </row>
    <row r="25" spans="1:17" s="388" customFormat="1" ht="17.100000000000001" customHeight="1">
      <c r="A25" s="1222"/>
      <c r="B25" s="1248"/>
      <c r="C25" s="1231"/>
      <c r="D25" s="1231"/>
      <c r="E25" s="1225"/>
      <c r="F25" s="1245"/>
      <c r="G25" s="510" t="s">
        <v>228</v>
      </c>
      <c r="H25" s="419" t="s">
        <v>94</v>
      </c>
      <c r="I25" s="419"/>
      <c r="J25" s="419" t="s">
        <v>98</v>
      </c>
      <c r="K25" s="429"/>
      <c r="L25" s="429">
        <v>0.4</v>
      </c>
      <c r="M25" s="419" t="s">
        <v>121</v>
      </c>
      <c r="N25" s="419" t="s">
        <v>165</v>
      </c>
      <c r="O25" s="445"/>
      <c r="P25" s="445"/>
      <c r="Q25" s="445"/>
    </row>
    <row r="26" spans="1:17" s="388" customFormat="1" ht="17.100000000000001" customHeight="1">
      <c r="A26" s="1222"/>
      <c r="B26" s="1248"/>
      <c r="C26" s="1231"/>
      <c r="D26" s="1231"/>
      <c r="E26" s="1225"/>
      <c r="F26" s="1245"/>
      <c r="G26" s="510" t="s">
        <v>229</v>
      </c>
      <c r="H26" s="419" t="s">
        <v>97</v>
      </c>
      <c r="I26" s="419"/>
      <c r="J26" s="419" t="s">
        <v>98</v>
      </c>
      <c r="K26" s="429"/>
      <c r="L26" s="429">
        <v>1</v>
      </c>
      <c r="M26" s="419" t="s">
        <v>121</v>
      </c>
      <c r="N26" s="419" t="s">
        <v>165</v>
      </c>
      <c r="O26" s="445"/>
      <c r="P26" s="445"/>
      <c r="Q26" s="445"/>
    </row>
    <row r="27" spans="1:17" s="388" customFormat="1" ht="17.100000000000001" customHeight="1">
      <c r="A27" s="1222"/>
      <c r="B27" s="1248"/>
      <c r="C27" s="1231"/>
      <c r="D27" s="1231"/>
      <c r="E27" s="1225"/>
      <c r="F27" s="1245"/>
      <c r="G27" s="510" t="s">
        <v>228</v>
      </c>
      <c r="H27" s="419" t="s">
        <v>97</v>
      </c>
      <c r="I27" s="419"/>
      <c r="J27" s="419" t="s">
        <v>98</v>
      </c>
      <c r="K27" s="429"/>
      <c r="L27" s="429">
        <v>1</v>
      </c>
      <c r="M27" s="419" t="s">
        <v>121</v>
      </c>
      <c r="N27" s="419" t="s">
        <v>165</v>
      </c>
      <c r="O27" s="445"/>
      <c r="P27" s="445"/>
      <c r="Q27" s="445"/>
    </row>
    <row r="28" spans="1:17" ht="17.100000000000001" customHeight="1">
      <c r="A28" s="1222"/>
      <c r="B28" s="1248"/>
      <c r="C28" s="1231"/>
      <c r="D28" s="1231"/>
      <c r="E28" s="1225"/>
      <c r="F28" s="1245"/>
      <c r="G28" s="414"/>
      <c r="H28" s="419"/>
      <c r="I28" s="419"/>
      <c r="J28" s="419"/>
      <c r="K28" s="429"/>
      <c r="L28" s="429"/>
      <c r="M28" s="419"/>
      <c r="N28" s="419"/>
      <c r="O28" s="13"/>
      <c r="P28" s="13"/>
      <c r="Q28" s="13"/>
    </row>
    <row r="29" spans="1:17" ht="17.100000000000001" customHeight="1">
      <c r="A29" s="1223"/>
      <c r="B29" s="1249"/>
      <c r="C29" s="1232"/>
      <c r="D29" s="1232"/>
      <c r="E29" s="1226"/>
      <c r="F29" s="1234"/>
      <c r="G29" s="548"/>
      <c r="H29" s="448"/>
      <c r="I29" s="448"/>
      <c r="J29" s="448"/>
      <c r="K29" s="521"/>
      <c r="L29" s="521"/>
      <c r="M29" s="448"/>
      <c r="N29" s="448"/>
      <c r="O29" s="13"/>
      <c r="P29" s="13"/>
      <c r="Q29" s="13"/>
    </row>
    <row r="30" spans="1:17" s="242" customFormat="1" ht="17.25" customHeight="1">
      <c r="A30" s="1221" t="s">
        <v>3</v>
      </c>
      <c r="B30" s="1217" t="s">
        <v>50</v>
      </c>
      <c r="C30" s="1230">
        <f>0.5*(C14*0.25%)/6</f>
        <v>92.479166666666671</v>
      </c>
      <c r="D30" s="1230">
        <f>C30</f>
        <v>92.479166666666671</v>
      </c>
      <c r="E30" s="1224">
        <f>SUM(C30:D31)</f>
        <v>184.95833333333334</v>
      </c>
      <c r="F30" s="1233">
        <v>185</v>
      </c>
      <c r="G30" s="457" t="s">
        <v>249</v>
      </c>
      <c r="H30" s="418" t="s">
        <v>94</v>
      </c>
      <c r="I30" s="418"/>
      <c r="J30" s="418" t="s">
        <v>98</v>
      </c>
      <c r="K30" s="427"/>
      <c r="L30" s="427">
        <v>3.3</v>
      </c>
      <c r="M30" s="418" t="s">
        <v>121</v>
      </c>
      <c r="N30" s="774" t="s">
        <v>206</v>
      </c>
      <c r="O30" s="241"/>
      <c r="P30" s="241"/>
      <c r="Q30" s="241"/>
    </row>
    <row r="31" spans="1:17" s="242" customFormat="1" ht="14.25" customHeight="1">
      <c r="A31" s="1222"/>
      <c r="B31" s="1276"/>
      <c r="C31" s="1231"/>
      <c r="D31" s="1231"/>
      <c r="E31" s="1226"/>
      <c r="F31" s="1234"/>
      <c r="G31" s="550" t="s">
        <v>250</v>
      </c>
      <c r="H31" s="470" t="s">
        <v>94</v>
      </c>
      <c r="I31" s="470"/>
      <c r="J31" s="470" t="s">
        <v>98</v>
      </c>
      <c r="K31" s="471"/>
      <c r="L31" s="471">
        <v>3.2</v>
      </c>
      <c r="M31" s="470" t="s">
        <v>121</v>
      </c>
      <c r="N31" s="826" t="s">
        <v>165</v>
      </c>
      <c r="O31" s="241"/>
      <c r="P31" s="241"/>
      <c r="Q31" s="241"/>
    </row>
    <row r="32" spans="1:17" ht="17.100000000000001" customHeight="1">
      <c r="A32" s="1221" t="s">
        <v>4</v>
      </c>
      <c r="B32" s="1265" t="s">
        <v>54</v>
      </c>
      <c r="C32" s="1230">
        <f>0.5*(C14*0.25%)/6</f>
        <v>92.479166666666671</v>
      </c>
      <c r="D32" s="1230">
        <f>C32</f>
        <v>92.479166666666671</v>
      </c>
      <c r="E32" s="1224">
        <f>SUM(C32:D44)</f>
        <v>184.95833333333334</v>
      </c>
      <c r="F32" s="1233">
        <v>185</v>
      </c>
      <c r="G32" s="457" t="s">
        <v>99</v>
      </c>
      <c r="H32" s="418" t="s">
        <v>94</v>
      </c>
      <c r="I32" s="418"/>
      <c r="J32" s="418" t="s">
        <v>98</v>
      </c>
      <c r="K32" s="427"/>
      <c r="L32" s="427">
        <v>0.7</v>
      </c>
      <c r="M32" s="418" t="s">
        <v>121</v>
      </c>
      <c r="N32" s="418" t="s">
        <v>165</v>
      </c>
      <c r="O32" s="13"/>
      <c r="P32" s="13"/>
      <c r="Q32" s="13"/>
    </row>
    <row r="33" spans="1:17" ht="17.100000000000001" customHeight="1">
      <c r="A33" s="1222"/>
      <c r="B33" s="1266"/>
      <c r="C33" s="1231"/>
      <c r="D33" s="1231"/>
      <c r="E33" s="1225"/>
      <c r="F33" s="1245"/>
      <c r="G33" s="548" t="s">
        <v>235</v>
      </c>
      <c r="H33" s="551" t="s">
        <v>94</v>
      </c>
      <c r="I33" s="415"/>
      <c r="J33" s="415" t="s">
        <v>98</v>
      </c>
      <c r="K33" s="488"/>
      <c r="L33" s="552">
        <v>0.34</v>
      </c>
      <c r="M33" s="551" t="s">
        <v>121</v>
      </c>
      <c r="N33" s="551" t="s">
        <v>165</v>
      </c>
      <c r="O33" s="13"/>
      <c r="P33" s="13"/>
      <c r="Q33" s="13"/>
    </row>
    <row r="34" spans="1:17" ht="17.100000000000001" customHeight="1">
      <c r="A34" s="1222"/>
      <c r="B34" s="1266"/>
      <c r="C34" s="1231"/>
      <c r="D34" s="1231"/>
      <c r="E34" s="1225"/>
      <c r="F34" s="1245"/>
      <c r="G34" s="548" t="s">
        <v>234</v>
      </c>
      <c r="H34" s="551" t="s">
        <v>94</v>
      </c>
      <c r="I34" s="415"/>
      <c r="J34" s="415" t="s">
        <v>98</v>
      </c>
      <c r="K34" s="488"/>
      <c r="L34" s="449">
        <v>0.42</v>
      </c>
      <c r="M34" s="415" t="s">
        <v>121</v>
      </c>
      <c r="N34" s="415" t="s">
        <v>165</v>
      </c>
      <c r="O34" s="13"/>
      <c r="P34" s="13"/>
      <c r="Q34" s="13"/>
    </row>
    <row r="35" spans="1:17" ht="17.100000000000001" customHeight="1">
      <c r="A35" s="1222"/>
      <c r="B35" s="1266"/>
      <c r="C35" s="1231"/>
      <c r="D35" s="1231"/>
      <c r="E35" s="1225"/>
      <c r="F35" s="1245"/>
      <c r="G35" s="510" t="s">
        <v>99</v>
      </c>
      <c r="H35" s="448" t="s">
        <v>97</v>
      </c>
      <c r="I35" s="419"/>
      <c r="J35" s="419" t="s">
        <v>98</v>
      </c>
      <c r="K35" s="429"/>
      <c r="L35" s="553">
        <v>1</v>
      </c>
      <c r="M35" s="514" t="s">
        <v>121</v>
      </c>
      <c r="N35" s="514" t="s">
        <v>165</v>
      </c>
      <c r="O35" s="13"/>
      <c r="P35" s="13"/>
      <c r="Q35" s="13"/>
    </row>
    <row r="36" spans="1:17" ht="17.100000000000001" customHeight="1">
      <c r="A36" s="1222"/>
      <c r="B36" s="1266"/>
      <c r="C36" s="1231"/>
      <c r="D36" s="1231"/>
      <c r="E36" s="1225"/>
      <c r="F36" s="1245"/>
      <c r="G36" s="510" t="s">
        <v>100</v>
      </c>
      <c r="H36" s="419" t="s">
        <v>94</v>
      </c>
      <c r="I36" s="419"/>
      <c r="J36" s="419" t="s">
        <v>98</v>
      </c>
      <c r="K36" s="429"/>
      <c r="L36" s="429">
        <v>0.6</v>
      </c>
      <c r="M36" s="419" t="s">
        <v>121</v>
      </c>
      <c r="N36" s="419" t="s">
        <v>165</v>
      </c>
      <c r="O36" s="13"/>
      <c r="P36" s="13"/>
      <c r="Q36" s="13"/>
    </row>
    <row r="37" spans="1:17" ht="17.100000000000001" customHeight="1">
      <c r="A37" s="1222"/>
      <c r="B37" s="1266"/>
      <c r="C37" s="1231"/>
      <c r="D37" s="1231"/>
      <c r="E37" s="1225"/>
      <c r="F37" s="1245"/>
      <c r="G37" s="825" t="s">
        <v>100</v>
      </c>
      <c r="H37" s="419" t="s">
        <v>97</v>
      </c>
      <c r="I37" s="419"/>
      <c r="J37" s="419" t="s">
        <v>98</v>
      </c>
      <c r="K37" s="429"/>
      <c r="L37" s="429">
        <v>0.6</v>
      </c>
      <c r="M37" s="419" t="s">
        <v>121</v>
      </c>
      <c r="N37" s="419" t="s">
        <v>165</v>
      </c>
      <c r="O37" s="13"/>
      <c r="P37" s="13"/>
      <c r="Q37" s="13"/>
    </row>
    <row r="38" spans="1:17" ht="17.100000000000001" customHeight="1">
      <c r="A38" s="1222"/>
      <c r="B38" s="1266"/>
      <c r="C38" s="1231"/>
      <c r="D38" s="1231"/>
      <c r="E38" s="1225"/>
      <c r="F38" s="1245"/>
      <c r="G38" s="836"/>
      <c r="H38" s="448"/>
      <c r="I38" s="448"/>
      <c r="J38" s="448"/>
      <c r="K38" s="521"/>
      <c r="L38" s="521"/>
      <c r="M38" s="448"/>
      <c r="N38" s="448"/>
      <c r="O38" s="13"/>
      <c r="P38" s="13"/>
      <c r="Q38" s="13"/>
    </row>
    <row r="39" spans="1:17" ht="17.100000000000001" customHeight="1">
      <c r="A39" s="1222"/>
      <c r="B39" s="1266"/>
      <c r="C39" s="1231"/>
      <c r="D39" s="1231"/>
      <c r="E39" s="1225"/>
      <c r="F39" s="1245"/>
      <c r="G39" s="836" t="s">
        <v>303</v>
      </c>
      <c r="H39" s="804" t="s">
        <v>94</v>
      </c>
      <c r="I39" s="804"/>
      <c r="J39" s="752" t="s">
        <v>98</v>
      </c>
      <c r="K39" s="805"/>
      <c r="L39" s="805">
        <v>1.1499999999999999</v>
      </c>
      <c r="M39" s="752" t="s">
        <v>121</v>
      </c>
      <c r="N39" s="752" t="s">
        <v>165</v>
      </c>
      <c r="O39" s="13"/>
      <c r="P39" s="13"/>
      <c r="Q39" s="13"/>
    </row>
    <row r="40" spans="1:17" ht="17.100000000000001" customHeight="1">
      <c r="A40" s="1222"/>
      <c r="B40" s="1266"/>
      <c r="C40" s="1231"/>
      <c r="D40" s="1231"/>
      <c r="E40" s="1225"/>
      <c r="F40" s="1245"/>
      <c r="G40" s="836" t="s">
        <v>303</v>
      </c>
      <c r="H40" s="804" t="s">
        <v>180</v>
      </c>
      <c r="I40" s="804"/>
      <c r="J40" s="752" t="s">
        <v>98</v>
      </c>
      <c r="K40" s="805"/>
      <c r="L40" s="805">
        <v>0.87</v>
      </c>
      <c r="M40" s="752">
        <v>0.75</v>
      </c>
      <c r="N40" s="752" t="s">
        <v>165</v>
      </c>
      <c r="O40" s="13"/>
      <c r="P40" s="13"/>
      <c r="Q40" s="13"/>
    </row>
    <row r="41" spans="1:17" ht="17.100000000000001" customHeight="1">
      <c r="A41" s="1222"/>
      <c r="B41" s="1266"/>
      <c r="C41" s="1231"/>
      <c r="D41" s="1231"/>
      <c r="E41" s="1225"/>
      <c r="F41" s="1245"/>
      <c r="G41" s="837" t="s">
        <v>304</v>
      </c>
      <c r="H41" s="806" t="s">
        <v>180</v>
      </c>
      <c r="I41" s="806"/>
      <c r="J41" s="804" t="s">
        <v>98</v>
      </c>
      <c r="K41" s="800"/>
      <c r="L41" s="800">
        <v>0.94</v>
      </c>
      <c r="M41" s="810">
        <v>0.75</v>
      </c>
      <c r="N41" s="804" t="s">
        <v>165</v>
      </c>
      <c r="O41" s="13"/>
      <c r="P41" s="13"/>
      <c r="Q41" s="13"/>
    </row>
    <row r="42" spans="1:17" ht="17.100000000000001" customHeight="1">
      <c r="A42" s="1222"/>
      <c r="B42" s="1266"/>
      <c r="C42" s="1231"/>
      <c r="D42" s="1231"/>
      <c r="E42" s="1225"/>
      <c r="F42" s="1245"/>
      <c r="G42" s="837" t="s">
        <v>314</v>
      </c>
      <c r="H42" s="806" t="s">
        <v>180</v>
      </c>
      <c r="I42" s="806"/>
      <c r="J42" s="804" t="s">
        <v>98</v>
      </c>
      <c r="K42" s="810"/>
      <c r="L42" s="810">
        <v>4.8</v>
      </c>
      <c r="M42" s="752" t="s">
        <v>121</v>
      </c>
      <c r="N42" s="752" t="s">
        <v>165</v>
      </c>
      <c r="O42" s="13"/>
      <c r="P42" s="13"/>
      <c r="Q42" s="13"/>
    </row>
    <row r="43" spans="1:17" ht="17.100000000000001" customHeight="1">
      <c r="A43" s="1222"/>
      <c r="B43" s="1266"/>
      <c r="C43" s="1231"/>
      <c r="D43" s="1231"/>
      <c r="E43" s="1225"/>
      <c r="F43" s="1245"/>
      <c r="G43" s="837" t="s">
        <v>315</v>
      </c>
      <c r="H43" s="806" t="s">
        <v>180</v>
      </c>
      <c r="I43" s="806"/>
      <c r="J43" s="804" t="s">
        <v>98</v>
      </c>
      <c r="K43" s="810"/>
      <c r="L43" s="810">
        <v>4.72</v>
      </c>
      <c r="M43" s="752" t="s">
        <v>121</v>
      </c>
      <c r="N43" s="804" t="s">
        <v>165</v>
      </c>
      <c r="O43" s="13"/>
      <c r="P43" s="13"/>
      <c r="Q43" s="13"/>
    </row>
    <row r="44" spans="1:17" ht="17.100000000000001" customHeight="1">
      <c r="A44" s="1223"/>
      <c r="B44" s="1267"/>
      <c r="C44" s="1232"/>
      <c r="D44" s="1232"/>
      <c r="E44" s="1226"/>
      <c r="F44" s="1234"/>
      <c r="G44" s="562"/>
      <c r="H44" s="554"/>
      <c r="I44" s="554"/>
      <c r="J44" s="554"/>
      <c r="K44" s="822"/>
      <c r="L44" s="822"/>
      <c r="M44" s="823"/>
      <c r="N44" s="554"/>
      <c r="O44" s="13"/>
      <c r="P44" s="13"/>
      <c r="Q44" s="13"/>
    </row>
    <row r="45" spans="1:17" ht="17.25" customHeight="1">
      <c r="A45" s="1221" t="s">
        <v>5</v>
      </c>
      <c r="B45" s="1217" t="s">
        <v>55</v>
      </c>
      <c r="C45" s="1230">
        <f>0.5*(C14*0.25%)/6</f>
        <v>92.479166666666671</v>
      </c>
      <c r="D45" s="1230">
        <f>C45</f>
        <v>92.479166666666671</v>
      </c>
      <c r="E45" s="1224">
        <f>SUM(C45:D48)</f>
        <v>184.95833333333334</v>
      </c>
      <c r="F45" s="1233">
        <v>185</v>
      </c>
      <c r="G45" s="457" t="s">
        <v>101</v>
      </c>
      <c r="H45" s="418" t="s">
        <v>94</v>
      </c>
      <c r="I45" s="418" t="s">
        <v>95</v>
      </c>
      <c r="J45" s="419" t="s">
        <v>98</v>
      </c>
      <c r="K45" s="427">
        <v>1.5</v>
      </c>
      <c r="L45" s="427">
        <v>0.74</v>
      </c>
      <c r="M45" s="418" t="s">
        <v>121</v>
      </c>
      <c r="N45" s="518" t="s">
        <v>300</v>
      </c>
      <c r="O45" s="13"/>
      <c r="P45" s="13"/>
      <c r="Q45" s="13"/>
    </row>
    <row r="46" spans="1:17" ht="15" customHeight="1">
      <c r="A46" s="1222"/>
      <c r="B46" s="1276"/>
      <c r="C46" s="1231"/>
      <c r="D46" s="1231"/>
      <c r="E46" s="1225"/>
      <c r="F46" s="1245"/>
      <c r="G46" s="510" t="s">
        <v>101</v>
      </c>
      <c r="H46" s="419" t="s">
        <v>97</v>
      </c>
      <c r="I46" s="419" t="s">
        <v>95</v>
      </c>
      <c r="J46" s="419" t="s">
        <v>98</v>
      </c>
      <c r="K46" s="429">
        <v>1.5</v>
      </c>
      <c r="L46" s="429">
        <v>0.67</v>
      </c>
      <c r="M46" s="419" t="s">
        <v>121</v>
      </c>
      <c r="N46" s="419" t="s">
        <v>300</v>
      </c>
      <c r="O46" s="13"/>
      <c r="P46" s="13"/>
      <c r="Q46" s="13"/>
    </row>
    <row r="47" spans="1:17" ht="17.100000000000001" customHeight="1">
      <c r="A47" s="1222"/>
      <c r="B47" s="1276"/>
      <c r="C47" s="1231"/>
      <c r="D47" s="1231"/>
      <c r="E47" s="1225"/>
      <c r="F47" s="1245"/>
      <c r="G47" s="555"/>
      <c r="H47" s="556"/>
      <c r="I47" s="557"/>
      <c r="J47" s="556"/>
      <c r="K47" s="558"/>
      <c r="L47" s="558"/>
      <c r="M47" s="556"/>
      <c r="N47" s="415"/>
      <c r="O47" s="13"/>
      <c r="P47" s="13"/>
      <c r="Q47" s="13"/>
    </row>
    <row r="48" spans="1:17" ht="17.100000000000001" customHeight="1">
      <c r="A48" s="1222"/>
      <c r="B48" s="1276"/>
      <c r="C48" s="1232"/>
      <c r="D48" s="1232"/>
      <c r="E48" s="1226"/>
      <c r="F48" s="1234"/>
      <c r="G48" s="548"/>
      <c r="H48" s="415"/>
      <c r="I48" s="551"/>
      <c r="J48" s="415"/>
      <c r="K48" s="552"/>
      <c r="L48" s="449"/>
      <c r="M48" s="415"/>
      <c r="N48" s="554"/>
      <c r="O48" s="13"/>
      <c r="P48" s="13"/>
      <c r="Q48" s="13"/>
    </row>
    <row r="49" spans="1:17" ht="17.100000000000001" customHeight="1">
      <c r="A49" s="1221" t="s">
        <v>6</v>
      </c>
      <c r="B49" s="1314" t="s">
        <v>56</v>
      </c>
      <c r="C49" s="1230">
        <f>0.5*(C14*0.25%)/6</f>
        <v>92.479166666666671</v>
      </c>
      <c r="D49" s="1230">
        <f>C49</f>
        <v>92.479166666666671</v>
      </c>
      <c r="E49" s="1224">
        <f>SUM(C49:D74)</f>
        <v>184.95833333333334</v>
      </c>
      <c r="F49" s="1233">
        <v>185</v>
      </c>
      <c r="G49" s="457" t="s">
        <v>102</v>
      </c>
      <c r="H49" s="418" t="s">
        <v>94</v>
      </c>
      <c r="I49" s="418"/>
      <c r="J49" s="418" t="s">
        <v>98</v>
      </c>
      <c r="K49" s="427"/>
      <c r="L49" s="427">
        <v>0.11</v>
      </c>
      <c r="M49" s="418" t="s">
        <v>121</v>
      </c>
      <c r="N49" s="774" t="s">
        <v>165</v>
      </c>
      <c r="O49" s="13"/>
      <c r="P49" s="13"/>
      <c r="Q49" s="13"/>
    </row>
    <row r="50" spans="1:17" ht="17.100000000000001" customHeight="1">
      <c r="A50" s="1222"/>
      <c r="B50" s="1315"/>
      <c r="C50" s="1231"/>
      <c r="D50" s="1231"/>
      <c r="E50" s="1225"/>
      <c r="F50" s="1245"/>
      <c r="G50" s="510" t="s">
        <v>102</v>
      </c>
      <c r="H50" s="448" t="s">
        <v>97</v>
      </c>
      <c r="I50" s="419"/>
      <c r="J50" s="448" t="s">
        <v>98</v>
      </c>
      <c r="K50" s="429"/>
      <c r="L50" s="429">
        <v>0.11</v>
      </c>
      <c r="M50" s="419" t="s">
        <v>121</v>
      </c>
      <c r="N50" s="752" t="s">
        <v>165</v>
      </c>
      <c r="O50" s="12"/>
      <c r="P50" s="12"/>
      <c r="Q50" s="12"/>
    </row>
    <row r="51" spans="1:17" ht="17.100000000000001" customHeight="1">
      <c r="A51" s="1222"/>
      <c r="B51" s="1315"/>
      <c r="C51" s="1231"/>
      <c r="D51" s="1231"/>
      <c r="E51" s="1225"/>
      <c r="F51" s="1245"/>
      <c r="G51" s="559" t="s">
        <v>190</v>
      </c>
      <c r="H51" s="448" t="s">
        <v>248</v>
      </c>
      <c r="I51" s="419"/>
      <c r="J51" s="448" t="s">
        <v>98</v>
      </c>
      <c r="K51" s="560"/>
      <c r="L51" s="560">
        <v>0.44</v>
      </c>
      <c r="M51" s="419" t="s">
        <v>121</v>
      </c>
      <c r="N51" s="752" t="s">
        <v>165</v>
      </c>
      <c r="O51" s="12"/>
      <c r="P51" s="12"/>
      <c r="Q51" s="12"/>
    </row>
    <row r="52" spans="1:17" ht="17.100000000000001" customHeight="1">
      <c r="A52" s="1222"/>
      <c r="B52" s="1315"/>
      <c r="C52" s="1231"/>
      <c r="D52" s="1231"/>
      <c r="E52" s="1225"/>
      <c r="F52" s="1245"/>
      <c r="G52" s="555" t="s">
        <v>190</v>
      </c>
      <c r="H52" s="419" t="s">
        <v>94</v>
      </c>
      <c r="I52" s="419"/>
      <c r="J52" s="448" t="s">
        <v>98</v>
      </c>
      <c r="K52" s="561"/>
      <c r="L52" s="561">
        <v>0.44</v>
      </c>
      <c r="M52" s="419" t="s">
        <v>121</v>
      </c>
      <c r="N52" s="752" t="s">
        <v>165</v>
      </c>
      <c r="O52" s="12"/>
      <c r="P52" s="12"/>
      <c r="Q52" s="12"/>
    </row>
    <row r="53" spans="1:17" ht="17.100000000000001" customHeight="1">
      <c r="A53" s="1222"/>
      <c r="B53" s="1315"/>
      <c r="C53" s="1231"/>
      <c r="D53" s="1231"/>
      <c r="E53" s="1225"/>
      <c r="F53" s="1245"/>
      <c r="G53" s="555" t="s">
        <v>191</v>
      </c>
      <c r="H53" s="419" t="s">
        <v>94</v>
      </c>
      <c r="I53" s="419"/>
      <c r="J53" s="448" t="s">
        <v>98</v>
      </c>
      <c r="K53" s="561"/>
      <c r="L53" s="561">
        <v>0.54</v>
      </c>
      <c r="M53" s="419" t="s">
        <v>121</v>
      </c>
      <c r="N53" s="752" t="s">
        <v>165</v>
      </c>
      <c r="O53" s="12"/>
      <c r="P53" s="12"/>
      <c r="Q53" s="12"/>
    </row>
    <row r="54" spans="1:17" ht="17.100000000000001" customHeight="1">
      <c r="A54" s="1222"/>
      <c r="B54" s="1315"/>
      <c r="C54" s="1231"/>
      <c r="D54" s="1231"/>
      <c r="E54" s="1225"/>
      <c r="F54" s="1245"/>
      <c r="G54" s="555" t="s">
        <v>191</v>
      </c>
      <c r="H54" s="419" t="s">
        <v>97</v>
      </c>
      <c r="I54" s="419"/>
      <c r="J54" s="448" t="s">
        <v>98</v>
      </c>
      <c r="K54" s="561"/>
      <c r="L54" s="561">
        <v>0.52</v>
      </c>
      <c r="M54" s="419" t="s">
        <v>121</v>
      </c>
      <c r="N54" s="752" t="s">
        <v>165</v>
      </c>
      <c r="O54" s="12"/>
      <c r="P54" s="12"/>
      <c r="Q54" s="12"/>
    </row>
    <row r="55" spans="1:17" s="388" customFormat="1" ht="17.100000000000001" customHeight="1">
      <c r="A55" s="1222"/>
      <c r="B55" s="1315"/>
      <c r="C55" s="1231"/>
      <c r="D55" s="1231"/>
      <c r="E55" s="1225"/>
      <c r="F55" s="1245"/>
      <c r="G55" s="414" t="s">
        <v>233</v>
      </c>
      <c r="H55" s="448" t="s">
        <v>247</v>
      </c>
      <c r="I55" s="415"/>
      <c r="J55" s="419" t="s">
        <v>98</v>
      </c>
      <c r="K55" s="449"/>
      <c r="L55" s="449">
        <v>0.54</v>
      </c>
      <c r="M55" s="556" t="s">
        <v>121</v>
      </c>
      <c r="N55" s="752" t="s">
        <v>165</v>
      </c>
      <c r="O55" s="446"/>
      <c r="P55" s="446"/>
      <c r="Q55" s="446"/>
    </row>
    <row r="56" spans="1:17" s="388" customFormat="1" ht="17.100000000000001" customHeight="1">
      <c r="A56" s="1222"/>
      <c r="B56" s="1315"/>
      <c r="C56" s="1231"/>
      <c r="D56" s="1231"/>
      <c r="E56" s="1225"/>
      <c r="F56" s="1245"/>
      <c r="G56" s="414" t="s">
        <v>233</v>
      </c>
      <c r="H56" s="448" t="s">
        <v>248</v>
      </c>
      <c r="I56" s="415"/>
      <c r="J56" s="419" t="s">
        <v>98</v>
      </c>
      <c r="K56" s="449"/>
      <c r="L56" s="449">
        <v>0.53</v>
      </c>
      <c r="M56" s="556" t="s">
        <v>121</v>
      </c>
      <c r="N56" s="752" t="s">
        <v>165</v>
      </c>
      <c r="O56" s="446"/>
      <c r="P56" s="446"/>
      <c r="Q56" s="446"/>
    </row>
    <row r="57" spans="1:17" s="388" customFormat="1" ht="17.100000000000001" customHeight="1">
      <c r="A57" s="1222"/>
      <c r="B57" s="1248"/>
      <c r="C57" s="1231"/>
      <c r="D57" s="1231"/>
      <c r="E57" s="1225"/>
      <c r="F57" s="1245"/>
      <c r="G57" s="414" t="s">
        <v>245</v>
      </c>
      <c r="H57" s="419" t="s">
        <v>94</v>
      </c>
      <c r="I57" s="415"/>
      <c r="J57" s="419" t="s">
        <v>98</v>
      </c>
      <c r="K57" s="449"/>
      <c r="L57" s="449">
        <v>0.54</v>
      </c>
      <c r="M57" s="556" t="s">
        <v>121</v>
      </c>
      <c r="N57" s="752" t="s">
        <v>165</v>
      </c>
      <c r="O57" s="446"/>
      <c r="P57" s="446"/>
      <c r="Q57" s="446"/>
    </row>
    <row r="58" spans="1:17" s="388" customFormat="1" ht="17.100000000000001" customHeight="1">
      <c r="A58" s="1222"/>
      <c r="B58" s="1248"/>
      <c r="C58" s="1231"/>
      <c r="D58" s="1231"/>
      <c r="E58" s="1225"/>
      <c r="F58" s="1245"/>
      <c r="G58" s="414" t="s">
        <v>245</v>
      </c>
      <c r="H58" s="419" t="s">
        <v>97</v>
      </c>
      <c r="I58" s="415"/>
      <c r="J58" s="419" t="s">
        <v>98</v>
      </c>
      <c r="K58" s="449"/>
      <c r="L58" s="449">
        <v>0.53</v>
      </c>
      <c r="M58" s="556" t="s">
        <v>121</v>
      </c>
      <c r="N58" s="752" t="s">
        <v>165</v>
      </c>
      <c r="O58" s="446"/>
      <c r="P58" s="446"/>
      <c r="Q58" s="446"/>
    </row>
    <row r="59" spans="1:17" s="388" customFormat="1" ht="17.100000000000001" customHeight="1">
      <c r="A59" s="1222"/>
      <c r="B59" s="1248"/>
      <c r="C59" s="1231"/>
      <c r="D59" s="1231"/>
      <c r="E59" s="1225"/>
      <c r="F59" s="1245"/>
      <c r="G59" s="414" t="s">
        <v>257</v>
      </c>
      <c r="H59" s="419" t="s">
        <v>94</v>
      </c>
      <c r="I59" s="415"/>
      <c r="J59" s="419" t="s">
        <v>98</v>
      </c>
      <c r="K59" s="449"/>
      <c r="L59" s="449">
        <v>0.11</v>
      </c>
      <c r="M59" s="639" t="s">
        <v>121</v>
      </c>
      <c r="N59" s="752" t="s">
        <v>165</v>
      </c>
      <c r="O59" s="446"/>
      <c r="P59" s="446"/>
      <c r="Q59" s="446"/>
    </row>
    <row r="60" spans="1:17" s="388" customFormat="1" ht="17.100000000000001" customHeight="1">
      <c r="A60" s="1222"/>
      <c r="B60" s="1248"/>
      <c r="C60" s="1231"/>
      <c r="D60" s="1231"/>
      <c r="E60" s="1225"/>
      <c r="F60" s="1245"/>
      <c r="G60" s="414" t="s">
        <v>257</v>
      </c>
      <c r="H60" s="419" t="s">
        <v>97</v>
      </c>
      <c r="I60" s="557"/>
      <c r="J60" s="419" t="s">
        <v>98</v>
      </c>
      <c r="K60" s="561"/>
      <c r="L60" s="449">
        <v>0.11</v>
      </c>
      <c r="M60" s="639" t="s">
        <v>121</v>
      </c>
      <c r="N60" s="752" t="s">
        <v>165</v>
      </c>
      <c r="O60" s="446"/>
      <c r="P60" s="640"/>
      <c r="Q60" s="640"/>
    </row>
    <row r="61" spans="1:17" s="388" customFormat="1" ht="17.100000000000001" customHeight="1">
      <c r="A61" s="1222"/>
      <c r="B61" s="1248"/>
      <c r="C61" s="1231"/>
      <c r="D61" s="1231"/>
      <c r="E61" s="1225"/>
      <c r="F61" s="1245"/>
      <c r="G61" s="414" t="s">
        <v>258</v>
      </c>
      <c r="H61" s="419" t="s">
        <v>94</v>
      </c>
      <c r="I61" s="557"/>
      <c r="J61" s="419" t="s">
        <v>98</v>
      </c>
      <c r="K61" s="561"/>
      <c r="L61" s="449">
        <v>0.45</v>
      </c>
      <c r="M61" s="639" t="s">
        <v>121</v>
      </c>
      <c r="N61" s="752" t="s">
        <v>165</v>
      </c>
      <c r="O61" s="446"/>
      <c r="P61" s="640"/>
      <c r="Q61" s="640"/>
    </row>
    <row r="62" spans="1:17" s="388" customFormat="1" ht="17.100000000000001" customHeight="1">
      <c r="A62" s="1222"/>
      <c r="B62" s="1248"/>
      <c r="C62" s="1231"/>
      <c r="D62" s="1231"/>
      <c r="E62" s="1225"/>
      <c r="F62" s="1245"/>
      <c r="G62" s="414" t="s">
        <v>258</v>
      </c>
      <c r="H62" s="419" t="s">
        <v>97</v>
      </c>
      <c r="I62" s="557"/>
      <c r="J62" s="419" t="s">
        <v>98</v>
      </c>
      <c r="K62" s="561"/>
      <c r="L62" s="449">
        <v>0.43</v>
      </c>
      <c r="M62" s="639" t="s">
        <v>121</v>
      </c>
      <c r="N62" s="752" t="s">
        <v>165</v>
      </c>
      <c r="O62" s="446"/>
      <c r="P62" s="640"/>
      <c r="Q62" s="640"/>
    </row>
    <row r="63" spans="1:17" s="388" customFormat="1" ht="17.100000000000001" customHeight="1">
      <c r="A63" s="1222"/>
      <c r="B63" s="1248"/>
      <c r="C63" s="1231"/>
      <c r="D63" s="1231"/>
      <c r="E63" s="1225"/>
      <c r="F63" s="1245"/>
      <c r="G63" s="414" t="s">
        <v>259</v>
      </c>
      <c r="H63" s="419" t="s">
        <v>94</v>
      </c>
      <c r="I63" s="557"/>
      <c r="J63" s="419" t="s">
        <v>98</v>
      </c>
      <c r="K63" s="561"/>
      <c r="L63" s="449">
        <v>0.44</v>
      </c>
      <c r="M63" s="639" t="s">
        <v>121</v>
      </c>
      <c r="N63" s="752" t="s">
        <v>165</v>
      </c>
      <c r="O63" s="446"/>
      <c r="P63" s="640"/>
      <c r="Q63" s="640"/>
    </row>
    <row r="64" spans="1:17" s="388" customFormat="1" ht="17.100000000000001" customHeight="1">
      <c r="A64" s="1222"/>
      <c r="B64" s="1248"/>
      <c r="C64" s="1231"/>
      <c r="D64" s="1231"/>
      <c r="E64" s="1225"/>
      <c r="F64" s="1245"/>
      <c r="G64" s="414" t="s">
        <v>259</v>
      </c>
      <c r="H64" s="419" t="s">
        <v>97</v>
      </c>
      <c r="I64" s="557"/>
      <c r="J64" s="419" t="s">
        <v>98</v>
      </c>
      <c r="K64" s="561"/>
      <c r="L64" s="449">
        <v>0.42</v>
      </c>
      <c r="M64" s="639" t="s">
        <v>121</v>
      </c>
      <c r="N64" s="752" t="s">
        <v>165</v>
      </c>
      <c r="O64" s="446"/>
      <c r="P64" s="640"/>
      <c r="Q64" s="640"/>
    </row>
    <row r="65" spans="1:17" s="388" customFormat="1" ht="17.100000000000001" customHeight="1">
      <c r="A65" s="1222"/>
      <c r="B65" s="1248"/>
      <c r="C65" s="1231"/>
      <c r="D65" s="1231"/>
      <c r="E65" s="1225"/>
      <c r="F65" s="1245"/>
      <c r="G65" s="414" t="s">
        <v>260</v>
      </c>
      <c r="H65" s="419" t="s">
        <v>94</v>
      </c>
      <c r="I65" s="557"/>
      <c r="J65" s="419" t="s">
        <v>98</v>
      </c>
      <c r="K65" s="561"/>
      <c r="L65" s="449">
        <v>0.11</v>
      </c>
      <c r="M65" s="639" t="s">
        <v>121</v>
      </c>
      <c r="N65" s="752" t="s">
        <v>165</v>
      </c>
      <c r="O65" s="446"/>
      <c r="P65" s="640"/>
      <c r="Q65" s="640"/>
    </row>
    <row r="66" spans="1:17" s="388" customFormat="1" ht="17.100000000000001" customHeight="1">
      <c r="A66" s="1222"/>
      <c r="B66" s="1248"/>
      <c r="C66" s="1231"/>
      <c r="D66" s="1231"/>
      <c r="E66" s="1225"/>
      <c r="F66" s="1245"/>
      <c r="G66" s="414" t="s">
        <v>260</v>
      </c>
      <c r="H66" s="419" t="s">
        <v>97</v>
      </c>
      <c r="I66" s="557"/>
      <c r="J66" s="419" t="s">
        <v>98</v>
      </c>
      <c r="K66" s="561"/>
      <c r="L66" s="449">
        <v>0.11</v>
      </c>
      <c r="M66" s="639" t="s">
        <v>121</v>
      </c>
      <c r="N66" s="752" t="s">
        <v>165</v>
      </c>
      <c r="O66" s="446"/>
      <c r="P66" s="640"/>
      <c r="Q66" s="640"/>
    </row>
    <row r="67" spans="1:17" s="388" customFormat="1" ht="17.100000000000001" customHeight="1">
      <c r="A67" s="1222"/>
      <c r="B67" s="1248"/>
      <c r="C67" s="1231"/>
      <c r="D67" s="1231"/>
      <c r="E67" s="1225"/>
      <c r="F67" s="1245"/>
      <c r="G67" s="414" t="s">
        <v>261</v>
      </c>
      <c r="H67" s="419" t="s">
        <v>94</v>
      </c>
      <c r="I67" s="557"/>
      <c r="J67" s="419" t="s">
        <v>98</v>
      </c>
      <c r="K67" s="561"/>
      <c r="L67" s="449">
        <v>0.1</v>
      </c>
      <c r="M67" s="639" t="s">
        <v>121</v>
      </c>
      <c r="N67" s="752" t="s">
        <v>165</v>
      </c>
      <c r="O67" s="446"/>
      <c r="P67" s="640"/>
      <c r="Q67" s="640"/>
    </row>
    <row r="68" spans="1:17" s="388" customFormat="1" ht="17.100000000000001" customHeight="1">
      <c r="A68" s="1222"/>
      <c r="B68" s="1248"/>
      <c r="C68" s="1231"/>
      <c r="D68" s="1231"/>
      <c r="E68" s="1225"/>
      <c r="F68" s="1245"/>
      <c r="G68" s="414" t="s">
        <v>261</v>
      </c>
      <c r="H68" s="419" t="s">
        <v>97</v>
      </c>
      <c r="I68" s="557"/>
      <c r="J68" s="419" t="s">
        <v>98</v>
      </c>
      <c r="K68" s="561"/>
      <c r="L68" s="449">
        <v>0.11</v>
      </c>
      <c r="M68" s="639" t="s">
        <v>121</v>
      </c>
      <c r="N68" s="752" t="s">
        <v>165</v>
      </c>
      <c r="O68" s="446"/>
      <c r="P68" s="446"/>
      <c r="Q68" s="446"/>
    </row>
    <row r="69" spans="1:17" s="388" customFormat="1" ht="17.100000000000001" customHeight="1">
      <c r="A69" s="1222"/>
      <c r="B69" s="1248"/>
      <c r="C69" s="1231"/>
      <c r="D69" s="1231"/>
      <c r="E69" s="1225"/>
      <c r="F69" s="1245"/>
      <c r="G69" s="414" t="s">
        <v>262</v>
      </c>
      <c r="H69" s="419" t="s">
        <v>94</v>
      </c>
      <c r="I69" s="557"/>
      <c r="J69" s="419" t="s">
        <v>98</v>
      </c>
      <c r="K69" s="561"/>
      <c r="L69" s="449">
        <v>0.43</v>
      </c>
      <c r="M69" s="639" t="s">
        <v>121</v>
      </c>
      <c r="N69" s="752" t="s">
        <v>165</v>
      </c>
      <c r="O69" s="446"/>
      <c r="P69" s="446"/>
      <c r="Q69" s="446"/>
    </row>
    <row r="70" spans="1:17" s="388" customFormat="1" ht="17.100000000000001" customHeight="1">
      <c r="A70" s="1222"/>
      <c r="B70" s="1248"/>
      <c r="C70" s="1231"/>
      <c r="D70" s="1231"/>
      <c r="E70" s="1225"/>
      <c r="F70" s="1245"/>
      <c r="G70" s="414" t="s">
        <v>262</v>
      </c>
      <c r="H70" s="419" t="s">
        <v>97</v>
      </c>
      <c r="I70" s="641"/>
      <c r="J70" s="419" t="s">
        <v>98</v>
      </c>
      <c r="K70" s="449"/>
      <c r="L70" s="449">
        <v>0.46</v>
      </c>
      <c r="M70" s="639" t="s">
        <v>121</v>
      </c>
      <c r="N70" s="752" t="s">
        <v>165</v>
      </c>
      <c r="O70" s="446"/>
      <c r="P70" s="446"/>
      <c r="Q70" s="446"/>
    </row>
    <row r="71" spans="1:17" s="388" customFormat="1" ht="17.100000000000001" customHeight="1">
      <c r="A71" s="1222"/>
      <c r="B71" s="1248"/>
      <c r="C71" s="1231"/>
      <c r="D71" s="1231"/>
      <c r="E71" s="1225"/>
      <c r="F71" s="1245"/>
      <c r="G71" s="414" t="s">
        <v>263</v>
      </c>
      <c r="H71" s="448" t="s">
        <v>247</v>
      </c>
      <c r="I71" s="415"/>
      <c r="J71" s="419" t="s">
        <v>98</v>
      </c>
      <c r="K71" s="449"/>
      <c r="L71" s="449">
        <v>0.56000000000000005</v>
      </c>
      <c r="M71" s="639" t="s">
        <v>121</v>
      </c>
      <c r="N71" s="752" t="s">
        <v>165</v>
      </c>
      <c r="O71" s="446"/>
      <c r="P71" s="446"/>
      <c r="Q71" s="446"/>
    </row>
    <row r="72" spans="1:17" s="388" customFormat="1" ht="17.100000000000001" customHeight="1">
      <c r="A72" s="1222"/>
      <c r="B72" s="1248"/>
      <c r="C72" s="1231"/>
      <c r="D72" s="1231"/>
      <c r="E72" s="1225"/>
      <c r="F72" s="1245"/>
      <c r="G72" s="414" t="s">
        <v>263</v>
      </c>
      <c r="H72" s="448" t="s">
        <v>97</v>
      </c>
      <c r="I72" s="415"/>
      <c r="J72" s="419" t="s">
        <v>98</v>
      </c>
      <c r="K72" s="449"/>
      <c r="L72" s="449">
        <v>0.54</v>
      </c>
      <c r="M72" s="639" t="s">
        <v>121</v>
      </c>
      <c r="N72" s="752" t="s">
        <v>165</v>
      </c>
      <c r="O72" s="446"/>
      <c r="P72" s="446"/>
      <c r="Q72" s="446"/>
    </row>
    <row r="73" spans="1:17" ht="17.100000000000001" customHeight="1">
      <c r="A73" s="1222"/>
      <c r="B73" s="1248"/>
      <c r="C73" s="1231"/>
      <c r="D73" s="1231"/>
      <c r="E73" s="1225"/>
      <c r="F73" s="1245"/>
      <c r="G73" s="152"/>
      <c r="H73" s="150"/>
      <c r="I73" s="150"/>
      <c r="J73" s="150"/>
      <c r="K73" s="449"/>
      <c r="L73" s="662"/>
      <c r="M73" s="150"/>
      <c r="N73" s="415"/>
      <c r="O73" s="12"/>
      <c r="P73" s="12"/>
      <c r="Q73" s="12"/>
    </row>
    <row r="74" spans="1:17" ht="17.100000000000001" customHeight="1">
      <c r="A74" s="1223"/>
      <c r="B74" s="1249"/>
      <c r="C74" s="1232"/>
      <c r="D74" s="1232"/>
      <c r="E74" s="1226"/>
      <c r="F74" s="1234"/>
      <c r="O74" s="12"/>
      <c r="P74" s="12"/>
      <c r="Q74" s="12"/>
    </row>
    <row r="75" spans="1:17" ht="31.5" customHeight="1">
      <c r="A75" s="1326" t="s">
        <v>7</v>
      </c>
      <c r="B75" s="15" t="s">
        <v>215</v>
      </c>
      <c r="C75" s="701">
        <f>0.5*(C14*0.25%)/6</f>
        <v>92.479166666666671</v>
      </c>
      <c r="D75" s="701">
        <f>C75</f>
        <v>92.479166666666671</v>
      </c>
      <c r="E75" s="1075">
        <f>SUM(C75:D75)</f>
        <v>184.95833333333334</v>
      </c>
      <c r="F75" s="185">
        <f>F76+F77+F78+F85+F96</f>
        <v>185</v>
      </c>
      <c r="G75" s="563"/>
      <c r="H75" s="1076"/>
      <c r="I75" s="1316"/>
      <c r="J75" s="1316"/>
      <c r="K75" s="1316"/>
      <c r="L75" s="1316"/>
      <c r="M75" s="1316"/>
      <c r="N75" s="1317"/>
      <c r="O75" s="12"/>
      <c r="P75" s="12"/>
      <c r="Q75" s="12"/>
    </row>
    <row r="76" spans="1:17" ht="17.25" customHeight="1">
      <c r="A76" s="1327"/>
      <c r="B76" s="1238" t="s">
        <v>151</v>
      </c>
      <c r="C76" s="1224"/>
      <c r="D76" s="1224"/>
      <c r="E76" s="1240"/>
      <c r="F76" s="467">
        <v>48</v>
      </c>
      <c r="G76" s="509" t="s">
        <v>81</v>
      </c>
      <c r="H76" s="418" t="s">
        <v>103</v>
      </c>
      <c r="I76" s="418" t="s">
        <v>104</v>
      </c>
      <c r="J76" s="418" t="s">
        <v>98</v>
      </c>
      <c r="K76" s="816">
        <v>0.09</v>
      </c>
      <c r="L76" s="427">
        <v>0.1</v>
      </c>
      <c r="M76" s="418" t="s">
        <v>121</v>
      </c>
      <c r="N76" s="752" t="s">
        <v>165</v>
      </c>
      <c r="O76" s="12"/>
      <c r="P76" s="12"/>
      <c r="Q76" s="12"/>
    </row>
    <row r="77" spans="1:17" ht="15.75" customHeight="1">
      <c r="A77" s="1327"/>
      <c r="B77" s="1239"/>
      <c r="C77" s="1225"/>
      <c r="D77" s="1225"/>
      <c r="E77" s="1241"/>
      <c r="F77" s="468">
        <v>53</v>
      </c>
      <c r="G77" s="510" t="s">
        <v>81</v>
      </c>
      <c r="H77" s="419" t="s">
        <v>94</v>
      </c>
      <c r="I77" s="448" t="s">
        <v>104</v>
      </c>
      <c r="J77" s="419" t="s">
        <v>98</v>
      </c>
      <c r="K77" s="736">
        <v>0.3</v>
      </c>
      <c r="L77" s="429">
        <v>0.1</v>
      </c>
      <c r="M77" s="448" t="s">
        <v>121</v>
      </c>
      <c r="N77" s="752" t="s">
        <v>165</v>
      </c>
      <c r="O77" s="12"/>
      <c r="P77" s="12"/>
      <c r="Q77" s="12"/>
    </row>
    <row r="78" spans="1:17" ht="19.5" customHeight="1">
      <c r="A78" s="1327"/>
      <c r="B78" s="238"/>
      <c r="C78" s="1224"/>
      <c r="D78" s="1224"/>
      <c r="E78" s="1240"/>
      <c r="F78" s="1233">
        <v>50</v>
      </c>
      <c r="G78" s="457"/>
      <c r="H78" s="418"/>
      <c r="I78" s="418"/>
      <c r="J78" s="418"/>
      <c r="K78" s="816"/>
      <c r="L78" s="427"/>
      <c r="M78" s="418"/>
      <c r="N78" s="418"/>
      <c r="O78" s="12"/>
      <c r="P78" s="12"/>
      <c r="Q78" s="12"/>
    </row>
    <row r="79" spans="1:17" ht="17.100000000000001" customHeight="1">
      <c r="A79" s="1327"/>
      <c r="B79" s="281" t="s">
        <v>57</v>
      </c>
      <c r="C79" s="1225"/>
      <c r="D79" s="1225"/>
      <c r="E79" s="1321"/>
      <c r="F79" s="1245"/>
      <c r="G79" s="510"/>
      <c r="H79" s="514"/>
      <c r="I79" s="419"/>
      <c r="J79" s="514"/>
      <c r="K79" s="841"/>
      <c r="L79" s="429"/>
      <c r="M79" s="419"/>
      <c r="N79" s="419"/>
      <c r="O79" s="12"/>
      <c r="P79" s="12"/>
      <c r="Q79" s="12"/>
    </row>
    <row r="80" spans="1:17" ht="17.25" customHeight="1">
      <c r="A80" s="1327"/>
      <c r="B80" s="239" t="s">
        <v>59</v>
      </c>
      <c r="C80" s="1225"/>
      <c r="D80" s="1225"/>
      <c r="E80" s="1321"/>
      <c r="F80" s="1245"/>
      <c r="G80" s="510" t="s">
        <v>106</v>
      </c>
      <c r="H80" s="419" t="s">
        <v>103</v>
      </c>
      <c r="I80" s="419" t="s">
        <v>104</v>
      </c>
      <c r="J80" s="419" t="s">
        <v>98</v>
      </c>
      <c r="K80" s="736">
        <v>0.4</v>
      </c>
      <c r="L80" s="429">
        <v>0.56000000000000005</v>
      </c>
      <c r="M80" s="419" t="s">
        <v>121</v>
      </c>
      <c r="N80" s="752" t="s">
        <v>165</v>
      </c>
      <c r="O80" s="12"/>
      <c r="P80" s="12"/>
      <c r="Q80" s="12"/>
    </row>
    <row r="81" spans="1:17" ht="19.5" customHeight="1">
      <c r="A81" s="1327"/>
      <c r="B81" s="239" t="s">
        <v>58</v>
      </c>
      <c r="C81" s="1225"/>
      <c r="D81" s="1225"/>
      <c r="E81" s="1321"/>
      <c r="F81" s="1245"/>
      <c r="G81" s="510" t="s">
        <v>105</v>
      </c>
      <c r="H81" s="419" t="s">
        <v>103</v>
      </c>
      <c r="I81" s="419" t="s">
        <v>104</v>
      </c>
      <c r="J81" s="419" t="s">
        <v>98</v>
      </c>
      <c r="K81" s="841">
        <v>0.4</v>
      </c>
      <c r="L81" s="429">
        <v>0.46</v>
      </c>
      <c r="M81" s="419" t="s">
        <v>121</v>
      </c>
      <c r="N81" s="752" t="s">
        <v>165</v>
      </c>
      <c r="O81" s="12"/>
      <c r="P81" s="12"/>
      <c r="Q81" s="12"/>
    </row>
    <row r="82" spans="1:17" ht="19.5" customHeight="1">
      <c r="A82" s="1327"/>
      <c r="B82" s="239" t="s">
        <v>139</v>
      </c>
      <c r="C82" s="1225"/>
      <c r="D82" s="1225"/>
      <c r="E82" s="1321"/>
      <c r="F82" s="1245"/>
      <c r="G82" s="510" t="s">
        <v>133</v>
      </c>
      <c r="H82" s="419" t="s">
        <v>103</v>
      </c>
      <c r="I82" s="419" t="s">
        <v>104</v>
      </c>
      <c r="J82" s="419" t="s">
        <v>98</v>
      </c>
      <c r="K82" s="736">
        <v>0.4</v>
      </c>
      <c r="L82" s="449">
        <v>0.55000000000000004</v>
      </c>
      <c r="M82" s="419" t="s">
        <v>121</v>
      </c>
      <c r="N82" s="752" t="s">
        <v>165</v>
      </c>
      <c r="O82" s="12"/>
      <c r="P82" s="12"/>
      <c r="Q82" s="12"/>
    </row>
    <row r="83" spans="1:17" ht="17.25" customHeight="1">
      <c r="A83" s="1327"/>
      <c r="B83" s="239" t="s">
        <v>213</v>
      </c>
      <c r="C83" s="1225"/>
      <c r="D83" s="1225"/>
      <c r="E83" s="1321"/>
      <c r="F83" s="1245"/>
      <c r="G83" s="510" t="s">
        <v>132</v>
      </c>
      <c r="H83" s="514" t="s">
        <v>103</v>
      </c>
      <c r="I83" s="514" t="s">
        <v>104</v>
      </c>
      <c r="J83" s="514" t="s">
        <v>98</v>
      </c>
      <c r="K83" s="841">
        <v>0.4</v>
      </c>
      <c r="L83" s="449">
        <v>0.67</v>
      </c>
      <c r="M83" s="514" t="s">
        <v>121</v>
      </c>
      <c r="N83" s="752" t="s">
        <v>165</v>
      </c>
      <c r="O83" s="12"/>
      <c r="P83" s="12"/>
      <c r="Q83" s="12"/>
    </row>
    <row r="84" spans="1:17" ht="17.100000000000001" customHeight="1">
      <c r="A84" s="1327"/>
      <c r="B84" s="239"/>
      <c r="C84" s="1225"/>
      <c r="D84" s="1225"/>
      <c r="E84" s="1241"/>
      <c r="F84" s="1234"/>
      <c r="G84" s="522"/>
      <c r="H84" s="419"/>
      <c r="I84" s="470"/>
      <c r="J84" s="419"/>
      <c r="K84" s="870"/>
      <c r="L84" s="429"/>
      <c r="M84" s="419"/>
      <c r="N84" s="470"/>
      <c r="O84" s="12"/>
      <c r="P84" s="12"/>
      <c r="Q84" s="12"/>
    </row>
    <row r="85" spans="1:17" ht="17.100000000000001" customHeight="1">
      <c r="A85" s="1327"/>
      <c r="B85" s="412" t="s">
        <v>60</v>
      </c>
      <c r="C85" s="702"/>
      <c r="D85" s="702"/>
      <c r="E85" s="703"/>
      <c r="F85" s="1233">
        <v>22</v>
      </c>
      <c r="G85" s="457" t="s">
        <v>61</v>
      </c>
      <c r="H85" s="420" t="s">
        <v>103</v>
      </c>
      <c r="I85" s="418"/>
      <c r="J85" s="418" t="s">
        <v>98</v>
      </c>
      <c r="K85" s="418"/>
      <c r="L85" s="643">
        <v>1</v>
      </c>
      <c r="M85" s="418" t="s">
        <v>121</v>
      </c>
      <c r="N85" s="420" t="s">
        <v>165</v>
      </c>
      <c r="O85" s="13"/>
      <c r="P85" s="13"/>
      <c r="Q85" s="13"/>
    </row>
    <row r="86" spans="1:17" ht="17.100000000000001" customHeight="1">
      <c r="A86" s="1327"/>
      <c r="B86" s="239"/>
      <c r="C86" s="704"/>
      <c r="D86" s="704"/>
      <c r="E86" s="705"/>
      <c r="F86" s="1245"/>
      <c r="G86" s="510" t="s">
        <v>62</v>
      </c>
      <c r="H86" s="417" t="s">
        <v>103</v>
      </c>
      <c r="I86" s="514"/>
      <c r="J86" s="419" t="s">
        <v>98</v>
      </c>
      <c r="K86" s="419"/>
      <c r="L86" s="564">
        <v>1</v>
      </c>
      <c r="M86" s="419" t="s">
        <v>121</v>
      </c>
      <c r="N86" s="417" t="s">
        <v>165</v>
      </c>
      <c r="O86" s="13"/>
      <c r="P86" s="13"/>
      <c r="Q86" s="13"/>
    </row>
    <row r="87" spans="1:17" ht="17.100000000000001" customHeight="1">
      <c r="A87" s="1327"/>
      <c r="B87" s="239"/>
      <c r="C87" s="704"/>
      <c r="D87" s="704"/>
      <c r="E87" s="705"/>
      <c r="F87" s="1245"/>
      <c r="G87" s="510" t="s">
        <v>63</v>
      </c>
      <c r="H87" s="417" t="s">
        <v>103</v>
      </c>
      <c r="I87" s="514"/>
      <c r="J87" s="419" t="s">
        <v>98</v>
      </c>
      <c r="K87" s="419"/>
      <c r="L87" s="564">
        <v>1</v>
      </c>
      <c r="M87" s="419" t="s">
        <v>121</v>
      </c>
      <c r="N87" s="417" t="s">
        <v>165</v>
      </c>
      <c r="O87" s="13"/>
      <c r="P87" s="13"/>
      <c r="Q87" s="13"/>
    </row>
    <row r="88" spans="1:17" s="388" customFormat="1" ht="17.100000000000001" customHeight="1">
      <c r="A88" s="1327"/>
      <c r="B88" s="653"/>
      <c r="C88" s="704"/>
      <c r="D88" s="704"/>
      <c r="E88" s="705"/>
      <c r="F88" s="1245"/>
      <c r="G88" s="510" t="s">
        <v>264</v>
      </c>
      <c r="H88" s="417" t="s">
        <v>103</v>
      </c>
      <c r="I88" s="514"/>
      <c r="J88" s="419" t="s">
        <v>98</v>
      </c>
      <c r="K88" s="419"/>
      <c r="L88" s="564">
        <v>1</v>
      </c>
      <c r="M88" s="419" t="s">
        <v>121</v>
      </c>
      <c r="N88" s="417" t="s">
        <v>165</v>
      </c>
      <c r="O88" s="642"/>
      <c r="P88" s="642"/>
      <c r="Q88" s="642"/>
    </row>
    <row r="89" spans="1:17" s="388" customFormat="1" ht="17.100000000000001" customHeight="1">
      <c r="A89" s="1327"/>
      <c r="B89" s="653"/>
      <c r="C89" s="704"/>
      <c r="D89" s="704"/>
      <c r="E89" s="705"/>
      <c r="F89" s="1245"/>
      <c r="G89" s="510" t="s">
        <v>285</v>
      </c>
      <c r="H89" s="417" t="s">
        <v>103</v>
      </c>
      <c r="I89" s="514"/>
      <c r="J89" s="419" t="s">
        <v>98</v>
      </c>
      <c r="K89" s="419"/>
      <c r="L89" s="564">
        <v>1</v>
      </c>
      <c r="M89" s="419" t="s">
        <v>121</v>
      </c>
      <c r="N89" s="417" t="s">
        <v>165</v>
      </c>
      <c r="O89" s="642"/>
      <c r="P89" s="642"/>
      <c r="Q89" s="642"/>
    </row>
    <row r="90" spans="1:17" s="388" customFormat="1" ht="17.100000000000001" customHeight="1">
      <c r="A90" s="1327"/>
      <c r="B90" s="653"/>
      <c r="C90" s="704"/>
      <c r="D90" s="704"/>
      <c r="E90" s="705"/>
      <c r="F90" s="1245"/>
      <c r="G90" s="510" t="s">
        <v>286</v>
      </c>
      <c r="H90" s="417" t="s">
        <v>103</v>
      </c>
      <c r="I90" s="514"/>
      <c r="J90" s="419" t="s">
        <v>98</v>
      </c>
      <c r="K90" s="419"/>
      <c r="L90" s="564">
        <v>1</v>
      </c>
      <c r="M90" s="419" t="s">
        <v>121</v>
      </c>
      <c r="N90" s="417" t="s">
        <v>165</v>
      </c>
      <c r="O90" s="642"/>
      <c r="P90" s="642"/>
      <c r="Q90" s="642"/>
    </row>
    <row r="91" spans="1:17" s="388" customFormat="1" ht="17.100000000000001" customHeight="1">
      <c r="A91" s="1327"/>
      <c r="B91" s="653"/>
      <c r="C91" s="704"/>
      <c r="D91" s="704"/>
      <c r="E91" s="705"/>
      <c r="F91" s="1245"/>
      <c r="G91" s="510" t="s">
        <v>265</v>
      </c>
      <c r="H91" s="417" t="s">
        <v>103</v>
      </c>
      <c r="I91" s="419"/>
      <c r="J91" s="419" t="s">
        <v>98</v>
      </c>
      <c r="K91" s="419"/>
      <c r="L91" s="564">
        <v>1</v>
      </c>
      <c r="M91" s="419" t="s">
        <v>121</v>
      </c>
      <c r="N91" s="417" t="s">
        <v>165</v>
      </c>
      <c r="O91" s="642"/>
      <c r="P91" s="642"/>
      <c r="Q91" s="642"/>
    </row>
    <row r="92" spans="1:17" s="388" customFormat="1" ht="27.75" customHeight="1">
      <c r="A92" s="1327"/>
      <c r="B92" s="653"/>
      <c r="C92" s="704"/>
      <c r="D92" s="704"/>
      <c r="E92" s="705"/>
      <c r="F92" s="1245"/>
      <c r="G92" s="510" t="s">
        <v>284</v>
      </c>
      <c r="H92" s="417" t="s">
        <v>103</v>
      </c>
      <c r="I92" s="419"/>
      <c r="J92" s="419" t="s">
        <v>98</v>
      </c>
      <c r="K92" s="419"/>
      <c r="L92" s="564">
        <v>1</v>
      </c>
      <c r="M92" s="419" t="s">
        <v>121</v>
      </c>
      <c r="N92" s="417" t="s">
        <v>165</v>
      </c>
      <c r="O92" s="642"/>
      <c r="P92" s="642"/>
      <c r="Q92" s="642"/>
    </row>
    <row r="93" spans="1:17" ht="18.75" customHeight="1">
      <c r="A93" s="1327"/>
      <c r="B93" s="239"/>
      <c r="C93" s="704"/>
      <c r="D93" s="704"/>
      <c r="E93" s="705"/>
      <c r="F93" s="1245"/>
      <c r="G93" s="510"/>
      <c r="H93" s="417"/>
      <c r="I93" s="419"/>
      <c r="J93" s="419"/>
      <c r="K93" s="419"/>
      <c r="L93" s="564"/>
      <c r="M93" s="419"/>
      <c r="N93" s="417"/>
      <c r="O93" s="13"/>
      <c r="P93" s="13"/>
      <c r="Q93" s="13"/>
    </row>
    <row r="94" spans="1:17" ht="17.100000000000001" customHeight="1">
      <c r="A94" s="1327"/>
      <c r="B94" s="239"/>
      <c r="C94" s="704"/>
      <c r="D94" s="704"/>
      <c r="E94" s="705"/>
      <c r="F94" s="1245"/>
      <c r="G94" s="510"/>
      <c r="H94" s="417"/>
      <c r="I94" s="419"/>
      <c r="J94" s="419"/>
      <c r="K94" s="419"/>
      <c r="L94" s="564"/>
      <c r="M94" s="419"/>
      <c r="N94" s="417"/>
      <c r="O94" s="13"/>
      <c r="P94" s="13"/>
      <c r="Q94" s="13"/>
    </row>
    <row r="95" spans="1:17" ht="17.100000000000001" customHeight="1">
      <c r="A95" s="1327"/>
      <c r="B95" s="304"/>
      <c r="C95" s="704"/>
      <c r="D95" s="704"/>
      <c r="E95" s="705"/>
      <c r="F95" s="1245"/>
      <c r="G95" s="522"/>
      <c r="H95" s="448"/>
      <c r="I95" s="448"/>
      <c r="J95" s="448"/>
      <c r="K95" s="448"/>
      <c r="L95" s="551"/>
      <c r="M95" s="448"/>
      <c r="N95" s="448"/>
      <c r="O95" s="13"/>
      <c r="P95" s="13"/>
      <c r="Q95" s="13"/>
    </row>
    <row r="96" spans="1:17" ht="18" customHeight="1">
      <c r="A96" s="1326" t="s">
        <v>7</v>
      </c>
      <c r="B96" s="294" t="s">
        <v>186</v>
      </c>
      <c r="C96" s="1236"/>
      <c r="D96" s="1236"/>
      <c r="E96" s="703"/>
      <c r="F96" s="1233">
        <v>12</v>
      </c>
      <c r="G96" s="457" t="s">
        <v>187</v>
      </c>
      <c r="H96" s="418" t="s">
        <v>197</v>
      </c>
      <c r="I96" s="418"/>
      <c r="J96" s="483" t="s">
        <v>146</v>
      </c>
      <c r="K96" s="507"/>
      <c r="L96" s="507">
        <v>1.7</v>
      </c>
      <c r="M96" s="434" t="s">
        <v>121</v>
      </c>
      <c r="N96" s="420" t="s">
        <v>165</v>
      </c>
      <c r="O96" s="13"/>
      <c r="P96" s="13"/>
      <c r="Q96" s="13"/>
    </row>
    <row r="97" spans="1:18" ht="17.100000000000001" customHeight="1">
      <c r="A97" s="1327"/>
      <c r="B97" s="464"/>
      <c r="C97" s="1237"/>
      <c r="D97" s="1237"/>
      <c r="E97" s="1323"/>
      <c r="F97" s="1245"/>
      <c r="G97" s="510"/>
      <c r="H97" s="419"/>
      <c r="I97" s="419"/>
      <c r="J97" s="431"/>
      <c r="K97" s="430"/>
      <c r="L97" s="430"/>
      <c r="M97" s="435"/>
      <c r="N97" s="417"/>
      <c r="O97" s="13"/>
      <c r="P97" s="13"/>
      <c r="Q97" s="13"/>
    </row>
    <row r="98" spans="1:18" s="388" customFormat="1" ht="15.75" customHeight="1">
      <c r="A98" s="1327"/>
      <c r="B98" s="466"/>
      <c r="C98" s="1237"/>
      <c r="D98" s="1237"/>
      <c r="E98" s="1323"/>
      <c r="F98" s="1245"/>
      <c r="G98" s="489" t="s">
        <v>207</v>
      </c>
      <c r="H98" s="417" t="s">
        <v>103</v>
      </c>
      <c r="I98" s="432" t="s">
        <v>98</v>
      </c>
      <c r="J98" s="432" t="s">
        <v>98</v>
      </c>
      <c r="K98" s="432">
        <v>2.5</v>
      </c>
      <c r="L98" s="432">
        <v>4.5</v>
      </c>
      <c r="M98" s="417" t="s">
        <v>121</v>
      </c>
      <c r="N98" s="419" t="s">
        <v>165</v>
      </c>
      <c r="O98" s="443"/>
      <c r="P98" s="444"/>
      <c r="Q98" s="445"/>
    </row>
    <row r="99" spans="1:18" ht="17.100000000000001" customHeight="1">
      <c r="A99" s="1328"/>
      <c r="B99" s="465"/>
      <c r="C99" s="1061"/>
      <c r="D99" s="1061"/>
      <c r="E99" s="1324"/>
      <c r="F99" s="1234"/>
      <c r="G99" s="566"/>
      <c r="H99" s="554"/>
      <c r="I99" s="554"/>
      <c r="J99" s="554"/>
      <c r="K99" s="554"/>
      <c r="L99" s="554"/>
      <c r="M99" s="554"/>
      <c r="N99" s="554"/>
      <c r="O99" s="13"/>
      <c r="P99" s="13"/>
      <c r="Q99" s="13"/>
    </row>
    <row r="100" spans="1:18" ht="35.1" customHeight="1">
      <c r="A100" s="1217" t="s">
        <v>34</v>
      </c>
      <c r="B100" s="1218"/>
      <c r="C100" s="1275" t="s">
        <v>41</v>
      </c>
      <c r="D100" s="1275"/>
      <c r="E100" s="1197"/>
      <c r="F100" s="1198"/>
      <c r="G100" s="1175" t="s">
        <v>38</v>
      </c>
      <c r="H100" s="1177" t="s">
        <v>48</v>
      </c>
      <c r="I100" s="1187" t="s">
        <v>45</v>
      </c>
      <c r="J100" s="1187" t="s">
        <v>39</v>
      </c>
      <c r="K100" s="1187" t="s">
        <v>90</v>
      </c>
      <c r="L100" s="1187" t="s">
        <v>93</v>
      </c>
      <c r="M100" s="1185" t="s">
        <v>92</v>
      </c>
      <c r="N100" s="1185" t="s">
        <v>40</v>
      </c>
      <c r="O100" s="23"/>
      <c r="P100" s="23"/>
      <c r="Q100" s="13"/>
    </row>
    <row r="101" spans="1:18" ht="35.25" customHeight="1">
      <c r="A101" s="1219"/>
      <c r="B101" s="1220"/>
      <c r="C101" s="288" t="s">
        <v>31</v>
      </c>
      <c r="D101" s="288" t="s">
        <v>51</v>
      </c>
      <c r="E101" s="1201"/>
      <c r="F101" s="1202"/>
      <c r="G101" s="1176"/>
      <c r="H101" s="1178"/>
      <c r="I101" s="1188"/>
      <c r="J101" s="1188"/>
      <c r="K101" s="1188"/>
      <c r="L101" s="1188"/>
      <c r="M101" s="1186"/>
      <c r="N101" s="1186"/>
      <c r="O101" s="23"/>
      <c r="P101" s="23"/>
      <c r="Q101" s="13"/>
    </row>
    <row r="102" spans="1:18" ht="15" customHeight="1">
      <c r="A102" s="1252" t="s">
        <v>8</v>
      </c>
      <c r="B102" s="1217" t="s">
        <v>65</v>
      </c>
      <c r="C102" s="1253">
        <f>(C14*0.15%)*0.4</f>
        <v>266.34000000000003</v>
      </c>
      <c r="D102" s="1318">
        <v>266</v>
      </c>
      <c r="E102" s="1307"/>
      <c r="F102" s="1308"/>
      <c r="G102" s="567" t="s">
        <v>193</v>
      </c>
      <c r="H102" s="420" t="s">
        <v>103</v>
      </c>
      <c r="I102" s="418" t="s">
        <v>104</v>
      </c>
      <c r="J102" s="420" t="s">
        <v>98</v>
      </c>
      <c r="K102" s="420">
        <v>40</v>
      </c>
      <c r="L102" s="420">
        <v>52.7</v>
      </c>
      <c r="M102" s="420">
        <v>50</v>
      </c>
      <c r="N102" s="418" t="s">
        <v>165</v>
      </c>
      <c r="O102" s="24"/>
      <c r="P102" s="23"/>
      <c r="Q102" s="13"/>
    </row>
    <row r="103" spans="1:18" ht="15" customHeight="1">
      <c r="A103" s="1248"/>
      <c r="B103" s="1276"/>
      <c r="C103" s="1254"/>
      <c r="D103" s="1319"/>
      <c r="E103" s="1258"/>
      <c r="F103" s="1259"/>
      <c r="G103" s="441" t="s">
        <v>277</v>
      </c>
      <c r="H103" s="417" t="s">
        <v>103</v>
      </c>
      <c r="I103" s="514" t="s">
        <v>95</v>
      </c>
      <c r="J103" s="417" t="s">
        <v>98</v>
      </c>
      <c r="K103" s="417">
        <v>40</v>
      </c>
      <c r="L103" s="417">
        <v>53.5</v>
      </c>
      <c r="M103" s="417">
        <v>50</v>
      </c>
      <c r="N103" s="419" t="s">
        <v>165</v>
      </c>
      <c r="O103" s="24"/>
      <c r="P103" s="23"/>
      <c r="Q103" s="13"/>
    </row>
    <row r="104" spans="1:18" ht="15" customHeight="1">
      <c r="A104" s="1248"/>
      <c r="B104" s="1276"/>
      <c r="C104" s="1254"/>
      <c r="D104" s="1319"/>
      <c r="E104" s="1258"/>
      <c r="F104" s="1259"/>
      <c r="G104" s="441" t="s">
        <v>210</v>
      </c>
      <c r="H104" s="417" t="s">
        <v>103</v>
      </c>
      <c r="I104" s="514" t="s">
        <v>104</v>
      </c>
      <c r="J104" s="417" t="s">
        <v>98</v>
      </c>
      <c r="K104" s="417">
        <v>40</v>
      </c>
      <c r="L104" s="417">
        <v>56.9</v>
      </c>
      <c r="M104" s="417">
        <v>50</v>
      </c>
      <c r="N104" s="419" t="s">
        <v>165</v>
      </c>
      <c r="O104" s="142"/>
      <c r="P104" s="146"/>
      <c r="Q104" s="135"/>
      <c r="R104" s="133"/>
    </row>
    <row r="105" spans="1:18" s="388" customFormat="1" ht="15" customHeight="1">
      <c r="A105" s="1248"/>
      <c r="B105" s="1276"/>
      <c r="C105" s="1254"/>
      <c r="D105" s="1319"/>
      <c r="E105" s="1310"/>
      <c r="F105" s="1311"/>
      <c r="G105" s="825" t="s">
        <v>252</v>
      </c>
      <c r="H105" s="419" t="s">
        <v>103</v>
      </c>
      <c r="I105" s="448" t="s">
        <v>104</v>
      </c>
      <c r="J105" s="419" t="s">
        <v>98</v>
      </c>
      <c r="K105" s="429">
        <v>5</v>
      </c>
      <c r="L105" s="429">
        <v>253.6</v>
      </c>
      <c r="M105" s="448">
        <v>200</v>
      </c>
      <c r="N105" s="419" t="s">
        <v>206</v>
      </c>
      <c r="O105" s="446"/>
      <c r="P105" s="446"/>
      <c r="Q105" s="446"/>
    </row>
    <row r="106" spans="1:18" s="388" customFormat="1" ht="15" customHeight="1">
      <c r="A106" s="1248"/>
      <c r="B106" s="1276"/>
      <c r="C106" s="1254"/>
      <c r="D106" s="1319"/>
      <c r="E106" s="912"/>
      <c r="F106" s="913"/>
      <c r="G106" s="441"/>
      <c r="H106" s="417"/>
      <c r="I106" s="417"/>
      <c r="J106" s="417"/>
      <c r="K106" s="417"/>
      <c r="L106" s="417"/>
      <c r="M106" s="417"/>
      <c r="N106" s="419"/>
      <c r="O106" s="443"/>
      <c r="P106" s="444"/>
      <c r="Q106" s="445"/>
    </row>
    <row r="107" spans="1:18" ht="15" customHeight="1">
      <c r="A107" s="1248"/>
      <c r="B107" s="1276"/>
      <c r="C107" s="1254"/>
      <c r="D107" s="1319"/>
      <c r="E107" s="1258"/>
      <c r="F107" s="1259"/>
      <c r="G107" s="895" t="s">
        <v>109</v>
      </c>
      <c r="H107" s="722" t="s">
        <v>103</v>
      </c>
      <c r="I107" s="722" t="s">
        <v>98</v>
      </c>
      <c r="J107" s="732" t="s">
        <v>98</v>
      </c>
      <c r="K107" s="732">
        <v>50</v>
      </c>
      <c r="L107" s="432">
        <v>109.65</v>
      </c>
      <c r="M107" s="417">
        <v>100</v>
      </c>
      <c r="N107" s="419" t="s">
        <v>165</v>
      </c>
      <c r="O107" s="24"/>
      <c r="P107" s="23"/>
      <c r="Q107" s="13"/>
    </row>
    <row r="108" spans="1:18" ht="15" customHeight="1">
      <c r="A108" s="1248"/>
      <c r="B108" s="1276"/>
      <c r="C108" s="1254"/>
      <c r="D108" s="1319"/>
      <c r="E108" s="1258"/>
      <c r="F108" s="1259"/>
      <c r="G108" s="895" t="s">
        <v>110</v>
      </c>
      <c r="H108" s="722" t="s">
        <v>103</v>
      </c>
      <c r="I108" s="722" t="s">
        <v>98</v>
      </c>
      <c r="J108" s="732" t="s">
        <v>98</v>
      </c>
      <c r="K108" s="732">
        <v>50</v>
      </c>
      <c r="L108" s="432">
        <v>114.88</v>
      </c>
      <c r="M108" s="417">
        <v>100</v>
      </c>
      <c r="N108" s="419" t="s">
        <v>165</v>
      </c>
      <c r="O108" s="24"/>
      <c r="P108" s="23"/>
      <c r="Q108" s="13"/>
    </row>
    <row r="109" spans="1:18" ht="15" customHeight="1">
      <c r="A109" s="1248"/>
      <c r="B109" s="1276"/>
      <c r="C109" s="1254"/>
      <c r="D109" s="1319"/>
      <c r="E109" s="1258"/>
      <c r="F109" s="1259"/>
      <c r="G109" s="895" t="s">
        <v>168</v>
      </c>
      <c r="H109" s="890" t="s">
        <v>103</v>
      </c>
      <c r="I109" s="722" t="s">
        <v>98</v>
      </c>
      <c r="J109" s="732" t="s">
        <v>98</v>
      </c>
      <c r="K109" s="732">
        <v>50</v>
      </c>
      <c r="L109" s="568">
        <v>108.60599999999999</v>
      </c>
      <c r="M109" s="417">
        <v>100</v>
      </c>
      <c r="N109" s="419" t="s">
        <v>165</v>
      </c>
      <c r="O109" s="24"/>
      <c r="P109" s="23"/>
      <c r="Q109" s="13"/>
    </row>
    <row r="110" spans="1:18" ht="15" customHeight="1">
      <c r="A110" s="1248"/>
      <c r="B110" s="1276"/>
      <c r="C110" s="1254"/>
      <c r="D110" s="1319"/>
      <c r="E110" s="1258"/>
      <c r="F110" s="1259"/>
      <c r="G110" s="895" t="s">
        <v>178</v>
      </c>
      <c r="H110" s="890" t="s">
        <v>103</v>
      </c>
      <c r="I110" s="722" t="s">
        <v>98</v>
      </c>
      <c r="J110" s="732" t="s">
        <v>98</v>
      </c>
      <c r="K110" s="732">
        <v>50</v>
      </c>
      <c r="L110" s="432">
        <v>108.04</v>
      </c>
      <c r="M110" s="417">
        <v>100</v>
      </c>
      <c r="N110" s="419" t="s">
        <v>165</v>
      </c>
      <c r="O110" s="24"/>
      <c r="P110" s="23"/>
      <c r="Q110" s="13"/>
    </row>
    <row r="111" spans="1:18" s="388" customFormat="1" ht="15" customHeight="1">
      <c r="A111" s="1248"/>
      <c r="B111" s="1276"/>
      <c r="C111" s="1254"/>
      <c r="D111" s="1319"/>
      <c r="E111" s="912"/>
      <c r="F111" s="453"/>
      <c r="G111" s="824" t="s">
        <v>242</v>
      </c>
      <c r="H111" s="890" t="s">
        <v>103</v>
      </c>
      <c r="I111" s="732" t="s">
        <v>104</v>
      </c>
      <c r="J111" s="732" t="s">
        <v>98</v>
      </c>
      <c r="K111" s="722">
        <v>50</v>
      </c>
      <c r="L111" s="417">
        <v>123.9</v>
      </c>
      <c r="M111" s="417">
        <v>100</v>
      </c>
      <c r="N111" s="419" t="s">
        <v>165</v>
      </c>
      <c r="O111" s="443"/>
      <c r="P111" s="444"/>
      <c r="Q111" s="445"/>
    </row>
    <row r="112" spans="1:18" s="388" customFormat="1" ht="15" customHeight="1">
      <c r="A112" s="1248"/>
      <c r="B112" s="1276"/>
      <c r="C112" s="1254"/>
      <c r="D112" s="1319"/>
      <c r="E112" s="912"/>
      <c r="F112" s="453"/>
      <c r="G112" s="824" t="s">
        <v>243</v>
      </c>
      <c r="H112" s="890" t="s">
        <v>103</v>
      </c>
      <c r="I112" s="732" t="s">
        <v>104</v>
      </c>
      <c r="J112" s="732" t="s">
        <v>98</v>
      </c>
      <c r="K112" s="722">
        <v>250</v>
      </c>
      <c r="L112" s="722" t="s">
        <v>319</v>
      </c>
      <c r="M112" s="417">
        <v>1000</v>
      </c>
      <c r="N112" s="419" t="s">
        <v>165</v>
      </c>
      <c r="O112" s="443"/>
      <c r="P112" s="444"/>
      <c r="Q112" s="445"/>
    </row>
    <row r="113" spans="1:17" s="388" customFormat="1" ht="15" customHeight="1">
      <c r="A113" s="1248"/>
      <c r="B113" s="1276"/>
      <c r="C113" s="1254"/>
      <c r="D113" s="1319"/>
      <c r="E113" s="1258"/>
      <c r="F113" s="1259"/>
      <c r="G113" s="895" t="s">
        <v>240</v>
      </c>
      <c r="H113" s="890" t="s">
        <v>103</v>
      </c>
      <c r="I113" s="722" t="s">
        <v>98</v>
      </c>
      <c r="J113" s="722" t="s">
        <v>98</v>
      </c>
      <c r="K113" s="722">
        <v>30</v>
      </c>
      <c r="L113" s="417">
        <v>314.89999999999998</v>
      </c>
      <c r="M113" s="417">
        <v>300</v>
      </c>
      <c r="N113" s="419" t="s">
        <v>165</v>
      </c>
      <c r="O113" s="443"/>
      <c r="P113" s="444"/>
      <c r="Q113" s="445"/>
    </row>
    <row r="114" spans="1:17" ht="15" customHeight="1">
      <c r="A114" s="1248"/>
      <c r="B114" s="1276"/>
      <c r="C114" s="1254"/>
      <c r="D114" s="1319"/>
      <c r="E114" s="1258"/>
      <c r="F114" s="1259"/>
      <c r="G114" s="895"/>
      <c r="H114" s="722"/>
      <c r="I114" s="722"/>
      <c r="J114" s="732"/>
      <c r="K114" s="732"/>
      <c r="L114" s="432"/>
      <c r="M114" s="417"/>
      <c r="N114" s="419"/>
      <c r="O114" s="24"/>
      <c r="P114" s="23"/>
      <c r="Q114" s="13"/>
    </row>
    <row r="115" spans="1:17" ht="15" customHeight="1">
      <c r="A115" s="1248"/>
      <c r="B115" s="1276"/>
      <c r="C115" s="1254"/>
      <c r="D115" s="1319"/>
      <c r="E115" s="1258"/>
      <c r="F115" s="1259"/>
      <c r="G115" s="895" t="s">
        <v>108</v>
      </c>
      <c r="H115" s="722" t="s">
        <v>103</v>
      </c>
      <c r="I115" s="752" t="s">
        <v>104</v>
      </c>
      <c r="J115" s="732" t="s">
        <v>98</v>
      </c>
      <c r="K115" s="722">
        <v>15</v>
      </c>
      <c r="L115" s="417">
        <v>128</v>
      </c>
      <c r="M115" s="417">
        <v>100</v>
      </c>
      <c r="N115" s="419" t="s">
        <v>206</v>
      </c>
      <c r="O115" s="24"/>
      <c r="P115" s="23"/>
      <c r="Q115" s="13"/>
    </row>
    <row r="116" spans="1:17" ht="15" customHeight="1">
      <c r="A116" s="1248"/>
      <c r="B116" s="1276"/>
      <c r="C116" s="1254"/>
      <c r="D116" s="1319"/>
      <c r="E116" s="1258"/>
      <c r="F116" s="1259"/>
      <c r="G116" s="895" t="s">
        <v>214</v>
      </c>
      <c r="H116" s="890" t="s">
        <v>103</v>
      </c>
      <c r="I116" s="752" t="s">
        <v>104</v>
      </c>
      <c r="J116" s="732" t="s">
        <v>98</v>
      </c>
      <c r="K116" s="722">
        <v>15</v>
      </c>
      <c r="L116" s="722">
        <v>13.06</v>
      </c>
      <c r="M116" s="429" t="s">
        <v>121</v>
      </c>
      <c r="N116" s="419" t="s">
        <v>206</v>
      </c>
      <c r="O116" s="24"/>
      <c r="P116" s="23"/>
      <c r="Q116" s="13"/>
    </row>
    <row r="117" spans="1:17" s="392" customFormat="1" ht="15" customHeight="1">
      <c r="A117" s="1248"/>
      <c r="B117" s="1276"/>
      <c r="C117" s="1254"/>
      <c r="D117" s="1319"/>
      <c r="E117" s="1258"/>
      <c r="F117" s="1259"/>
      <c r="G117" s="790" t="s">
        <v>237</v>
      </c>
      <c r="H117" s="890" t="s">
        <v>103</v>
      </c>
      <c r="I117" s="752" t="s">
        <v>104</v>
      </c>
      <c r="J117" s="794" t="s">
        <v>98</v>
      </c>
      <c r="K117" s="794">
        <v>15</v>
      </c>
      <c r="L117" s="794">
        <v>123.04</v>
      </c>
      <c r="M117" s="421">
        <v>100</v>
      </c>
      <c r="N117" s="421" t="s">
        <v>206</v>
      </c>
      <c r="O117" s="393"/>
      <c r="P117" s="394"/>
      <c r="Q117" s="395"/>
    </row>
    <row r="118" spans="1:17" s="388" customFormat="1" ht="15" customHeight="1">
      <c r="A118" s="1248"/>
      <c r="B118" s="1276"/>
      <c r="C118" s="1254"/>
      <c r="D118" s="1319"/>
      <c r="E118" s="1258"/>
      <c r="F118" s="1259"/>
      <c r="G118" s="488" t="s">
        <v>241</v>
      </c>
      <c r="H118" s="486" t="s">
        <v>103</v>
      </c>
      <c r="I118" s="419" t="s">
        <v>104</v>
      </c>
      <c r="J118" s="421" t="s">
        <v>98</v>
      </c>
      <c r="K118" s="421">
        <v>15</v>
      </c>
      <c r="L118" s="421">
        <v>230</v>
      </c>
      <c r="M118" s="421">
        <v>200</v>
      </c>
      <c r="N118" s="421" t="s">
        <v>206</v>
      </c>
      <c r="O118" s="443"/>
      <c r="P118" s="444"/>
      <c r="Q118" s="445"/>
    </row>
    <row r="119" spans="1:17" s="133" customFormat="1" ht="15" customHeight="1">
      <c r="A119" s="1248"/>
      <c r="B119" s="1276"/>
      <c r="C119" s="1254"/>
      <c r="D119" s="1319"/>
      <c r="E119" s="912"/>
      <c r="F119" s="453"/>
      <c r="G119" s="488"/>
      <c r="H119" s="486"/>
      <c r="I119" s="419"/>
      <c r="J119" s="421"/>
      <c r="K119" s="421"/>
      <c r="L119" s="421"/>
      <c r="M119" s="421"/>
      <c r="N119" s="421"/>
      <c r="O119" s="142"/>
      <c r="P119" s="146"/>
      <c r="Q119" s="135"/>
    </row>
    <row r="120" spans="1:17" ht="15" customHeight="1">
      <c r="A120" s="1248"/>
      <c r="B120" s="1276"/>
      <c r="C120" s="1254"/>
      <c r="D120" s="1319"/>
      <c r="E120" s="1258"/>
      <c r="F120" s="1259"/>
      <c r="G120" s="626" t="s">
        <v>185</v>
      </c>
      <c r="H120" s="417" t="s">
        <v>103</v>
      </c>
      <c r="I120" s="419" t="s">
        <v>104</v>
      </c>
      <c r="J120" s="432" t="s">
        <v>98</v>
      </c>
      <c r="K120" s="627" t="s">
        <v>251</v>
      </c>
      <c r="L120" s="432">
        <v>575</v>
      </c>
      <c r="M120" s="417">
        <v>500</v>
      </c>
      <c r="N120" s="419" t="s">
        <v>165</v>
      </c>
      <c r="O120" s="24"/>
      <c r="P120" s="23"/>
      <c r="Q120" s="13"/>
    </row>
    <row r="121" spans="1:17" s="388" customFormat="1" ht="15" customHeight="1">
      <c r="A121" s="1248"/>
      <c r="B121" s="1276"/>
      <c r="C121" s="1254"/>
      <c r="D121" s="1319"/>
      <c r="E121" s="912"/>
      <c r="F121" s="913"/>
      <c r="G121" s="628" t="s">
        <v>244</v>
      </c>
      <c r="H121" s="417" t="s">
        <v>103</v>
      </c>
      <c r="I121" s="419" t="s">
        <v>104</v>
      </c>
      <c r="J121" s="432" t="s">
        <v>98</v>
      </c>
      <c r="K121" s="417">
        <v>51</v>
      </c>
      <c r="L121" s="417">
        <v>574.70000000000005</v>
      </c>
      <c r="M121" s="417">
        <v>500</v>
      </c>
      <c r="N121" s="419"/>
      <c r="O121" s="443"/>
      <c r="P121" s="444"/>
      <c r="Q121" s="445"/>
    </row>
    <row r="122" spans="1:17" s="388" customFormat="1" ht="15" customHeight="1">
      <c r="A122" s="1248"/>
      <c r="B122" s="1276"/>
      <c r="C122" s="1254"/>
      <c r="D122" s="1319"/>
      <c r="E122" s="912"/>
      <c r="F122" s="913"/>
      <c r="G122" s="441" t="s">
        <v>246</v>
      </c>
      <c r="H122" s="417" t="s">
        <v>103</v>
      </c>
      <c r="I122" s="419" t="s">
        <v>104</v>
      </c>
      <c r="J122" s="432" t="s">
        <v>98</v>
      </c>
      <c r="K122" s="417">
        <v>40</v>
      </c>
      <c r="L122" s="417">
        <v>358</v>
      </c>
      <c r="M122" s="417">
        <v>300</v>
      </c>
      <c r="N122" s="419"/>
      <c r="O122" s="443"/>
      <c r="P122" s="444"/>
      <c r="Q122" s="445"/>
    </row>
    <row r="123" spans="1:17" s="133" customFormat="1" ht="15" customHeight="1">
      <c r="A123" s="1248"/>
      <c r="B123" s="1276"/>
      <c r="C123" s="1254"/>
      <c r="D123" s="1319"/>
      <c r="E123" s="1256"/>
      <c r="F123" s="1309"/>
      <c r="G123" s="628"/>
      <c r="H123" s="417"/>
      <c r="I123" s="419"/>
      <c r="J123" s="432"/>
      <c r="K123" s="417"/>
      <c r="L123" s="417"/>
      <c r="M123" s="417"/>
      <c r="N123" s="419"/>
      <c r="O123" s="142"/>
      <c r="P123" s="146"/>
      <c r="Q123" s="135"/>
    </row>
    <row r="124" spans="1:17" ht="15" customHeight="1">
      <c r="A124" s="1248"/>
      <c r="B124" s="1276"/>
      <c r="C124" s="1254"/>
      <c r="D124" s="1319"/>
      <c r="E124" s="1256"/>
      <c r="F124" s="1309"/>
      <c r="G124" s="136" t="s">
        <v>256</v>
      </c>
      <c r="H124" s="421" t="s">
        <v>103</v>
      </c>
      <c r="I124" s="419" t="s">
        <v>104</v>
      </c>
      <c r="J124" s="432" t="s">
        <v>98</v>
      </c>
      <c r="K124" s="449">
        <v>60</v>
      </c>
      <c r="L124" s="449">
        <v>546.70000000000005</v>
      </c>
      <c r="M124" s="415">
        <v>500</v>
      </c>
      <c r="N124" s="419" t="s">
        <v>206</v>
      </c>
      <c r="O124" s="24"/>
      <c r="P124" s="23"/>
      <c r="Q124" s="13"/>
    </row>
    <row r="125" spans="1:17" ht="15" customHeight="1">
      <c r="A125" s="1248"/>
      <c r="B125" s="1276"/>
      <c r="C125" s="1254"/>
      <c r="D125" s="1319"/>
      <c r="E125" s="1256"/>
      <c r="F125" s="1257"/>
      <c r="G125" s="22" t="s">
        <v>230</v>
      </c>
      <c r="H125" s="417" t="s">
        <v>103</v>
      </c>
      <c r="I125" s="419" t="s">
        <v>104</v>
      </c>
      <c r="J125" s="432" t="s">
        <v>98</v>
      </c>
      <c r="K125" s="417">
        <v>30</v>
      </c>
      <c r="L125" s="417">
        <v>59.3</v>
      </c>
      <c r="M125" s="417">
        <v>50</v>
      </c>
      <c r="N125" s="419" t="s">
        <v>165</v>
      </c>
      <c r="O125" s="24"/>
      <c r="P125" s="23"/>
      <c r="Q125" s="13"/>
    </row>
    <row r="126" spans="1:17" ht="15" customHeight="1">
      <c r="A126" s="1248"/>
      <c r="B126" s="1276"/>
      <c r="C126" s="1254"/>
      <c r="D126" s="1319"/>
      <c r="E126" s="1256"/>
      <c r="F126" s="1309"/>
      <c r="G126" s="441"/>
      <c r="H126" s="417"/>
      <c r="I126" s="419"/>
      <c r="J126" s="432"/>
      <c r="K126" s="417"/>
      <c r="L126" s="417"/>
      <c r="M126" s="417"/>
      <c r="N126" s="419"/>
      <c r="O126" s="24"/>
      <c r="P126" s="23"/>
      <c r="Q126" s="13"/>
    </row>
    <row r="127" spans="1:17" s="392" customFormat="1" ht="15" customHeight="1">
      <c r="A127" s="1248"/>
      <c r="B127" s="1276"/>
      <c r="C127" s="1254"/>
      <c r="D127" s="1319"/>
      <c r="E127" s="1256"/>
      <c r="F127" s="1257"/>
      <c r="G127" s="441" t="s">
        <v>231</v>
      </c>
      <c r="H127" s="417" t="s">
        <v>103</v>
      </c>
      <c r="I127" s="419" t="s">
        <v>104</v>
      </c>
      <c r="J127" s="432" t="s">
        <v>98</v>
      </c>
      <c r="K127" s="417">
        <v>50</v>
      </c>
      <c r="L127" s="417">
        <v>160</v>
      </c>
      <c r="M127" s="417">
        <v>150</v>
      </c>
      <c r="N127" s="419" t="s">
        <v>165</v>
      </c>
      <c r="O127" s="393"/>
      <c r="P127" s="394"/>
      <c r="Q127" s="395"/>
    </row>
    <row r="128" spans="1:17" s="392" customFormat="1" ht="15" customHeight="1">
      <c r="A128" s="1248"/>
      <c r="B128" s="1276"/>
      <c r="C128" s="1254"/>
      <c r="D128" s="1319"/>
      <c r="E128" s="1256"/>
      <c r="F128" s="1309"/>
      <c r="G128" s="22" t="s">
        <v>239</v>
      </c>
      <c r="H128" s="417" t="s">
        <v>103</v>
      </c>
      <c r="I128" s="419" t="s">
        <v>104</v>
      </c>
      <c r="J128" s="432" t="s">
        <v>98</v>
      </c>
      <c r="K128" s="417">
        <v>40</v>
      </c>
      <c r="L128" s="417">
        <v>127.3</v>
      </c>
      <c r="M128" s="417">
        <v>100</v>
      </c>
      <c r="N128" s="419" t="s">
        <v>165</v>
      </c>
      <c r="O128" s="393"/>
      <c r="P128" s="394"/>
      <c r="Q128" s="395"/>
    </row>
    <row r="129" spans="1:17" s="392" customFormat="1" ht="15" customHeight="1">
      <c r="A129" s="1248"/>
      <c r="B129" s="1276"/>
      <c r="C129" s="1254"/>
      <c r="D129" s="1319"/>
      <c r="E129" s="1256"/>
      <c r="F129" s="1309"/>
      <c r="G129" s="441"/>
      <c r="H129" s="417"/>
      <c r="I129" s="419"/>
      <c r="J129" s="432"/>
      <c r="K129" s="417"/>
      <c r="L129" s="417"/>
      <c r="M129" s="417"/>
      <c r="N129" s="419"/>
      <c r="O129" s="393"/>
      <c r="P129" s="394"/>
      <c r="Q129" s="395"/>
    </row>
    <row r="130" spans="1:17" ht="15" customHeight="1">
      <c r="A130" s="1248"/>
      <c r="B130" s="1276"/>
      <c r="C130" s="1254"/>
      <c r="D130" s="1319"/>
      <c r="E130" s="1256"/>
      <c r="F130" s="1257"/>
      <c r="G130" s="490" t="s">
        <v>201</v>
      </c>
      <c r="H130" s="421" t="s">
        <v>103</v>
      </c>
      <c r="I130" s="419" t="s">
        <v>104</v>
      </c>
      <c r="J130" s="432" t="s">
        <v>98</v>
      </c>
      <c r="K130" s="449">
        <v>15</v>
      </c>
      <c r="L130" s="800">
        <v>238.17</v>
      </c>
      <c r="M130" s="415">
        <v>200</v>
      </c>
      <c r="N130" s="419" t="s">
        <v>165</v>
      </c>
      <c r="O130" s="24"/>
      <c r="P130" s="23"/>
      <c r="Q130" s="13"/>
    </row>
    <row r="131" spans="1:17" s="133" customFormat="1" ht="15" customHeight="1">
      <c r="A131" s="1248"/>
      <c r="B131" s="1276"/>
      <c r="C131" s="1254"/>
      <c r="D131" s="1319"/>
      <c r="E131" s="1256"/>
      <c r="F131" s="1309"/>
      <c r="G131" s="490" t="s">
        <v>171</v>
      </c>
      <c r="H131" s="421" t="s">
        <v>103</v>
      </c>
      <c r="I131" s="419" t="s">
        <v>104</v>
      </c>
      <c r="J131" s="432" t="s">
        <v>98</v>
      </c>
      <c r="K131" s="449">
        <v>50</v>
      </c>
      <c r="L131" s="800">
        <v>123.85</v>
      </c>
      <c r="M131" s="415">
        <v>100</v>
      </c>
      <c r="N131" s="419" t="s">
        <v>165</v>
      </c>
      <c r="O131" s="142"/>
      <c r="P131" s="146"/>
      <c r="Q131" s="135"/>
    </row>
    <row r="132" spans="1:17" s="242" customFormat="1" ht="15" customHeight="1">
      <c r="A132" s="1248"/>
      <c r="B132" s="1276"/>
      <c r="C132" s="1254"/>
      <c r="D132" s="1319"/>
      <c r="E132" s="912"/>
      <c r="F132" s="913"/>
      <c r="G132" s="453"/>
      <c r="H132" s="417"/>
      <c r="I132" s="419"/>
      <c r="J132" s="432"/>
      <c r="K132" s="417"/>
      <c r="L132" s="722"/>
      <c r="M132" s="417"/>
      <c r="N132" s="419"/>
      <c r="O132" s="454"/>
      <c r="P132" s="455"/>
      <c r="Q132" s="241"/>
    </row>
    <row r="133" spans="1:17" ht="15" customHeight="1">
      <c r="A133" s="1248"/>
      <c r="B133" s="1276"/>
      <c r="C133" s="1254"/>
      <c r="D133" s="1319"/>
      <c r="E133" s="1256"/>
      <c r="F133" s="1257"/>
      <c r="G133" s="441" t="s">
        <v>111</v>
      </c>
      <c r="H133" s="417" t="s">
        <v>103</v>
      </c>
      <c r="I133" s="732" t="s">
        <v>313</v>
      </c>
      <c r="J133" s="732" t="s">
        <v>98</v>
      </c>
      <c r="K133" s="732">
        <v>50</v>
      </c>
      <c r="L133" s="732">
        <v>109.8</v>
      </c>
      <c r="M133" s="417">
        <v>100</v>
      </c>
      <c r="N133" s="752" t="s">
        <v>166</v>
      </c>
      <c r="O133" s="24"/>
      <c r="P133" s="23"/>
      <c r="Q133" s="13"/>
    </row>
    <row r="134" spans="1:17" ht="15" customHeight="1">
      <c r="A134" s="1248"/>
      <c r="B134" s="1276"/>
      <c r="C134" s="1254"/>
      <c r="D134" s="1319"/>
      <c r="E134" s="1262"/>
      <c r="F134" s="1263"/>
      <c r="G134" s="441" t="s">
        <v>266</v>
      </c>
      <c r="H134" s="417" t="s">
        <v>103</v>
      </c>
      <c r="I134" s="732" t="s">
        <v>98</v>
      </c>
      <c r="J134" s="732" t="s">
        <v>98</v>
      </c>
      <c r="K134" s="732">
        <v>50</v>
      </c>
      <c r="L134" s="732">
        <v>113.5</v>
      </c>
      <c r="M134" s="417">
        <v>100</v>
      </c>
      <c r="N134" s="752" t="s">
        <v>165</v>
      </c>
      <c r="O134" s="24"/>
      <c r="P134" s="23"/>
      <c r="Q134" s="13"/>
    </row>
    <row r="135" spans="1:17" ht="15" customHeight="1">
      <c r="A135" s="1248"/>
      <c r="B135" s="1276"/>
      <c r="C135" s="1254"/>
      <c r="D135" s="1319"/>
      <c r="E135" s="1262"/>
      <c r="F135" s="1263"/>
      <c r="G135" s="441" t="s">
        <v>267</v>
      </c>
      <c r="H135" s="417" t="s">
        <v>103</v>
      </c>
      <c r="I135" s="732" t="s">
        <v>98</v>
      </c>
      <c r="J135" s="732" t="s">
        <v>98</v>
      </c>
      <c r="K135" s="732">
        <v>50</v>
      </c>
      <c r="L135" s="732">
        <v>108.4</v>
      </c>
      <c r="M135" s="417">
        <v>100</v>
      </c>
      <c r="N135" s="752" t="s">
        <v>165</v>
      </c>
      <c r="O135" s="24"/>
      <c r="P135" s="23"/>
      <c r="Q135" s="13"/>
    </row>
    <row r="136" spans="1:17" ht="15" customHeight="1">
      <c r="A136" s="1248"/>
      <c r="B136" s="1276"/>
      <c r="C136" s="1254"/>
      <c r="D136" s="1319"/>
      <c r="E136" s="1262"/>
      <c r="F136" s="1263"/>
      <c r="G136" s="441" t="s">
        <v>268</v>
      </c>
      <c r="H136" s="417" t="s">
        <v>103</v>
      </c>
      <c r="I136" s="732" t="s">
        <v>98</v>
      </c>
      <c r="J136" s="732" t="s">
        <v>98</v>
      </c>
      <c r="K136" s="732">
        <v>50</v>
      </c>
      <c r="L136" s="732">
        <v>114.4</v>
      </c>
      <c r="M136" s="417">
        <v>100</v>
      </c>
      <c r="N136" s="752" t="s">
        <v>165</v>
      </c>
      <c r="O136" s="24"/>
      <c r="P136" s="23"/>
      <c r="Q136" s="13"/>
    </row>
    <row r="137" spans="1:17" ht="15" customHeight="1">
      <c r="A137" s="1248"/>
      <c r="B137" s="1276"/>
      <c r="C137" s="1254"/>
      <c r="D137" s="1319"/>
      <c r="E137" s="1262"/>
      <c r="F137" s="1263"/>
      <c r="G137" s="441" t="s">
        <v>269</v>
      </c>
      <c r="H137" s="417" t="s">
        <v>103</v>
      </c>
      <c r="I137" s="732" t="s">
        <v>98</v>
      </c>
      <c r="J137" s="732" t="s">
        <v>98</v>
      </c>
      <c r="K137" s="732">
        <v>50</v>
      </c>
      <c r="L137" s="732">
        <v>109.5</v>
      </c>
      <c r="M137" s="417">
        <v>100</v>
      </c>
      <c r="N137" s="752" t="s">
        <v>165</v>
      </c>
      <c r="O137" s="24"/>
      <c r="P137" s="23"/>
      <c r="Q137" s="13"/>
    </row>
    <row r="138" spans="1:17" ht="33.75" customHeight="1">
      <c r="A138" s="1248"/>
      <c r="B138" s="1276"/>
      <c r="C138" s="1254"/>
      <c r="D138" s="1319"/>
      <c r="E138" s="1262"/>
      <c r="F138" s="1263"/>
      <c r="G138" s="441" t="s">
        <v>270</v>
      </c>
      <c r="H138" s="431" t="s">
        <v>103</v>
      </c>
      <c r="I138" s="732" t="s">
        <v>98</v>
      </c>
      <c r="J138" s="732" t="s">
        <v>98</v>
      </c>
      <c r="K138" s="732">
        <v>50</v>
      </c>
      <c r="L138" s="749">
        <v>109.2</v>
      </c>
      <c r="M138" s="431">
        <v>100</v>
      </c>
      <c r="N138" s="752" t="s">
        <v>165</v>
      </c>
      <c r="O138" s="26"/>
      <c r="P138" s="23"/>
      <c r="Q138" s="13"/>
    </row>
    <row r="139" spans="1:17" ht="22.5" customHeight="1">
      <c r="A139" s="1248"/>
      <c r="B139" s="1276"/>
      <c r="C139" s="1254"/>
      <c r="D139" s="1319"/>
      <c r="E139" s="1262"/>
      <c r="F139" s="1263"/>
      <c r="G139" s="441" t="s">
        <v>271</v>
      </c>
      <c r="H139" s="417" t="s">
        <v>103</v>
      </c>
      <c r="I139" s="732" t="s">
        <v>98</v>
      </c>
      <c r="J139" s="732" t="s">
        <v>98</v>
      </c>
      <c r="K139" s="732">
        <v>50</v>
      </c>
      <c r="L139" s="732">
        <v>120.2</v>
      </c>
      <c r="M139" s="417">
        <v>100</v>
      </c>
      <c r="N139" s="752" t="s">
        <v>165</v>
      </c>
      <c r="O139" s="24"/>
      <c r="P139" s="23"/>
      <c r="Q139" s="13"/>
    </row>
    <row r="140" spans="1:17" ht="15" customHeight="1">
      <c r="A140" s="1248"/>
      <c r="B140" s="1276"/>
      <c r="C140" s="1254"/>
      <c r="D140" s="1319"/>
      <c r="E140" s="1262"/>
      <c r="F140" s="1263"/>
      <c r="G140" s="441" t="s">
        <v>112</v>
      </c>
      <c r="H140" s="417" t="s">
        <v>103</v>
      </c>
      <c r="I140" s="732" t="s">
        <v>98</v>
      </c>
      <c r="J140" s="732" t="s">
        <v>98</v>
      </c>
      <c r="K140" s="732">
        <v>50</v>
      </c>
      <c r="L140" s="732">
        <v>112.9</v>
      </c>
      <c r="M140" s="417">
        <v>100</v>
      </c>
      <c r="N140" s="752" t="s">
        <v>165</v>
      </c>
      <c r="O140" s="24"/>
      <c r="P140" s="23"/>
      <c r="Q140" s="13"/>
    </row>
    <row r="141" spans="1:17" ht="15" customHeight="1">
      <c r="A141" s="1248"/>
      <c r="B141" s="1276"/>
      <c r="C141" s="1254"/>
      <c r="D141" s="1319"/>
      <c r="E141" s="1260"/>
      <c r="F141" s="1322"/>
      <c r="G141" s="489" t="s">
        <v>113</v>
      </c>
      <c r="H141" s="417" t="s">
        <v>103</v>
      </c>
      <c r="I141" s="732" t="s">
        <v>98</v>
      </c>
      <c r="J141" s="732" t="s">
        <v>98</v>
      </c>
      <c r="K141" s="732">
        <v>50</v>
      </c>
      <c r="L141" s="732">
        <v>113.9</v>
      </c>
      <c r="M141" s="417">
        <v>100</v>
      </c>
      <c r="N141" s="752" t="s">
        <v>165</v>
      </c>
      <c r="O141" s="24"/>
      <c r="P141" s="23"/>
      <c r="Q141" s="13"/>
    </row>
    <row r="142" spans="1:17" s="388" customFormat="1" ht="15" customHeight="1">
      <c r="A142" s="1248"/>
      <c r="B142" s="1276"/>
      <c r="C142" s="1254"/>
      <c r="D142" s="1319"/>
      <c r="E142" s="1260"/>
      <c r="F142" s="1261"/>
      <c r="G142" s="491" t="s">
        <v>272</v>
      </c>
      <c r="H142" s="417" t="s">
        <v>103</v>
      </c>
      <c r="I142" s="432" t="s">
        <v>98</v>
      </c>
      <c r="J142" s="432" t="s">
        <v>98</v>
      </c>
      <c r="K142" s="492">
        <v>25</v>
      </c>
      <c r="L142" s="808">
        <v>58.58</v>
      </c>
      <c r="M142" s="417">
        <v>50</v>
      </c>
      <c r="N142" s="419" t="s">
        <v>165</v>
      </c>
      <c r="O142" s="443"/>
      <c r="P142" s="646"/>
      <c r="Q142" s="642"/>
    </row>
    <row r="143" spans="1:17" ht="15" customHeight="1">
      <c r="A143" s="1248"/>
      <c r="B143" s="1276"/>
      <c r="C143" s="1254"/>
      <c r="D143" s="1319"/>
      <c r="E143" s="1260"/>
      <c r="F143" s="1322"/>
      <c r="G143" s="491"/>
      <c r="H143" s="506"/>
      <c r="I143" s="506"/>
      <c r="J143" s="492"/>
      <c r="K143" s="492"/>
      <c r="L143" s="808"/>
      <c r="M143" s="506"/>
      <c r="N143" s="419"/>
      <c r="O143" s="24"/>
      <c r="P143" s="23"/>
      <c r="Q143" s="13"/>
    </row>
    <row r="144" spans="1:17" ht="15" customHeight="1">
      <c r="A144" s="1248"/>
      <c r="B144" s="1276"/>
      <c r="C144" s="1254"/>
      <c r="D144" s="1319"/>
      <c r="E144" s="1312"/>
      <c r="F144" s="1313"/>
      <c r="G144" s="491" t="s">
        <v>290</v>
      </c>
      <c r="H144" s="417" t="s">
        <v>103</v>
      </c>
      <c r="I144" s="432" t="s">
        <v>98</v>
      </c>
      <c r="J144" s="432" t="s">
        <v>98</v>
      </c>
      <c r="K144" s="492">
        <v>500</v>
      </c>
      <c r="L144" s="808">
        <v>1201</v>
      </c>
      <c r="M144" s="506">
        <v>1000</v>
      </c>
      <c r="N144" s="419" t="s">
        <v>165</v>
      </c>
      <c r="O144" s="24"/>
      <c r="P144" s="23"/>
      <c r="Q144" s="13"/>
    </row>
    <row r="145" spans="1:33" ht="15" customHeight="1">
      <c r="A145" s="1248"/>
      <c r="B145" s="1276"/>
      <c r="C145" s="1254"/>
      <c r="D145" s="1319"/>
      <c r="E145" s="1312"/>
      <c r="F145" s="1313"/>
      <c r="G145" s="491" t="s">
        <v>292</v>
      </c>
      <c r="H145" s="417" t="s">
        <v>103</v>
      </c>
      <c r="I145" s="432" t="s">
        <v>98</v>
      </c>
      <c r="J145" s="432" t="s">
        <v>98</v>
      </c>
      <c r="K145" s="492">
        <v>10</v>
      </c>
      <c r="L145" s="808">
        <v>62.6</v>
      </c>
      <c r="M145" s="506">
        <v>50</v>
      </c>
      <c r="N145" s="419" t="s">
        <v>165</v>
      </c>
      <c r="O145" s="24"/>
      <c r="P145" s="23"/>
      <c r="Q145" s="13"/>
    </row>
    <row r="146" spans="1:33" ht="15" customHeight="1">
      <c r="A146" s="1248"/>
      <c r="B146" s="1276"/>
      <c r="C146" s="1254"/>
      <c r="D146" s="1319"/>
      <c r="E146" s="1260"/>
      <c r="F146" s="1261"/>
      <c r="G146" s="491" t="s">
        <v>293</v>
      </c>
      <c r="H146" s="417" t="s">
        <v>103</v>
      </c>
      <c r="I146" s="432" t="s">
        <v>98</v>
      </c>
      <c r="J146" s="432" t="s">
        <v>98</v>
      </c>
      <c r="K146" s="492">
        <v>50</v>
      </c>
      <c r="L146" s="808">
        <v>209</v>
      </c>
      <c r="M146" s="506">
        <v>200</v>
      </c>
      <c r="N146" s="419" t="s">
        <v>165</v>
      </c>
      <c r="O146" s="24"/>
      <c r="P146" s="23"/>
      <c r="Q146" s="13"/>
    </row>
    <row r="147" spans="1:33" ht="15" customHeight="1">
      <c r="A147" s="1248"/>
      <c r="B147" s="1276"/>
      <c r="C147" s="1254"/>
      <c r="D147" s="1319"/>
      <c r="E147" s="1260"/>
      <c r="F147" s="1261"/>
      <c r="G147" s="491"/>
      <c r="H147" s="506"/>
      <c r="I147" s="506"/>
      <c r="J147" s="492"/>
      <c r="K147" s="492"/>
      <c r="L147" s="808"/>
      <c r="M147" s="506"/>
      <c r="N147" s="448"/>
      <c r="O147" s="24"/>
      <c r="P147" s="23"/>
      <c r="Q147" s="13"/>
    </row>
    <row r="148" spans="1:33" ht="15" customHeight="1">
      <c r="A148" s="1248"/>
      <c r="B148" s="1276"/>
      <c r="C148" s="1254"/>
      <c r="D148" s="1319"/>
      <c r="E148" s="1260"/>
      <c r="F148" s="1261"/>
      <c r="G148" s="491"/>
      <c r="H148" s="506"/>
      <c r="I148" s="506"/>
      <c r="J148" s="492"/>
      <c r="K148" s="492"/>
      <c r="L148" s="808"/>
      <c r="M148" s="506"/>
      <c r="N148" s="448"/>
      <c r="O148" s="24"/>
      <c r="P148" s="23"/>
      <c r="Q148" s="13"/>
    </row>
    <row r="149" spans="1:33" ht="15" customHeight="1">
      <c r="A149" s="1249"/>
      <c r="B149" s="1219"/>
      <c r="C149" s="1255"/>
      <c r="D149" s="1320"/>
      <c r="E149" s="1343"/>
      <c r="F149" s="1344"/>
      <c r="G149" s="569"/>
      <c r="H149" s="569"/>
      <c r="I149" s="569"/>
      <c r="J149" s="569"/>
      <c r="K149" s="569"/>
      <c r="L149" s="896"/>
      <c r="M149" s="569"/>
      <c r="N149" s="569"/>
      <c r="O149" s="24"/>
      <c r="P149" s="23"/>
      <c r="Q149" s="13"/>
    </row>
    <row r="150" spans="1:33" ht="15" customHeight="1">
      <c r="A150" s="1250" t="s">
        <v>9</v>
      </c>
      <c r="B150" s="1251"/>
      <c r="C150" s="1092">
        <f>(C14*0.15%)*0.5</f>
        <v>332.92500000000001</v>
      </c>
      <c r="D150" s="1093">
        <f>D151+D168+D173+D177+D182+D187</f>
        <v>333</v>
      </c>
      <c r="E150" s="1305"/>
      <c r="F150" s="1306"/>
      <c r="G150" s="1094"/>
      <c r="H150" s="1094"/>
      <c r="I150" s="1094"/>
      <c r="J150" s="1095"/>
      <c r="K150" s="1095"/>
      <c r="L150" s="897"/>
      <c r="M150" s="1094"/>
      <c r="N150" s="1094"/>
      <c r="O150" s="135"/>
      <c r="P150" s="135"/>
      <c r="Q150" s="135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</row>
    <row r="151" spans="1:33" ht="15" customHeight="1">
      <c r="A151" s="1222" t="s">
        <v>10</v>
      </c>
      <c r="B151" s="1248" t="s">
        <v>66</v>
      </c>
      <c r="C151" s="1226"/>
      <c r="D151" s="1234">
        <v>70</v>
      </c>
      <c r="E151" s="1195"/>
      <c r="F151" s="1196"/>
      <c r="G151" s="838" t="s">
        <v>114</v>
      </c>
      <c r="H151" s="570" t="s">
        <v>103</v>
      </c>
      <c r="I151" s="514"/>
      <c r="J151" s="571" t="s">
        <v>98</v>
      </c>
      <c r="K151" s="571"/>
      <c r="L151" s="845">
        <v>104.56</v>
      </c>
      <c r="M151" s="570">
        <v>100</v>
      </c>
      <c r="N151" s="514" t="s">
        <v>206</v>
      </c>
      <c r="O151" s="135"/>
      <c r="P151" s="135"/>
      <c r="Q151" s="135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</row>
    <row r="152" spans="1:33" ht="15" customHeight="1">
      <c r="A152" s="1222"/>
      <c r="B152" s="1248"/>
      <c r="C152" s="1268"/>
      <c r="D152" s="1264"/>
      <c r="E152" s="1205"/>
      <c r="F152" s="1206"/>
      <c r="G152" s="839" t="s">
        <v>172</v>
      </c>
      <c r="H152" s="570" t="s">
        <v>103</v>
      </c>
      <c r="I152" s="419"/>
      <c r="J152" s="432" t="s">
        <v>98</v>
      </c>
      <c r="K152" s="432"/>
      <c r="L152" s="898">
        <v>53.19</v>
      </c>
      <c r="M152" s="417">
        <v>50</v>
      </c>
      <c r="N152" s="419" t="s">
        <v>206</v>
      </c>
      <c r="O152" s="135"/>
      <c r="P152" s="135"/>
      <c r="Q152" s="135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</row>
    <row r="153" spans="1:33" ht="15" customHeight="1">
      <c r="A153" s="1222"/>
      <c r="B153" s="1248"/>
      <c r="C153" s="1268"/>
      <c r="D153" s="1264"/>
      <c r="E153" s="1203"/>
      <c r="F153" s="1204"/>
      <c r="G153" s="829" t="s">
        <v>194</v>
      </c>
      <c r="H153" s="415" t="s">
        <v>180</v>
      </c>
      <c r="I153" s="419"/>
      <c r="J153" s="431" t="s">
        <v>98</v>
      </c>
      <c r="K153" s="432"/>
      <c r="L153" s="732">
        <v>12.13</v>
      </c>
      <c r="M153" s="417">
        <v>10</v>
      </c>
      <c r="N153" s="419" t="s">
        <v>165</v>
      </c>
      <c r="O153" s="135"/>
      <c r="P153" s="135"/>
      <c r="Q153" s="135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</row>
    <row r="154" spans="1:33" ht="15" customHeight="1">
      <c r="A154" s="1222"/>
      <c r="B154" s="1248"/>
      <c r="C154" s="1268"/>
      <c r="D154" s="1264"/>
      <c r="E154" s="1203"/>
      <c r="F154" s="1345"/>
      <c r="G154" s="840" t="s">
        <v>306</v>
      </c>
      <c r="H154" s="722" t="s">
        <v>103</v>
      </c>
      <c r="I154" s="807"/>
      <c r="J154" s="732" t="s">
        <v>98</v>
      </c>
      <c r="K154" s="808"/>
      <c r="L154" s="808">
        <v>40.299999999999997</v>
      </c>
      <c r="M154" s="807">
        <v>35</v>
      </c>
      <c r="N154" s="752" t="s">
        <v>165</v>
      </c>
      <c r="O154" s="135"/>
      <c r="P154" s="135"/>
      <c r="Q154" s="135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</row>
    <row r="155" spans="1:33" ht="15" customHeight="1">
      <c r="A155" s="1222"/>
      <c r="B155" s="1248"/>
      <c r="C155" s="1268"/>
      <c r="D155" s="1264"/>
      <c r="E155" s="1203"/>
      <c r="F155" s="1204"/>
      <c r="G155" s="829"/>
      <c r="H155" s="415"/>
      <c r="I155" s="415"/>
      <c r="J155" s="431"/>
      <c r="K155" s="432"/>
      <c r="L155" s="732"/>
      <c r="M155" s="417"/>
      <c r="N155" s="419"/>
      <c r="O155" s="135"/>
      <c r="P155" s="135"/>
      <c r="Q155" s="135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</row>
    <row r="156" spans="1:33" ht="15" customHeight="1">
      <c r="A156" s="1222"/>
      <c r="B156" s="1248"/>
      <c r="C156" s="1268"/>
      <c r="D156" s="1264"/>
      <c r="E156" s="1183"/>
      <c r="F156" s="1184"/>
      <c r="G156" s="790" t="s">
        <v>115</v>
      </c>
      <c r="H156" s="417" t="s">
        <v>97</v>
      </c>
      <c r="I156" s="419"/>
      <c r="J156" s="417" t="s">
        <v>98</v>
      </c>
      <c r="K156" s="417"/>
      <c r="L156" s="899">
        <v>114.71</v>
      </c>
      <c r="M156" s="417">
        <v>100</v>
      </c>
      <c r="N156" s="419" t="s">
        <v>206</v>
      </c>
      <c r="O156" s="135"/>
      <c r="P156" s="135"/>
      <c r="Q156" s="135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</row>
    <row r="157" spans="1:33" ht="15" customHeight="1">
      <c r="A157" s="1222"/>
      <c r="B157" s="1248"/>
      <c r="C157" s="1268"/>
      <c r="D157" s="1264"/>
      <c r="E157" s="1183"/>
      <c r="F157" s="1184"/>
      <c r="G157" s="742" t="s">
        <v>209</v>
      </c>
      <c r="H157" s="415" t="s">
        <v>97</v>
      </c>
      <c r="I157" s="419"/>
      <c r="J157" s="551" t="s">
        <v>98</v>
      </c>
      <c r="K157" s="415"/>
      <c r="L157" s="810">
        <v>24.19</v>
      </c>
      <c r="M157" s="415">
        <v>20</v>
      </c>
      <c r="N157" s="415" t="s">
        <v>165</v>
      </c>
      <c r="O157" s="13"/>
      <c r="P157" s="13"/>
      <c r="Q157" s="13"/>
    </row>
    <row r="158" spans="1:33" ht="15" customHeight="1">
      <c r="A158" s="1222"/>
      <c r="B158" s="1248"/>
      <c r="C158" s="1268"/>
      <c r="D158" s="1264"/>
      <c r="E158" s="1183"/>
      <c r="F158" s="1346"/>
      <c r="G158" s="742"/>
      <c r="H158" s="415"/>
      <c r="I158" s="419"/>
      <c r="J158" s="551"/>
      <c r="K158" s="415"/>
      <c r="L158" s="415"/>
      <c r="M158" s="415"/>
      <c r="N158" s="415"/>
      <c r="O158" s="13"/>
      <c r="P158" s="13"/>
      <c r="Q158" s="13"/>
    </row>
    <row r="159" spans="1:33" ht="15" customHeight="1">
      <c r="A159" s="1222"/>
      <c r="B159" s="1248"/>
      <c r="C159" s="1268"/>
      <c r="D159" s="1264"/>
      <c r="E159" s="1183"/>
      <c r="F159" s="1346"/>
      <c r="G159" s="829" t="s">
        <v>307</v>
      </c>
      <c r="H159" s="810" t="s">
        <v>180</v>
      </c>
      <c r="I159" s="752"/>
      <c r="J159" s="731" t="s">
        <v>98</v>
      </c>
      <c r="K159" s="732"/>
      <c r="L159" s="732">
        <v>64.239999999999995</v>
      </c>
      <c r="M159" s="722" t="s">
        <v>311</v>
      </c>
      <c r="N159" s="752" t="s">
        <v>165</v>
      </c>
      <c r="O159" s="13"/>
      <c r="P159" s="13"/>
      <c r="Q159" s="13"/>
    </row>
    <row r="160" spans="1:33" ht="15" customHeight="1">
      <c r="A160" s="1222"/>
      <c r="B160" s="1248"/>
      <c r="C160" s="1268"/>
      <c r="D160" s="1264"/>
      <c r="E160" s="1183"/>
      <c r="F160" s="1346"/>
      <c r="G160" s="829" t="s">
        <v>308</v>
      </c>
      <c r="H160" s="810" t="s">
        <v>180</v>
      </c>
      <c r="I160" s="752"/>
      <c r="J160" s="731" t="s">
        <v>98</v>
      </c>
      <c r="K160" s="732"/>
      <c r="L160" s="732">
        <v>234.23</v>
      </c>
      <c r="M160" s="722">
        <v>225</v>
      </c>
      <c r="N160" s="752" t="s">
        <v>165</v>
      </c>
      <c r="O160" s="13"/>
      <c r="P160" s="13"/>
      <c r="Q160" s="13"/>
    </row>
    <row r="161" spans="1:33" ht="15" customHeight="1">
      <c r="A161" s="1222"/>
      <c r="B161" s="1248"/>
      <c r="C161" s="1268"/>
      <c r="D161" s="1264"/>
      <c r="E161" s="1183"/>
      <c r="F161" s="1346"/>
      <c r="G161" s="829" t="s">
        <v>309</v>
      </c>
      <c r="H161" s="810" t="s">
        <v>180</v>
      </c>
      <c r="I161" s="752"/>
      <c r="J161" s="731" t="s">
        <v>98</v>
      </c>
      <c r="K161" s="732"/>
      <c r="L161" s="732">
        <v>21.54</v>
      </c>
      <c r="M161" s="722">
        <v>20</v>
      </c>
      <c r="N161" s="752" t="s">
        <v>165</v>
      </c>
      <c r="O161" s="13"/>
      <c r="P161" s="13"/>
      <c r="Q161" s="13"/>
    </row>
    <row r="162" spans="1:33" ht="15" customHeight="1">
      <c r="A162" s="1222"/>
      <c r="B162" s="1248"/>
      <c r="C162" s="1268"/>
      <c r="D162" s="1264"/>
      <c r="E162" s="1203"/>
      <c r="F162" s="1204"/>
      <c r="G162" s="829" t="s">
        <v>310</v>
      </c>
      <c r="H162" s="810" t="s">
        <v>180</v>
      </c>
      <c r="I162" s="752"/>
      <c r="J162" s="731" t="s">
        <v>98</v>
      </c>
      <c r="K162" s="732"/>
      <c r="L162" s="732">
        <v>1157.9000000000001</v>
      </c>
      <c r="M162" s="722">
        <v>1000</v>
      </c>
      <c r="N162" s="752" t="s">
        <v>165</v>
      </c>
      <c r="O162" s="135"/>
      <c r="P162" s="135"/>
      <c r="Q162" s="135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</row>
    <row r="163" spans="1:33" ht="15" customHeight="1">
      <c r="A163" s="1222"/>
      <c r="B163" s="1248"/>
      <c r="C163" s="1268"/>
      <c r="D163" s="1264"/>
      <c r="E163" s="852"/>
      <c r="F163" s="853"/>
      <c r="G163" s="854" t="s">
        <v>325</v>
      </c>
      <c r="H163" s="806" t="s">
        <v>180</v>
      </c>
      <c r="I163" s="804"/>
      <c r="J163" s="855" t="s">
        <v>98</v>
      </c>
      <c r="K163" s="808"/>
      <c r="L163" s="808">
        <v>32.49</v>
      </c>
      <c r="M163" s="807">
        <v>30</v>
      </c>
      <c r="N163" s="804" t="s">
        <v>165</v>
      </c>
      <c r="O163" s="135"/>
      <c r="P163" s="135"/>
      <c r="Q163" s="135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</row>
    <row r="164" spans="1:33" ht="15" customHeight="1">
      <c r="A164" s="1222"/>
      <c r="B164" s="1248"/>
      <c r="C164" s="1268"/>
      <c r="D164" s="1264"/>
      <c r="E164" s="852"/>
      <c r="F164" s="853"/>
      <c r="G164" s="854" t="s">
        <v>326</v>
      </c>
      <c r="H164" s="806" t="s">
        <v>180</v>
      </c>
      <c r="I164" s="804"/>
      <c r="J164" s="855" t="s">
        <v>98</v>
      </c>
      <c r="K164" s="808"/>
      <c r="L164" s="808">
        <v>56.52</v>
      </c>
      <c r="M164" s="807">
        <v>50</v>
      </c>
      <c r="N164" s="804" t="s">
        <v>165</v>
      </c>
      <c r="O164" s="135"/>
      <c r="P164" s="135"/>
      <c r="Q164" s="135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</row>
    <row r="165" spans="1:33" ht="15" customHeight="1">
      <c r="A165" s="1222"/>
      <c r="B165" s="1248"/>
      <c r="C165" s="1268"/>
      <c r="D165" s="1264"/>
      <c r="E165" s="852"/>
      <c r="F165" s="853"/>
      <c r="G165" s="854" t="s">
        <v>327</v>
      </c>
      <c r="H165" s="806" t="s">
        <v>180</v>
      </c>
      <c r="I165" s="804"/>
      <c r="J165" s="855" t="s">
        <v>98</v>
      </c>
      <c r="K165" s="808"/>
      <c r="L165" s="808">
        <v>47.13</v>
      </c>
      <c r="M165" s="807">
        <v>40</v>
      </c>
      <c r="N165" s="804" t="s">
        <v>165</v>
      </c>
      <c r="O165" s="135"/>
      <c r="P165" s="135"/>
      <c r="Q165" s="135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</row>
    <row r="166" spans="1:33" ht="15" customHeight="1">
      <c r="A166" s="1222"/>
      <c r="B166" s="1248"/>
      <c r="C166" s="1268"/>
      <c r="D166" s="1264"/>
      <c r="E166" s="852"/>
      <c r="F166" s="853"/>
      <c r="G166" s="854" t="s">
        <v>328</v>
      </c>
      <c r="H166" s="806" t="s">
        <v>180</v>
      </c>
      <c r="I166" s="804"/>
      <c r="J166" s="855" t="s">
        <v>98</v>
      </c>
      <c r="K166" s="808"/>
      <c r="L166" s="808">
        <v>53.1</v>
      </c>
      <c r="M166" s="807">
        <v>50</v>
      </c>
      <c r="N166" s="804" t="s">
        <v>165</v>
      </c>
      <c r="O166" s="135"/>
      <c r="P166" s="135"/>
      <c r="Q166" s="135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</row>
    <row r="167" spans="1:33" ht="15" customHeight="1">
      <c r="A167" s="1223"/>
      <c r="B167" s="1249"/>
      <c r="C167" s="1268"/>
      <c r="D167" s="1264"/>
      <c r="E167" s="1179"/>
      <c r="F167" s="1180"/>
      <c r="G167" s="773"/>
      <c r="H167" s="773"/>
      <c r="I167" s="773"/>
      <c r="J167" s="773"/>
      <c r="K167" s="773"/>
      <c r="L167" s="773"/>
      <c r="M167" s="773"/>
      <c r="N167" s="773"/>
      <c r="O167" s="13"/>
      <c r="P167" s="13"/>
      <c r="Q167" s="13"/>
    </row>
    <row r="168" spans="1:33" ht="15" customHeight="1">
      <c r="A168" s="1222" t="s">
        <v>181</v>
      </c>
      <c r="B168" s="1276" t="s">
        <v>67</v>
      </c>
      <c r="C168" s="1268"/>
      <c r="D168" s="1264">
        <v>70</v>
      </c>
      <c r="E168" s="1210"/>
      <c r="F168" s="1211"/>
      <c r="G168" s="490" t="s">
        <v>173</v>
      </c>
      <c r="H168" s="449" t="s">
        <v>103</v>
      </c>
      <c r="I168" s="419"/>
      <c r="J168" s="417" t="s">
        <v>98</v>
      </c>
      <c r="K168" s="449"/>
      <c r="L168" s="449">
        <v>5.5</v>
      </c>
      <c r="M168" s="449">
        <v>5</v>
      </c>
      <c r="N168" s="415" t="s">
        <v>166</v>
      </c>
      <c r="O168" s="13"/>
      <c r="P168" s="13"/>
      <c r="Q168" s="13"/>
    </row>
    <row r="169" spans="1:33" ht="15" customHeight="1">
      <c r="A169" s="1222"/>
      <c r="B169" s="1276"/>
      <c r="C169" s="1268"/>
      <c r="D169" s="1264"/>
      <c r="E169" s="1372"/>
      <c r="F169" s="1345"/>
      <c r="G169" s="548" t="s">
        <v>273</v>
      </c>
      <c r="H169" s="449" t="s">
        <v>103</v>
      </c>
      <c r="I169" s="551"/>
      <c r="J169" s="417" t="s">
        <v>98</v>
      </c>
      <c r="K169" s="551"/>
      <c r="L169" s="551">
        <v>2.11</v>
      </c>
      <c r="M169" s="551">
        <v>2</v>
      </c>
      <c r="N169" s="415" t="s">
        <v>166</v>
      </c>
      <c r="O169" s="13"/>
      <c r="P169" s="13"/>
      <c r="Q169" s="13"/>
    </row>
    <row r="170" spans="1:33" ht="15" customHeight="1">
      <c r="A170" s="1222"/>
      <c r="B170" s="1276"/>
      <c r="C170" s="1268"/>
      <c r="D170" s="1264"/>
      <c r="E170" s="1362"/>
      <c r="F170" s="1346"/>
      <c r="G170" s="548" t="s">
        <v>274</v>
      </c>
      <c r="H170" s="449" t="s">
        <v>103</v>
      </c>
      <c r="I170" s="551"/>
      <c r="J170" s="417" t="s">
        <v>98</v>
      </c>
      <c r="K170" s="551"/>
      <c r="L170" s="551">
        <v>23.02</v>
      </c>
      <c r="M170" s="551">
        <v>20</v>
      </c>
      <c r="N170" s="415" t="s">
        <v>166</v>
      </c>
      <c r="O170" s="13"/>
      <c r="P170" s="13"/>
      <c r="Q170" s="13"/>
    </row>
    <row r="171" spans="1:33" ht="15" customHeight="1">
      <c r="A171" s="1222"/>
      <c r="B171" s="1276"/>
      <c r="C171" s="1268"/>
      <c r="D171" s="1264"/>
      <c r="E171" s="1362"/>
      <c r="F171" s="1346"/>
      <c r="G171" s="548" t="s">
        <v>275</v>
      </c>
      <c r="H171" s="449" t="s">
        <v>103</v>
      </c>
      <c r="I171" s="551"/>
      <c r="J171" s="417" t="s">
        <v>98</v>
      </c>
      <c r="K171" s="551"/>
      <c r="L171" s="551">
        <v>5.18</v>
      </c>
      <c r="M171" s="551">
        <v>5</v>
      </c>
      <c r="N171" s="415" t="s">
        <v>166</v>
      </c>
      <c r="O171" s="13"/>
      <c r="P171" s="13"/>
      <c r="Q171" s="13"/>
    </row>
    <row r="172" spans="1:33" ht="15" customHeight="1">
      <c r="A172" s="1223"/>
      <c r="B172" s="1249"/>
      <c r="C172" s="1268"/>
      <c r="D172" s="1264"/>
      <c r="E172" s="1193"/>
      <c r="F172" s="1194"/>
      <c r="G172" s="562" t="s">
        <v>288</v>
      </c>
      <c r="H172" s="449" t="s">
        <v>103</v>
      </c>
      <c r="I172" s="554"/>
      <c r="J172" s="417" t="s">
        <v>98</v>
      </c>
      <c r="K172" s="554"/>
      <c r="L172" s="554">
        <v>109.37</v>
      </c>
      <c r="M172" s="554">
        <v>100</v>
      </c>
      <c r="N172" s="415" t="s">
        <v>166</v>
      </c>
      <c r="O172" s="13"/>
      <c r="P172" s="13"/>
      <c r="Q172" s="13"/>
    </row>
    <row r="173" spans="1:33" ht="14.25" customHeight="1">
      <c r="A173" s="1221" t="s">
        <v>12</v>
      </c>
      <c r="B173" s="1252" t="s">
        <v>68</v>
      </c>
      <c r="C173" s="1268"/>
      <c r="D173" s="1264">
        <v>65</v>
      </c>
      <c r="E173" s="1210"/>
      <c r="F173" s="1211"/>
      <c r="G173" s="480"/>
      <c r="H173" s="664"/>
      <c r="I173" s="664"/>
      <c r="J173" s="418"/>
      <c r="K173" s="664"/>
      <c r="L173" s="664"/>
      <c r="M173" s="427"/>
      <c r="N173" s="418"/>
      <c r="O173" s="13"/>
      <c r="P173" s="13"/>
      <c r="Q173" s="13"/>
    </row>
    <row r="174" spans="1:33" ht="15" customHeight="1">
      <c r="A174" s="1222"/>
      <c r="B174" s="1248"/>
      <c r="C174" s="1268"/>
      <c r="D174" s="1264"/>
      <c r="E174" s="1183"/>
      <c r="F174" s="1184"/>
      <c r="G174" s="488" t="s">
        <v>227</v>
      </c>
      <c r="H174" s="469" t="s">
        <v>103</v>
      </c>
      <c r="I174" s="469"/>
      <c r="J174" s="419" t="s">
        <v>96</v>
      </c>
      <c r="K174" s="469"/>
      <c r="L174" s="469">
        <v>10</v>
      </c>
      <c r="M174" s="736">
        <v>10</v>
      </c>
      <c r="N174" s="419" t="s">
        <v>165</v>
      </c>
      <c r="O174" s="13"/>
      <c r="P174" s="13"/>
      <c r="Q174" s="13"/>
    </row>
    <row r="175" spans="1:33" ht="15" customHeight="1">
      <c r="A175" s="1222"/>
      <c r="B175" s="1248"/>
      <c r="C175" s="1268"/>
      <c r="D175" s="1264"/>
      <c r="E175" s="1183"/>
      <c r="F175" s="1184"/>
      <c r="G175" s="415"/>
      <c r="H175" s="415"/>
      <c r="I175" s="415"/>
      <c r="J175" s="415"/>
      <c r="K175" s="415"/>
      <c r="L175" s="415"/>
      <c r="M175" s="415"/>
      <c r="N175" s="415"/>
      <c r="O175" s="13"/>
      <c r="P175" s="13"/>
      <c r="Q175" s="13"/>
    </row>
    <row r="176" spans="1:33" ht="15" customHeight="1">
      <c r="A176" s="1222"/>
      <c r="B176" s="1249"/>
      <c r="C176" s="1268"/>
      <c r="D176" s="1264"/>
      <c r="E176" s="1179"/>
      <c r="F176" s="1180"/>
      <c r="G176" s="554"/>
      <c r="H176" s="554"/>
      <c r="I176" s="554"/>
      <c r="J176" s="554"/>
      <c r="K176" s="554"/>
      <c r="L176" s="554"/>
      <c r="M176" s="554"/>
      <c r="N176" s="554"/>
      <c r="O176" s="13"/>
      <c r="P176" s="13"/>
      <c r="Q176" s="13"/>
    </row>
    <row r="177" spans="1:17" ht="15" customHeight="1">
      <c r="A177" s="1222"/>
      <c r="B177" s="1252" t="s">
        <v>69</v>
      </c>
      <c r="C177" s="1268"/>
      <c r="D177" s="1264">
        <v>65</v>
      </c>
      <c r="E177" s="1366"/>
      <c r="F177" s="1367"/>
      <c r="G177" s="717" t="s">
        <v>118</v>
      </c>
      <c r="H177" s="718" t="s">
        <v>103</v>
      </c>
      <c r="I177" s="719" t="s">
        <v>170</v>
      </c>
      <c r="J177" s="719" t="s">
        <v>96</v>
      </c>
      <c r="K177" s="719">
        <v>10</v>
      </c>
      <c r="L177" s="719">
        <v>10</v>
      </c>
      <c r="M177" s="842">
        <v>10</v>
      </c>
      <c r="N177" s="419" t="s">
        <v>300</v>
      </c>
      <c r="O177" s="13"/>
      <c r="P177" s="13"/>
      <c r="Q177" s="13"/>
    </row>
    <row r="178" spans="1:17" ht="15" customHeight="1">
      <c r="A178" s="1222"/>
      <c r="B178" s="1248"/>
      <c r="C178" s="1268"/>
      <c r="D178" s="1264"/>
      <c r="E178" s="1183"/>
      <c r="F178" s="1184"/>
      <c r="G178" s="490" t="s">
        <v>174</v>
      </c>
      <c r="H178" s="417" t="s">
        <v>103</v>
      </c>
      <c r="I178" s="431" t="s">
        <v>170</v>
      </c>
      <c r="J178" s="431" t="s">
        <v>96</v>
      </c>
      <c r="K178" s="431">
        <v>10</v>
      </c>
      <c r="L178" s="431">
        <v>10</v>
      </c>
      <c r="M178" s="417">
        <v>20</v>
      </c>
      <c r="N178" s="419" t="s">
        <v>300</v>
      </c>
      <c r="O178" s="13"/>
      <c r="P178" s="13"/>
      <c r="Q178" s="13"/>
    </row>
    <row r="179" spans="1:17" ht="15" customHeight="1">
      <c r="A179" s="1222"/>
      <c r="B179" s="1248"/>
      <c r="C179" s="1268"/>
      <c r="D179" s="1264"/>
      <c r="E179" s="1183"/>
      <c r="F179" s="1184"/>
      <c r="G179" s="415"/>
      <c r="H179" s="415"/>
      <c r="I179" s="415"/>
      <c r="J179" s="415"/>
      <c r="K179" s="415"/>
      <c r="L179" s="415"/>
      <c r="M179" s="415"/>
      <c r="N179" s="415"/>
      <c r="O179" s="13"/>
      <c r="P179" s="13"/>
      <c r="Q179" s="13"/>
    </row>
    <row r="180" spans="1:17" ht="15" customHeight="1">
      <c r="A180" s="1222"/>
      <c r="B180" s="1248"/>
      <c r="C180" s="1268"/>
      <c r="D180" s="1264"/>
      <c r="E180" s="1183"/>
      <c r="F180" s="1184"/>
      <c r="G180" s="415"/>
      <c r="H180" s="415"/>
      <c r="I180" s="415"/>
      <c r="J180" s="415"/>
      <c r="K180" s="415"/>
      <c r="L180" s="415"/>
      <c r="M180" s="415"/>
      <c r="N180" s="415"/>
      <c r="O180" s="13"/>
      <c r="P180" s="13"/>
      <c r="Q180" s="13"/>
    </row>
    <row r="181" spans="1:17" ht="15" customHeight="1">
      <c r="A181" s="1223"/>
      <c r="B181" s="1249"/>
      <c r="C181" s="1268"/>
      <c r="D181" s="1264"/>
      <c r="E181" s="1179"/>
      <c r="F181" s="1180"/>
      <c r="G181" s="554"/>
      <c r="H181" s="554"/>
      <c r="I181" s="554"/>
      <c r="J181" s="554"/>
      <c r="K181" s="554"/>
      <c r="L181" s="554"/>
      <c r="M181" s="554"/>
      <c r="N181" s="554"/>
      <c r="O181" s="13"/>
      <c r="P181" s="13"/>
      <c r="Q181" s="13"/>
    </row>
    <row r="182" spans="1:17" ht="15" customHeight="1">
      <c r="A182" s="1221" t="s">
        <v>13</v>
      </c>
      <c r="B182" s="1252" t="s">
        <v>89</v>
      </c>
      <c r="C182" s="1268"/>
      <c r="D182" s="1264">
        <v>30</v>
      </c>
      <c r="E182" s="1356"/>
      <c r="F182" s="1357"/>
      <c r="G182" s="519" t="s">
        <v>189</v>
      </c>
      <c r="H182" s="516" t="s">
        <v>123</v>
      </c>
      <c r="I182" s="419"/>
      <c r="J182" s="520" t="s">
        <v>98</v>
      </c>
      <c r="K182" s="516"/>
      <c r="L182" s="520">
        <v>3.96</v>
      </c>
      <c r="M182" s="433" t="s">
        <v>121</v>
      </c>
      <c r="N182" s="429" t="s">
        <v>166</v>
      </c>
      <c r="O182" s="13"/>
      <c r="P182" s="13"/>
      <c r="Q182" s="13"/>
    </row>
    <row r="183" spans="1:17" ht="15" customHeight="1">
      <c r="A183" s="1222"/>
      <c r="B183" s="1248"/>
      <c r="C183" s="1268"/>
      <c r="D183" s="1264"/>
      <c r="E183" s="1183"/>
      <c r="F183" s="1184"/>
      <c r="G183" s="490" t="s">
        <v>188</v>
      </c>
      <c r="H183" s="432" t="s">
        <v>123</v>
      </c>
      <c r="I183" s="419"/>
      <c r="J183" s="432" t="s">
        <v>98</v>
      </c>
      <c r="K183" s="571"/>
      <c r="L183" s="432">
        <v>3.77</v>
      </c>
      <c r="M183" s="433" t="s">
        <v>121</v>
      </c>
      <c r="N183" s="429" t="s">
        <v>165</v>
      </c>
      <c r="O183" s="13"/>
      <c r="P183" s="13"/>
      <c r="Q183" s="13"/>
    </row>
    <row r="184" spans="1:17" ht="15" customHeight="1">
      <c r="A184" s="1222"/>
      <c r="B184" s="1248"/>
      <c r="C184" s="1268"/>
      <c r="D184" s="1264"/>
      <c r="E184" s="1183"/>
      <c r="F184" s="1184"/>
      <c r="G184" s="490"/>
      <c r="H184" s="432"/>
      <c r="I184" s="449"/>
      <c r="J184" s="432"/>
      <c r="K184" s="449"/>
      <c r="L184" s="432"/>
      <c r="M184" s="433"/>
      <c r="N184" s="429"/>
      <c r="O184" s="13"/>
      <c r="P184" s="13"/>
      <c r="Q184" s="13"/>
    </row>
    <row r="185" spans="1:17" ht="15" customHeight="1">
      <c r="A185" s="1222"/>
      <c r="B185" s="1248"/>
      <c r="C185" s="1268"/>
      <c r="D185" s="1264"/>
      <c r="E185" s="1183"/>
      <c r="F185" s="1184"/>
      <c r="G185" s="490"/>
      <c r="H185" s="449"/>
      <c r="I185" s="449"/>
      <c r="J185" s="449"/>
      <c r="K185" s="449"/>
      <c r="L185" s="449"/>
      <c r="M185" s="449"/>
      <c r="N185" s="449"/>
      <c r="O185" s="13"/>
      <c r="P185" s="13"/>
      <c r="Q185" s="13"/>
    </row>
    <row r="186" spans="1:17" ht="15" customHeight="1">
      <c r="A186" s="1223"/>
      <c r="B186" s="1249"/>
      <c r="C186" s="1268"/>
      <c r="D186" s="1264"/>
      <c r="E186" s="1179"/>
      <c r="F186" s="1180"/>
      <c r="G186" s="284"/>
      <c r="H186" s="285"/>
      <c r="I186" s="285"/>
      <c r="J186" s="285"/>
      <c r="K186" s="285"/>
      <c r="L186" s="285"/>
      <c r="M186" s="285"/>
      <c r="N186" s="285"/>
      <c r="O186" s="13"/>
      <c r="P186" s="13"/>
      <c r="Q186" s="13"/>
    </row>
    <row r="187" spans="1:17" ht="15" customHeight="1">
      <c r="A187" s="1269" t="s">
        <v>14</v>
      </c>
      <c r="B187" s="1353" t="s">
        <v>202</v>
      </c>
      <c r="C187" s="1272"/>
      <c r="D187" s="1264">
        <v>33</v>
      </c>
      <c r="E187" s="1181"/>
      <c r="F187" s="1182"/>
      <c r="G187" s="151" t="s">
        <v>119</v>
      </c>
      <c r="H187" s="155" t="s">
        <v>103</v>
      </c>
      <c r="I187" s="124"/>
      <c r="J187" s="155" t="s">
        <v>98</v>
      </c>
      <c r="K187" s="155"/>
      <c r="L187" s="843">
        <v>3.02</v>
      </c>
      <c r="M187" s="41" t="s">
        <v>121</v>
      </c>
      <c r="N187" s="41" t="s">
        <v>166</v>
      </c>
      <c r="O187" s="13"/>
      <c r="P187" s="13"/>
      <c r="Q187" s="13"/>
    </row>
    <row r="188" spans="1:17" ht="15" customHeight="1">
      <c r="A188" s="1270"/>
      <c r="B188" s="1354"/>
      <c r="C188" s="1272"/>
      <c r="D188" s="1264"/>
      <c r="E188" s="1183"/>
      <c r="F188" s="1184"/>
      <c r="G188" s="136" t="s">
        <v>192</v>
      </c>
      <c r="H188" s="249" t="s">
        <v>103</v>
      </c>
      <c r="I188" s="145"/>
      <c r="J188" s="249" t="s">
        <v>98</v>
      </c>
      <c r="K188" s="249"/>
      <c r="L188" s="808">
        <v>21.47</v>
      </c>
      <c r="M188" s="274">
        <v>20</v>
      </c>
      <c r="N188" s="245" t="s">
        <v>165</v>
      </c>
      <c r="O188" s="13"/>
      <c r="P188" s="13"/>
      <c r="Q188" s="13"/>
    </row>
    <row r="189" spans="1:17" ht="15" customHeight="1">
      <c r="A189" s="1270"/>
      <c r="B189" s="1354"/>
      <c r="C189" s="1272"/>
      <c r="D189" s="1264"/>
      <c r="E189" s="1183"/>
      <c r="F189" s="1184"/>
      <c r="G189" s="742" t="s">
        <v>329</v>
      </c>
      <c r="H189" s="810" t="s">
        <v>103</v>
      </c>
      <c r="I189" s="810"/>
      <c r="J189" s="810" t="s">
        <v>98</v>
      </c>
      <c r="K189" s="810"/>
      <c r="L189" s="810">
        <v>5.42</v>
      </c>
      <c r="M189" s="810">
        <v>5</v>
      </c>
      <c r="N189" s="810" t="s">
        <v>165</v>
      </c>
      <c r="O189" s="13"/>
      <c r="P189" s="13"/>
      <c r="Q189" s="13"/>
    </row>
    <row r="190" spans="1:17" ht="15" customHeight="1">
      <c r="A190" s="1270"/>
      <c r="B190" s="1354"/>
      <c r="C190" s="1272"/>
      <c r="D190" s="1264"/>
      <c r="E190" s="1362"/>
      <c r="F190" s="1375"/>
      <c r="G190" s="742" t="s">
        <v>330</v>
      </c>
      <c r="H190" s="810" t="s">
        <v>103</v>
      </c>
      <c r="I190" s="810"/>
      <c r="J190" s="810" t="s">
        <v>98</v>
      </c>
      <c r="K190" s="810"/>
      <c r="L190" s="810">
        <v>21.66</v>
      </c>
      <c r="M190" s="810">
        <v>20</v>
      </c>
      <c r="N190" s="810" t="s">
        <v>165</v>
      </c>
      <c r="O190" s="13"/>
      <c r="P190" s="13"/>
      <c r="Q190" s="13"/>
    </row>
    <row r="191" spans="1:17" ht="15" customHeight="1">
      <c r="A191" s="1270"/>
      <c r="B191" s="1354"/>
      <c r="C191" s="1272"/>
      <c r="D191" s="1264"/>
      <c r="E191" s="865"/>
      <c r="F191" s="866"/>
      <c r="G191" s="867"/>
      <c r="H191" s="869"/>
      <c r="I191" s="869"/>
      <c r="J191" s="869"/>
      <c r="K191" s="869"/>
      <c r="L191" s="869"/>
      <c r="M191" s="869"/>
      <c r="N191" s="806"/>
      <c r="O191" s="13"/>
      <c r="P191" s="13"/>
      <c r="Q191" s="13"/>
    </row>
    <row r="192" spans="1:17" ht="15" customHeight="1">
      <c r="A192" s="1270"/>
      <c r="B192" s="1354"/>
      <c r="C192" s="1272"/>
      <c r="D192" s="1264"/>
      <c r="E192" s="865"/>
      <c r="F192" s="866"/>
      <c r="G192" s="867"/>
      <c r="H192" s="806"/>
      <c r="I192" s="806"/>
      <c r="J192" s="806"/>
      <c r="K192" s="806"/>
      <c r="L192" s="806"/>
      <c r="M192" s="806"/>
      <c r="N192" s="806"/>
      <c r="O192" s="13"/>
      <c r="P192" s="13"/>
      <c r="Q192" s="13"/>
    </row>
    <row r="193" spans="1:17" ht="15.75" customHeight="1">
      <c r="A193" s="1270"/>
      <c r="B193" s="1354"/>
      <c r="C193" s="1272"/>
      <c r="D193" s="1264"/>
      <c r="E193" s="856"/>
      <c r="F193" s="857"/>
      <c r="G193" s="868"/>
      <c r="H193" s="806"/>
      <c r="I193" s="806"/>
      <c r="J193" s="806"/>
      <c r="K193" s="806"/>
      <c r="L193" s="806"/>
      <c r="M193" s="806"/>
      <c r="N193" s="806"/>
      <c r="O193" s="13"/>
      <c r="P193" s="13"/>
      <c r="Q193" s="13"/>
    </row>
    <row r="194" spans="1:17" ht="15" customHeight="1">
      <c r="A194" s="1270"/>
      <c r="B194" s="1355"/>
      <c r="C194" s="1272"/>
      <c r="D194" s="1264"/>
      <c r="E194" s="1179"/>
      <c r="F194" s="1180"/>
      <c r="G194" s="148"/>
      <c r="H194" s="148"/>
      <c r="I194" s="148"/>
      <c r="J194" s="148"/>
      <c r="K194" s="148"/>
      <c r="L194" s="148"/>
      <c r="M194" s="148"/>
      <c r="N194" s="148"/>
      <c r="O194" s="13"/>
      <c r="P194" s="13"/>
      <c r="Q194" s="13"/>
    </row>
    <row r="195" spans="1:17" ht="15" customHeight="1">
      <c r="A195" s="1269" t="s">
        <v>15</v>
      </c>
      <c r="B195" s="1302" t="s">
        <v>70</v>
      </c>
      <c r="C195" s="1272"/>
      <c r="D195" s="1264">
        <v>10</v>
      </c>
      <c r="E195" s="1210"/>
      <c r="F195" s="1211"/>
      <c r="G195" s="717" t="s">
        <v>312</v>
      </c>
      <c r="H195" s="808" t="s">
        <v>103</v>
      </c>
      <c r="I195" s="811"/>
      <c r="J195" s="808" t="s">
        <v>98</v>
      </c>
      <c r="K195" s="812"/>
      <c r="L195" s="779">
        <v>4.5</v>
      </c>
      <c r="M195" s="813">
        <v>4</v>
      </c>
      <c r="N195" s="805" t="s">
        <v>165</v>
      </c>
      <c r="O195" s="13"/>
      <c r="P195" s="13"/>
      <c r="Q195" s="13"/>
    </row>
    <row r="196" spans="1:17" ht="15" customHeight="1">
      <c r="A196" s="1270"/>
      <c r="B196" s="1303"/>
      <c r="C196" s="1272"/>
      <c r="D196" s="1264"/>
      <c r="E196" s="1183"/>
      <c r="F196" s="1184"/>
      <c r="G196" s="150"/>
      <c r="H196" s="150"/>
      <c r="I196" s="150"/>
      <c r="J196" s="150"/>
      <c r="K196" s="150"/>
      <c r="L196" s="150"/>
      <c r="M196" s="150"/>
      <c r="N196" s="150"/>
      <c r="O196" s="13"/>
      <c r="P196" s="13"/>
      <c r="Q196" s="13"/>
    </row>
    <row r="197" spans="1:17" ht="14.25" customHeight="1">
      <c r="A197" s="1271"/>
      <c r="B197" s="1304"/>
      <c r="C197" s="1272"/>
      <c r="D197" s="1264"/>
      <c r="E197" s="1179"/>
      <c r="F197" s="1180"/>
      <c r="G197" s="148"/>
      <c r="H197" s="148"/>
      <c r="I197" s="148"/>
      <c r="J197" s="148"/>
      <c r="K197" s="148"/>
      <c r="L197" s="148"/>
      <c r="M197" s="148"/>
      <c r="N197" s="148"/>
      <c r="O197" s="13"/>
      <c r="P197" s="13"/>
      <c r="Q197" s="13"/>
    </row>
    <row r="198" spans="1:17" ht="35.25" customHeight="1">
      <c r="A198" s="1217" t="s">
        <v>34</v>
      </c>
      <c r="B198" s="1218"/>
      <c r="C198" s="1277" t="s">
        <v>41</v>
      </c>
      <c r="D198" s="1277"/>
      <c r="E198" s="1197"/>
      <c r="F198" s="1198"/>
      <c r="G198" s="1192" t="s">
        <v>38</v>
      </c>
      <c r="H198" s="1207" t="s">
        <v>48</v>
      </c>
      <c r="I198" s="1192" t="s">
        <v>45</v>
      </c>
      <c r="J198" s="1192" t="s">
        <v>39</v>
      </c>
      <c r="K198" s="1189" t="s">
        <v>90</v>
      </c>
      <c r="L198" s="1189" t="s">
        <v>93</v>
      </c>
      <c r="M198" s="1192" t="s">
        <v>92</v>
      </c>
      <c r="N198" s="1172" t="s">
        <v>40</v>
      </c>
      <c r="O198" s="13"/>
      <c r="P198" s="13"/>
      <c r="Q198" s="13"/>
    </row>
    <row r="199" spans="1:17" ht="21" customHeight="1">
      <c r="A199" s="1276"/>
      <c r="B199" s="1301"/>
      <c r="C199" s="1277" t="s">
        <v>31</v>
      </c>
      <c r="D199" s="1277" t="s">
        <v>51</v>
      </c>
      <c r="E199" s="1199"/>
      <c r="F199" s="1200"/>
      <c r="G199" s="1190"/>
      <c r="H199" s="1208"/>
      <c r="I199" s="1190"/>
      <c r="J199" s="1190"/>
      <c r="K199" s="1190"/>
      <c r="L199" s="1190"/>
      <c r="M199" s="1190"/>
      <c r="N199" s="1173"/>
      <c r="O199" s="13"/>
      <c r="P199" s="13"/>
      <c r="Q199" s="13"/>
    </row>
    <row r="200" spans="1:17" ht="15.75" customHeight="1">
      <c r="A200" s="1219"/>
      <c r="B200" s="1220"/>
      <c r="C200" s="1277"/>
      <c r="D200" s="1277"/>
      <c r="E200" s="1201"/>
      <c r="F200" s="1202"/>
      <c r="G200" s="1191"/>
      <c r="H200" s="1209"/>
      <c r="I200" s="1191"/>
      <c r="J200" s="1191"/>
      <c r="K200" s="1191"/>
      <c r="L200" s="1191"/>
      <c r="M200" s="1191"/>
      <c r="N200" s="1174"/>
      <c r="O200" s="13"/>
      <c r="P200" s="13"/>
      <c r="Q200" s="13"/>
    </row>
    <row r="201" spans="1:17" ht="15" customHeight="1">
      <c r="A201" s="1273" t="s">
        <v>16</v>
      </c>
      <c r="B201" s="1274"/>
      <c r="C201" s="706">
        <f>(C14*0.15%)*0.1</f>
        <v>66.585000000000008</v>
      </c>
      <c r="D201" s="186">
        <f>D202+D209+D213+D220</f>
        <v>67</v>
      </c>
      <c r="E201" s="1373"/>
      <c r="F201" s="1374"/>
      <c r="G201" s="685"/>
      <c r="H201" s="655"/>
      <c r="I201" s="597"/>
      <c r="J201" s="597"/>
      <c r="K201" s="625"/>
      <c r="L201" s="516"/>
      <c r="M201" s="686"/>
      <c r="N201" s="549"/>
      <c r="O201" s="13"/>
      <c r="P201" s="13"/>
      <c r="Q201" s="13"/>
    </row>
    <row r="202" spans="1:17" s="133" customFormat="1" ht="15" customHeight="1">
      <c r="A202" s="1221" t="s">
        <v>17</v>
      </c>
      <c r="B202" s="1252" t="s">
        <v>71</v>
      </c>
      <c r="C202" s="1268"/>
      <c r="D202" s="1264">
        <v>20</v>
      </c>
      <c r="E202" s="1364"/>
      <c r="F202" s="1365"/>
      <c r="G202" s="1062"/>
      <c r="H202" s="420"/>
      <c r="I202" s="483"/>
      <c r="J202" s="483"/>
      <c r="K202" s="516"/>
      <c r="L202" s="516"/>
      <c r="M202" s="1063"/>
      <c r="N202" s="418"/>
      <c r="O202" s="135"/>
      <c r="P202" s="135"/>
      <c r="Q202" s="135"/>
    </row>
    <row r="203" spans="1:17" s="133" customFormat="1" ht="18" customHeight="1">
      <c r="A203" s="1222"/>
      <c r="B203" s="1248"/>
      <c r="C203" s="1268"/>
      <c r="D203" s="1264"/>
      <c r="E203" s="1349"/>
      <c r="F203" s="1363"/>
      <c r="G203" s="768" t="s">
        <v>296</v>
      </c>
      <c r="H203" s="722" t="s">
        <v>103</v>
      </c>
      <c r="I203" s="727" t="s">
        <v>170</v>
      </c>
      <c r="J203" s="727" t="s">
        <v>120</v>
      </c>
      <c r="K203" s="725">
        <v>1</v>
      </c>
      <c r="L203" s="725">
        <v>1</v>
      </c>
      <c r="M203" s="769">
        <v>10</v>
      </c>
      <c r="N203" s="770" t="s">
        <v>300</v>
      </c>
      <c r="O203" s="135"/>
      <c r="P203" s="135"/>
      <c r="Q203" s="135"/>
    </row>
    <row r="204" spans="1:17" s="133" customFormat="1" ht="15" customHeight="1">
      <c r="A204" s="1222"/>
      <c r="B204" s="1248"/>
      <c r="C204" s="1268"/>
      <c r="D204" s="1264"/>
      <c r="E204" s="1349"/>
      <c r="F204" s="1363"/>
      <c r="G204" s="768" t="s">
        <v>294</v>
      </c>
      <c r="H204" s="722" t="s">
        <v>103</v>
      </c>
      <c r="I204" s="727" t="s">
        <v>170</v>
      </c>
      <c r="J204" s="727" t="s">
        <v>120</v>
      </c>
      <c r="K204" s="725">
        <v>1</v>
      </c>
      <c r="L204" s="725">
        <v>1</v>
      </c>
      <c r="M204" s="769">
        <v>10</v>
      </c>
      <c r="N204" s="770" t="s">
        <v>300</v>
      </c>
      <c r="O204" s="135"/>
      <c r="P204" s="135"/>
      <c r="Q204" s="135"/>
    </row>
    <row r="205" spans="1:17" s="388" customFormat="1" ht="18" customHeight="1">
      <c r="A205" s="1222"/>
      <c r="B205" s="1248"/>
      <c r="C205" s="1268"/>
      <c r="D205" s="1264"/>
      <c r="E205" s="1349"/>
      <c r="F205" s="1363"/>
      <c r="G205" s="735" t="s">
        <v>299</v>
      </c>
      <c r="H205" s="722" t="s">
        <v>103</v>
      </c>
      <c r="I205" s="727" t="s">
        <v>170</v>
      </c>
      <c r="J205" s="727" t="s">
        <v>120</v>
      </c>
      <c r="K205" s="725">
        <v>1</v>
      </c>
      <c r="L205" s="725">
        <v>1</v>
      </c>
      <c r="M205" s="771">
        <v>10</v>
      </c>
      <c r="N205" s="752" t="s">
        <v>300</v>
      </c>
      <c r="O205" s="445"/>
      <c r="P205" s="445"/>
      <c r="Q205" s="445"/>
    </row>
    <row r="206" spans="1:17" ht="50.25" customHeight="1">
      <c r="A206" s="1222"/>
      <c r="B206" s="1276"/>
      <c r="C206" s="1268"/>
      <c r="D206" s="1264"/>
      <c r="E206" s="1349"/>
      <c r="F206" s="1350"/>
      <c r="G206" s="735" t="s">
        <v>321</v>
      </c>
      <c r="H206" s="722" t="s">
        <v>103</v>
      </c>
      <c r="I206" s="731" t="s">
        <v>170</v>
      </c>
      <c r="J206" s="731" t="s">
        <v>120</v>
      </c>
      <c r="K206" s="732">
        <v>1</v>
      </c>
      <c r="L206" s="732">
        <v>1</v>
      </c>
      <c r="M206" s="771">
        <v>1000</v>
      </c>
      <c r="N206" s="752" t="s">
        <v>254</v>
      </c>
      <c r="O206" s="13"/>
      <c r="P206" s="13"/>
      <c r="Q206" s="13"/>
    </row>
    <row r="207" spans="1:17" ht="49.5" customHeight="1">
      <c r="A207" s="1222"/>
      <c r="B207" s="1276"/>
      <c r="C207" s="1268"/>
      <c r="D207" s="1264"/>
      <c r="E207" s="1349"/>
      <c r="F207" s="1350"/>
      <c r="G207" s="772" t="s">
        <v>282</v>
      </c>
      <c r="H207" s="722" t="s">
        <v>103</v>
      </c>
      <c r="I207" s="722" t="s">
        <v>170</v>
      </c>
      <c r="J207" s="722" t="s">
        <v>120</v>
      </c>
      <c r="K207" s="732">
        <v>1</v>
      </c>
      <c r="L207" s="732">
        <v>1</v>
      </c>
      <c r="M207" s="722">
        <v>40</v>
      </c>
      <c r="N207" s="752" t="s">
        <v>254</v>
      </c>
      <c r="O207" s="13"/>
      <c r="P207" s="13"/>
      <c r="Q207" s="13"/>
    </row>
    <row r="208" spans="1:17" ht="18" customHeight="1">
      <c r="A208" s="1223"/>
      <c r="B208" s="1249"/>
      <c r="C208" s="1268"/>
      <c r="D208" s="1264"/>
      <c r="E208" s="1347"/>
      <c r="F208" s="1348"/>
      <c r="G208" s="773"/>
      <c r="H208" s="773"/>
      <c r="I208" s="773"/>
      <c r="J208" s="773"/>
      <c r="K208" s="773"/>
      <c r="L208" s="773"/>
      <c r="M208" s="773"/>
      <c r="N208" s="773"/>
      <c r="O208" s="13"/>
      <c r="P208" s="13"/>
      <c r="Q208" s="13"/>
    </row>
    <row r="209" spans="1:17" ht="15" customHeight="1">
      <c r="A209" s="1221" t="s">
        <v>18</v>
      </c>
      <c r="B209" s="1252" t="s">
        <v>84</v>
      </c>
      <c r="C209" s="1268"/>
      <c r="D209" s="1264">
        <v>20</v>
      </c>
      <c r="E209" s="1370"/>
      <c r="F209" s="1371"/>
      <c r="G209" s="741" t="s">
        <v>224</v>
      </c>
      <c r="H209" s="721" t="s">
        <v>103</v>
      </c>
      <c r="I209" s="720" t="s">
        <v>170</v>
      </c>
      <c r="J209" s="720" t="s">
        <v>120</v>
      </c>
      <c r="K209" s="720">
        <v>10</v>
      </c>
      <c r="L209" s="720">
        <v>10</v>
      </c>
      <c r="M209" s="758">
        <v>20</v>
      </c>
      <c r="N209" s="774" t="s">
        <v>254</v>
      </c>
      <c r="O209" s="13"/>
      <c r="P209" s="13"/>
      <c r="Q209" s="13"/>
    </row>
    <row r="210" spans="1:17" ht="15" customHeight="1">
      <c r="A210" s="1222"/>
      <c r="B210" s="1248"/>
      <c r="C210" s="1268"/>
      <c r="D210" s="1264"/>
      <c r="E210" s="1358"/>
      <c r="F210" s="1359"/>
      <c r="G210" s="742" t="s">
        <v>226</v>
      </c>
      <c r="H210" s="722" t="s">
        <v>103</v>
      </c>
      <c r="I210" s="731" t="s">
        <v>170</v>
      </c>
      <c r="J210" s="731" t="s">
        <v>120</v>
      </c>
      <c r="K210" s="731">
        <v>10</v>
      </c>
      <c r="L210" s="731">
        <v>10</v>
      </c>
      <c r="M210" s="759">
        <v>10</v>
      </c>
      <c r="N210" s="752" t="s">
        <v>254</v>
      </c>
      <c r="O210" s="13"/>
      <c r="P210" s="13"/>
      <c r="Q210" s="13"/>
    </row>
    <row r="211" spans="1:17" ht="15" customHeight="1">
      <c r="A211" s="1222"/>
      <c r="B211" s="1248"/>
      <c r="C211" s="1268"/>
      <c r="D211" s="1264"/>
      <c r="E211" s="1358"/>
      <c r="F211" s="1359"/>
      <c r="G211" s="742" t="s">
        <v>225</v>
      </c>
      <c r="H211" s="722" t="s">
        <v>103</v>
      </c>
      <c r="I211" s="731" t="s">
        <v>170</v>
      </c>
      <c r="J211" s="731" t="s">
        <v>120</v>
      </c>
      <c r="K211" s="731">
        <v>10</v>
      </c>
      <c r="L211" s="731">
        <v>10</v>
      </c>
      <c r="M211" s="759">
        <v>20</v>
      </c>
      <c r="N211" s="752" t="s">
        <v>254</v>
      </c>
      <c r="O211" s="13"/>
      <c r="P211" s="13"/>
      <c r="Q211" s="13"/>
    </row>
    <row r="212" spans="1:17" ht="0.75" customHeight="1">
      <c r="A212" s="1223"/>
      <c r="B212" s="1249"/>
      <c r="C212" s="1268"/>
      <c r="D212" s="1264"/>
      <c r="E212" s="1351"/>
      <c r="F212" s="1352"/>
      <c r="G212" s="148"/>
      <c r="H212" s="148"/>
      <c r="I212" s="148"/>
      <c r="J212" s="148"/>
      <c r="K212" s="148"/>
      <c r="L212" s="148"/>
      <c r="M212" s="148"/>
      <c r="N212" s="148"/>
      <c r="O212" s="13"/>
      <c r="P212" s="13"/>
      <c r="Q212" s="13"/>
    </row>
    <row r="213" spans="1:17" ht="15" customHeight="1">
      <c r="A213" s="1221" t="s">
        <v>19</v>
      </c>
      <c r="B213" s="1252" t="s">
        <v>72</v>
      </c>
      <c r="C213" s="1268"/>
      <c r="D213" s="1264">
        <v>18</v>
      </c>
      <c r="E213" s="1368"/>
      <c r="F213" s="1369"/>
      <c r="G213" s="153" t="s">
        <v>124</v>
      </c>
      <c r="H213" s="122" t="s">
        <v>103</v>
      </c>
      <c r="I213" s="121"/>
      <c r="J213" s="122" t="s">
        <v>122</v>
      </c>
      <c r="K213" s="122"/>
      <c r="L213" s="122">
        <v>10</v>
      </c>
      <c r="M213" s="122">
        <v>100</v>
      </c>
      <c r="N213" s="124" t="s">
        <v>254</v>
      </c>
      <c r="O213" s="13"/>
      <c r="P213" s="13"/>
      <c r="Q213" s="13"/>
    </row>
    <row r="214" spans="1:17" ht="15" customHeight="1">
      <c r="A214" s="1222"/>
      <c r="B214" s="1248"/>
      <c r="C214" s="1268"/>
      <c r="D214" s="1264"/>
      <c r="E214" s="1360"/>
      <c r="F214" s="1361"/>
      <c r="G214" s="152" t="s">
        <v>124</v>
      </c>
      <c r="H214" s="121" t="s">
        <v>123</v>
      </c>
      <c r="I214" s="121"/>
      <c r="J214" s="121" t="s">
        <v>122</v>
      </c>
      <c r="K214" s="121"/>
      <c r="L214" s="121">
        <v>10</v>
      </c>
      <c r="M214" s="121">
        <v>500</v>
      </c>
      <c r="N214" s="32" t="s">
        <v>254</v>
      </c>
      <c r="O214" s="13"/>
      <c r="P214" s="13"/>
      <c r="Q214" s="13"/>
    </row>
    <row r="215" spans="1:17" ht="15" customHeight="1">
      <c r="A215" s="1222"/>
      <c r="B215" s="1248"/>
      <c r="C215" s="1268"/>
      <c r="D215" s="1264"/>
      <c r="E215" s="1360"/>
      <c r="F215" s="1361"/>
      <c r="G215" s="152" t="s">
        <v>125</v>
      </c>
      <c r="H215" s="121" t="s">
        <v>103</v>
      </c>
      <c r="I215" s="121"/>
      <c r="J215" s="121" t="s">
        <v>122</v>
      </c>
      <c r="K215" s="121"/>
      <c r="L215" s="121">
        <v>5</v>
      </c>
      <c r="M215" s="121">
        <v>50</v>
      </c>
      <c r="N215" s="32" t="s">
        <v>254</v>
      </c>
      <c r="O215" s="13"/>
      <c r="P215" s="13"/>
      <c r="Q215" s="13"/>
    </row>
    <row r="216" spans="1:17" ht="15" customHeight="1">
      <c r="A216" s="1222"/>
      <c r="B216" s="1248"/>
      <c r="C216" s="1268"/>
      <c r="D216" s="1264"/>
      <c r="E216" s="1360"/>
      <c r="F216" s="1361"/>
      <c r="G216" s="152" t="s">
        <v>125</v>
      </c>
      <c r="H216" s="121" t="s">
        <v>123</v>
      </c>
      <c r="I216" s="121"/>
      <c r="J216" s="121" t="s">
        <v>122</v>
      </c>
      <c r="K216" s="121"/>
      <c r="L216" s="121">
        <v>5</v>
      </c>
      <c r="M216" s="722">
        <v>1000</v>
      </c>
      <c r="N216" s="32" t="s">
        <v>254</v>
      </c>
      <c r="O216" s="13"/>
      <c r="P216" s="13"/>
      <c r="Q216" s="13"/>
    </row>
    <row r="217" spans="1:17" ht="15" customHeight="1">
      <c r="A217" s="1222"/>
      <c r="B217" s="1248"/>
      <c r="C217" s="1268"/>
      <c r="D217" s="1264"/>
      <c r="E217" s="1360"/>
      <c r="F217" s="1361"/>
      <c r="G217" s="152"/>
      <c r="H217" s="121"/>
      <c r="I217" s="121"/>
      <c r="J217" s="121"/>
      <c r="K217" s="121"/>
      <c r="L217" s="121"/>
      <c r="M217" s="722"/>
      <c r="N217" s="32"/>
      <c r="O217" s="13"/>
      <c r="P217" s="13"/>
      <c r="Q217" s="13"/>
    </row>
    <row r="218" spans="1:17" ht="15" customHeight="1">
      <c r="A218" s="1222"/>
      <c r="B218" s="1248"/>
      <c r="C218" s="1268"/>
      <c r="D218" s="1264"/>
      <c r="E218" s="1360"/>
      <c r="F218" s="1361"/>
      <c r="G218" s="152" t="s">
        <v>126</v>
      </c>
      <c r="H218" s="121" t="s">
        <v>103</v>
      </c>
      <c r="I218" s="121"/>
      <c r="J218" s="121" t="s">
        <v>198</v>
      </c>
      <c r="K218" s="121"/>
      <c r="L218" s="121">
        <v>5</v>
      </c>
      <c r="M218" s="722">
        <v>10</v>
      </c>
      <c r="N218" s="32" t="s">
        <v>254</v>
      </c>
      <c r="O218" s="13"/>
      <c r="P218" s="13"/>
      <c r="Q218" s="13"/>
    </row>
    <row r="219" spans="1:17" ht="13.5" customHeight="1">
      <c r="A219" s="1223"/>
      <c r="B219" s="1249"/>
      <c r="C219" s="1268"/>
      <c r="D219" s="1264"/>
      <c r="E219" s="1351"/>
      <c r="F219" s="1352"/>
      <c r="G219" s="367"/>
      <c r="H219" s="148"/>
      <c r="I219" s="148"/>
      <c r="J219" s="148"/>
      <c r="K219" s="148"/>
      <c r="L219" s="148"/>
      <c r="M219" s="773"/>
      <c r="N219" s="148"/>
      <c r="O219" s="13"/>
      <c r="P219" s="13"/>
      <c r="Q219" s="13"/>
    </row>
    <row r="220" spans="1:17" ht="15" customHeight="1">
      <c r="A220" s="1221" t="s">
        <v>20</v>
      </c>
      <c r="B220" s="1252" t="s">
        <v>73</v>
      </c>
      <c r="C220" s="1268"/>
      <c r="D220" s="1264">
        <v>9</v>
      </c>
      <c r="E220" s="1381"/>
      <c r="F220" s="1382"/>
      <c r="G220" s="153" t="s">
        <v>195</v>
      </c>
      <c r="H220" s="122" t="s">
        <v>103</v>
      </c>
      <c r="I220" s="122"/>
      <c r="J220" s="122" t="s">
        <v>107</v>
      </c>
      <c r="K220" s="122"/>
      <c r="L220" s="844">
        <v>0.77400000000000002</v>
      </c>
      <c r="M220" s="721" t="s">
        <v>121</v>
      </c>
      <c r="N220" s="124" t="s">
        <v>254</v>
      </c>
      <c r="O220" s="13"/>
      <c r="P220" s="13"/>
      <c r="Q220" s="13"/>
    </row>
    <row r="221" spans="1:17" ht="15" customHeight="1">
      <c r="A221" s="1222"/>
      <c r="B221" s="1248"/>
      <c r="C221" s="1268"/>
      <c r="D221" s="1264"/>
      <c r="E221" s="1378"/>
      <c r="F221" s="1379"/>
      <c r="G221" s="152"/>
      <c r="H221" s="150"/>
      <c r="I221" s="150"/>
      <c r="J221" s="150"/>
      <c r="K221" s="150"/>
      <c r="L221" s="150"/>
      <c r="M221" s="150"/>
      <c r="N221" s="150"/>
      <c r="O221" s="13"/>
      <c r="P221" s="13"/>
      <c r="Q221" s="13"/>
    </row>
    <row r="222" spans="1:17" ht="15" customHeight="1">
      <c r="A222" s="1222"/>
      <c r="B222" s="1248"/>
      <c r="C222" s="1268"/>
      <c r="D222" s="1264"/>
      <c r="E222" s="1378"/>
      <c r="F222" s="1379"/>
      <c r="G222" s="152"/>
      <c r="H222" s="150"/>
      <c r="I222" s="150"/>
      <c r="J222" s="150"/>
      <c r="K222" s="150"/>
      <c r="L222" s="150"/>
      <c r="M222" s="150"/>
      <c r="N222" s="150"/>
      <c r="O222" s="13"/>
      <c r="P222" s="13"/>
      <c r="Q222" s="13"/>
    </row>
    <row r="223" spans="1:17" ht="15" customHeight="1">
      <c r="A223" s="1223"/>
      <c r="B223" s="1249"/>
      <c r="C223" s="1268"/>
      <c r="D223" s="1264"/>
      <c r="E223" s="1351"/>
      <c r="F223" s="1352"/>
      <c r="G223" s="368"/>
      <c r="H223" s="165"/>
      <c r="I223" s="165"/>
      <c r="J223" s="165"/>
      <c r="K223" s="165"/>
      <c r="L223" s="165"/>
      <c r="M223" s="165"/>
      <c r="N223" s="165"/>
      <c r="O223" s="13"/>
      <c r="P223" s="13"/>
      <c r="Q223" s="13"/>
    </row>
    <row r="224" spans="1:17" ht="15" customHeight="1">
      <c r="A224" s="1376" t="s">
        <v>74</v>
      </c>
      <c r="B224" s="1341" t="s">
        <v>75</v>
      </c>
      <c r="C224" s="1337"/>
      <c r="D224" s="1380">
        <v>12</v>
      </c>
      <c r="E224" s="1339"/>
      <c r="F224" s="1340"/>
      <c r="G224" s="153" t="s">
        <v>130</v>
      </c>
      <c r="H224" s="122" t="s">
        <v>103</v>
      </c>
      <c r="I224" s="122"/>
      <c r="J224" s="122" t="s">
        <v>128</v>
      </c>
      <c r="K224" s="122"/>
      <c r="L224" s="122">
        <v>3</v>
      </c>
      <c r="M224" s="122">
        <v>100</v>
      </c>
      <c r="N224" s="124" t="s">
        <v>254</v>
      </c>
      <c r="O224" s="13"/>
      <c r="P224" s="13"/>
      <c r="Q224" s="13"/>
    </row>
    <row r="225" spans="1:17" ht="15" customHeight="1">
      <c r="A225" s="1377"/>
      <c r="B225" s="1342"/>
      <c r="C225" s="1337"/>
      <c r="D225" s="1380"/>
      <c r="E225" s="1335"/>
      <c r="F225" s="1336"/>
      <c r="G225" s="369" t="s">
        <v>131</v>
      </c>
      <c r="H225" s="250" t="s">
        <v>103</v>
      </c>
      <c r="I225" s="250"/>
      <c r="J225" s="250" t="s">
        <v>128</v>
      </c>
      <c r="K225" s="250"/>
      <c r="L225" s="250" t="s">
        <v>129</v>
      </c>
      <c r="M225" s="250">
        <v>20</v>
      </c>
      <c r="N225" s="147" t="s">
        <v>254</v>
      </c>
      <c r="O225" s="13"/>
      <c r="P225" s="13"/>
      <c r="Q225" s="13"/>
    </row>
    <row r="226" spans="1:17" ht="17.25" customHeight="1">
      <c r="A226" s="70"/>
      <c r="B226" s="27"/>
      <c r="C226" s="187"/>
      <c r="D226" s="188"/>
      <c r="E226" s="189"/>
      <c r="F226" s="190"/>
      <c r="G226" s="190"/>
      <c r="H226" s="190"/>
      <c r="I226" s="191"/>
      <c r="J226" s="191"/>
      <c r="K226" s="191"/>
      <c r="L226" s="191"/>
      <c r="M226" s="191"/>
      <c r="N226" s="1096"/>
      <c r="O226" s="13"/>
      <c r="P226" s="13"/>
      <c r="Q226" s="13"/>
    </row>
    <row r="227" spans="1:17" ht="15" customHeight="1">
      <c r="A227" s="70"/>
      <c r="B227" s="192"/>
      <c r="C227" s="193"/>
      <c r="D227" s="28"/>
      <c r="E227" s="194"/>
      <c r="F227" s="195"/>
      <c r="G227" s="195"/>
      <c r="H227" s="195"/>
      <c r="I227" s="57"/>
      <c r="J227" s="57"/>
      <c r="K227" s="57"/>
      <c r="L227" s="57"/>
      <c r="M227" s="57"/>
      <c r="N227" s="14"/>
      <c r="O227" s="13"/>
      <c r="P227" s="13"/>
      <c r="Q227" s="13"/>
    </row>
    <row r="228" spans="1:17" ht="12.75" customHeight="1" thickBot="1">
      <c r="A228" s="73"/>
      <c r="B228" s="375"/>
      <c r="C228" s="275"/>
      <c r="D228" s="275"/>
      <c r="E228" s="194"/>
      <c r="F228" s="195"/>
      <c r="G228" s="195"/>
      <c r="H228" s="195"/>
      <c r="I228" s="195"/>
      <c r="J228" s="195"/>
      <c r="K228" s="57"/>
      <c r="L228" s="57"/>
      <c r="M228" s="57"/>
      <c r="N228" s="14"/>
    </row>
    <row r="229" spans="1:17" ht="30.75" customHeight="1" thickBot="1">
      <c r="A229" s="73"/>
      <c r="B229" s="1338" t="s">
        <v>76</v>
      </c>
      <c r="C229" s="1338"/>
      <c r="D229" s="860">
        <v>1776</v>
      </c>
      <c r="E229" s="30"/>
      <c r="F229" s="31"/>
      <c r="G229" s="31"/>
      <c r="H229" s="31"/>
      <c r="I229" s="31"/>
      <c r="J229" s="31"/>
      <c r="K229" s="45"/>
      <c r="L229" s="45"/>
      <c r="M229" s="45"/>
      <c r="N229" s="12"/>
    </row>
    <row r="230" spans="1:17" ht="15.75">
      <c r="A230" s="73"/>
      <c r="B230" s="196"/>
      <c r="C230" s="29"/>
      <c r="D230" s="28"/>
      <c r="E230" s="30"/>
      <c r="F230" s="31"/>
      <c r="G230" s="31"/>
      <c r="H230" s="31"/>
      <c r="I230" s="31"/>
      <c r="J230" s="31"/>
      <c r="K230" s="45"/>
      <c r="L230" s="45"/>
      <c r="M230" s="45"/>
    </row>
    <row r="231" spans="1:17">
      <c r="A231" s="45"/>
      <c r="B231" s="31"/>
      <c r="C231" s="31"/>
      <c r="D231" s="31"/>
      <c r="E231" s="31"/>
      <c r="F231" s="31"/>
      <c r="G231" s="31"/>
      <c r="H231" s="31"/>
      <c r="I231" s="31"/>
      <c r="J231" s="31"/>
      <c r="K231" s="45"/>
      <c r="L231" s="45"/>
      <c r="M231" s="45"/>
    </row>
    <row r="232" spans="1:17">
      <c r="A232" s="45"/>
      <c r="B232" s="1334" t="s">
        <v>183</v>
      </c>
      <c r="C232" s="1334"/>
      <c r="D232" s="370">
        <f>F22+F30+F32+F45+F49+F75+D195+D102+D150+D201+D224</f>
        <v>1798</v>
      </c>
      <c r="E232" s="31"/>
      <c r="F232" s="31"/>
      <c r="G232" s="31"/>
      <c r="H232" s="31"/>
      <c r="I232" s="31"/>
      <c r="J232" s="31"/>
      <c r="K232" s="45"/>
      <c r="L232" s="45"/>
      <c r="M232" s="45"/>
    </row>
    <row r="233" spans="1:17">
      <c r="B233" s="11"/>
      <c r="C233" s="11"/>
      <c r="D233" s="11"/>
      <c r="E233" s="11"/>
      <c r="F233" s="11"/>
      <c r="G233" s="31"/>
      <c r="H233" s="31"/>
      <c r="I233" s="31"/>
      <c r="J233" s="31"/>
      <c r="K233" s="45"/>
      <c r="L233" s="45"/>
      <c r="M233" s="45"/>
    </row>
    <row r="234" spans="1:17">
      <c r="B234" s="20" t="s">
        <v>157</v>
      </c>
      <c r="C234" s="95" t="s">
        <v>159</v>
      </c>
      <c r="D234" s="95"/>
      <c r="E234" s="95"/>
      <c r="F234" s="95"/>
      <c r="G234" s="197"/>
      <c r="H234" s="197"/>
      <c r="I234" s="197"/>
      <c r="J234" s="31"/>
      <c r="K234" s="45"/>
      <c r="L234" s="45"/>
      <c r="M234" s="45"/>
    </row>
    <row r="235" spans="1:17">
      <c r="B235" s="20"/>
      <c r="C235" s="95" t="s">
        <v>359</v>
      </c>
      <c r="D235" s="95"/>
      <c r="E235" s="95"/>
      <c r="F235" s="95"/>
      <c r="G235" s="44"/>
      <c r="H235" s="44"/>
      <c r="I235" s="44"/>
      <c r="J235" s="11"/>
    </row>
    <row r="236" spans="1:17">
      <c r="B236" s="44"/>
      <c r="C236" s="95" t="s">
        <v>216</v>
      </c>
      <c r="D236" s="95"/>
      <c r="E236" s="95"/>
      <c r="F236" s="95"/>
      <c r="G236" s="95"/>
      <c r="H236" s="95"/>
      <c r="I236" s="44"/>
      <c r="J236" s="11"/>
    </row>
    <row r="237" spans="1:17">
      <c r="G237" s="17"/>
      <c r="H237" s="17"/>
      <c r="I237" s="11"/>
      <c r="J237" s="11"/>
    </row>
    <row r="238" spans="1:17" ht="15.75">
      <c r="G238" s="19"/>
      <c r="H238" s="19"/>
      <c r="I238" s="11"/>
      <c r="J238" s="18"/>
    </row>
  </sheetData>
  <protectedRanges>
    <protectedRange password="CDC0" sqref="C10:D11 C13:D13 G16:H16 H13 J13 I100:N101 G101:H101 H99:N99 E200:F201 H219:N219 L185:N186 G47:N48 E183:G186 H185:H186 I184:I186 J185:J186 K184:K186 G173:I173 G44:N44 J157:N158 L130:M130 E150:N150 E188:G188 G130 L82:L83 G175:N176 H179:N181 E178:G181 E194:N194 G196:N197 E208:F208 H208:N208 E212:F212 H212:N212 D195:F197 H221:N223 E219:F223 E156:F161 G157:H158 E167:H168 I167:J167 K173:L174 K52:K54 H174 L95 G52:G54 F33:J34 L33:N34 F22:F32 K55:M58 F85:F87 I55:I58 F55:G58 F99 D98 D102:D104 F35:F54 F105 F74:F83 G124 L124:M124 D106:D141 F93:F97 H169:I172 K167:N172 G208:G225 D201:D223 E170:F176 G153:H153 G155:I155 D143:D187 E189:F193 G28:G29" name="Range1"/>
    <protectedRange password="CDC0" sqref="N32 I32 I187:I188 I49:I54 N173:N174 I151:I153 N147:N148 I156:I158 I168 I182:I183 N35:N38 I35:I38 N132 I30:J31 N98 N107:N112 N114:N116 N151:N153 G22:N27 N143 N121:N123 N125:N129 N155:N156 H28:N29" name="Range1_6"/>
    <protectedRange password="CDC0" sqref="K30:K31 N120 N78:N79 N95 N130 G30:H31 N113 N102:N104 N106 N124" name="Range1_7"/>
    <protectedRange password="CDC0" sqref="J32 J35" name="Range1_7_1"/>
    <protectedRange password="CDC0" sqref="J36 K32:M32 J37:M38 G32:H32 J45:J46 K35:M36 G35:H38 L30:M31" name="Range1_8"/>
    <protectedRange password="CDC0" sqref="H45:H46" name="Range1_8_1"/>
    <protectedRange password="CDC0" sqref="G45:G46 I45:I46 K45:M46" name="Range1_9"/>
    <protectedRange password="CDC0" sqref="H49:H58" name="Range1_8_2"/>
    <protectedRange password="CDC0" sqref="G49:G51 J49:K51 M49:M54 J52:J58" name="Range1_10"/>
    <protectedRange password="CDC0" sqref="G77:M79 G105 I105:M105" name="Range1_11"/>
    <protectedRange password="CDC0" sqref="L84 H96:I97 H82:J83 G84:J84 L80:L81 G80:J81 H95:K95 K85:K87 I85:I87 I132 I115:I119 K93:K94 I93:I94 I123 I126 I129:I130" name="Range1_1"/>
    <protectedRange password="CDC0" sqref="M80:M84 M95" name="Range1_11_1"/>
    <protectedRange password="CDC0" sqref="E98:F98 E102:F104 E106:F141 E143:F149" name="Range1_12"/>
    <protectedRange password="CDC0" sqref="E153:F155 E162:F166 K156:M156" name="Range1_2"/>
    <protectedRange password="CDC0" sqref="E177:F177 H177:L178 M178 J173:J174 J153 J155" name="Range1_14"/>
    <protectedRange password="CDC0" sqref="E182:H182 J182:L182 H183:H184 J184 L188 L183:L184 H188 J188 J183:K183" name="Range1_4"/>
    <protectedRange password="CDC0" sqref="M107:M109 M133:M137 J151:J152 J115:K116 J156 M115 H117:H119 O98 G98:J98 L98:M98 L133:L141 M140:M141 J130 G102:H104 J102:M104 I114:J114 G111:H116 O102:O104 G106:I110 J106:M106 G120:H123 J123:M123 J132:M132 G132:H141 G125:H129 J126:M126 O106:O141 J107:J110 G143:J143 L111:M113 G147:J148 G144:G146 O143:O149 I133:J141 J168:J172 L120:M122 L125:M125 J129:M129 L127:M128 L143:M148" name="Range1_12_1"/>
    <protectedRange password="CDC0" sqref="E202:F207" name="Range1_16_2"/>
    <protectedRange password="CDC0" sqref="E209:F211" name="Range1_17"/>
    <protectedRange password="CDC0" sqref="H209:L211" name="Range1_17_1"/>
    <protectedRange password="CDC0" sqref="H213:M218" name="Range1_18"/>
    <protectedRange password="CDC0" sqref="E213:F218" name="Range1_18_1"/>
    <protectedRange password="CDC0" sqref="H220 J220:K220 M220" name="Range1_19"/>
    <protectedRange password="CDC0" sqref="H224:H225" name="Range1_20_1"/>
    <protectedRange sqref="M177 M173:M174 M182:M184 M188 M116" name="Range1_10_1_1"/>
    <protectedRange password="CDC0" sqref="M187" name="Range1_8_1_1"/>
    <protectedRange password="CDC0" sqref="N96:N97 N85:N87 N93:N94" name="Range1_12_13_1_1"/>
    <protectedRange password="CDC0" sqref="N182:N184 N187:N188" name="Range1_7_1_1"/>
    <protectedRange password="CDC0" sqref="K84" name="Range1_1_1"/>
    <protectedRange password="CDC0" sqref="K107:L110 K114:L114" name="Range1_12_1_1"/>
    <protectedRange password="CDC0" sqref="K130" name="Range1_3"/>
    <protectedRange password="CDC0" sqref="N209:N211 N213:N216 N218 N220 N224:N225 N30:N31" name="Range1_6_7"/>
    <protectedRange password="CDC0" sqref="N45:N46 N177:N178" name="Range1_6_7_1"/>
    <protectedRange password="CDC0" sqref="N105" name="Range1_6_7_2"/>
    <protectedRange password="CDC0" sqref="N84" name="Range1_6_7_3"/>
    <protectedRange password="CDC0" sqref="N217" name="Range1_6_7_7"/>
    <protectedRange password="CDC0" sqref="I220" name="Range1_19_1"/>
    <protectedRange password="CDC0" sqref="L52:L53" name="Range1_5"/>
    <protectedRange password="CDC0" sqref="L49:L51" name="Range1_10_1"/>
    <protectedRange password="CDC0" sqref="L54" name="Range1_13"/>
    <protectedRange password="CDC0" sqref="K98 K143:K148" name="Range1_12_1_2"/>
    <protectedRange password="CDC0" sqref="H85:H87 H93:H94" name="Range1_12_13_1_1_4"/>
    <protectedRange password="CDC0" sqref="J85:J87 J93:J94" name="Range1_12_8_1_1_3"/>
    <protectedRange password="CDC0" sqref="M85" name="Range1_15_1_1"/>
    <protectedRange password="CDC0" sqref="L115:L116" name="Range1_12_1_5"/>
    <protectedRange password="CDC0" sqref="I102:I104" name="Range1_1_2"/>
    <protectedRange password="CDC0" sqref="M131 G131" name="Range1_14_2"/>
    <protectedRange password="CDC0" sqref="N131 N133:N141" name="Range1_7_3_1"/>
    <protectedRange password="CDC0" sqref="J131" name="Range1_12_1_5_2"/>
    <protectedRange password="CDC0" sqref="I131" name="Range1_1_3_1"/>
    <protectedRange password="CDC0" sqref="K131" name="Range1_3_3_1"/>
    <protectedRange password="CDC0" sqref="L131" name="Range1_27_1"/>
    <protectedRange password="CDC0" sqref="I174" name="Range1_15"/>
    <protectedRange password="CDC0" sqref="F73:N73 F59:G72 I59:I72 K59:M72" name="Range1_20"/>
    <protectedRange password="CDC0" sqref="H59:H72" name="Range1_8_2_1"/>
    <protectedRange password="CDC0" sqref="J59:J72" name="Range1_10_2"/>
    <protectedRange password="CDC0" sqref="F88:F92" name="Range1_21"/>
    <protectedRange password="CDC0" sqref="I88:I92 K88:K92" name="Range1_1_3"/>
    <protectedRange password="CDC0" sqref="N88:N92" name="Range1_12_13_1_1_3"/>
    <protectedRange password="CDC0" sqref="H88:H92" name="Range1_12_13_1_1_4_1"/>
    <protectedRange password="CDC0" sqref="J88:J92" name="Range1_12_8_1_1_3_1"/>
    <protectedRange password="CDC0" sqref="D142" name="Range1_22"/>
    <protectedRange password="CDC0" sqref="N144:N146 N142" name="Range1_6_1"/>
    <protectedRange password="CDC0" sqref="E142:F142" name="Range1_12_3"/>
    <protectedRange password="CDC0" sqref="O142 G142:J142 H144:J146 L142:M142" name="Range1_12_1_3"/>
    <protectedRange password="CDC0" sqref="K142" name="Range1_12_1_2_1"/>
    <protectedRange password="CDC0" sqref="G169:G172" name="Range1_24"/>
    <protectedRange password="CDC0" sqref="M207" name="Range1_16_3"/>
    <protectedRange password="CDC0" sqref="K133:K141" name="Range1_12_1_2_5"/>
    <protectedRange password="CDC0" sqref="G201:G207" name="Range1_23"/>
    <protectedRange password="CDC0" sqref="M201:M206 H201:L207" name="Range1_16_4"/>
    <protectedRange password="CDC0" sqref="N201:N207" name="Range1_6_7_6"/>
    <protectedRange password="CDC0" sqref="J111:K112 I111 I113:J113" name="Range1_12_1_8"/>
    <protectedRange password="CDC0" sqref="I120:I122" name="Range1_1_5"/>
    <protectedRange password="CDC0" sqref="J120 J121:K122" name="Range1_12_1_10"/>
    <protectedRange password="CDC0" sqref="K120" name="Range1_12_2_2"/>
    <protectedRange password="CDC0" sqref="I124:I125" name="Range1_1_7"/>
    <protectedRange password="CDC0" sqref="J125:K125 J124" name="Range1_12_1_12"/>
    <protectedRange password="CDC0" sqref="K124" name="Range1_3_2"/>
    <protectedRange password="CDC0" sqref="I127:I128" name="Range1_1_9"/>
    <protectedRange password="CDC0" sqref="J127:K128" name="Range1_12_1_14"/>
    <protectedRange password="CDC0" sqref="K41:M41 G41:I43" name="Range1_16"/>
    <protectedRange password="CDC0" sqref="I39:I40 N49:N72 N39:N43 N76:N77 N80:N83" name="Range1_6_2"/>
    <protectedRange password="CDC0" sqref="G39:H40 J39:M40 J41" name="Range1_8_3"/>
    <protectedRange password="CDC0" sqref="G154 L154:M154 I154" name="Range1_12_1_4"/>
    <protectedRange password="CDC0" sqref="K154" name="Range1_12_1_2_2"/>
    <protectedRange password="CDC0" sqref="N154" name="Range1_6_1_1"/>
    <protectedRange password="CDC0" sqref="H154 J154" name="Range1_12_1_3_1"/>
    <protectedRange password="CDC0" sqref="G159:H162" name="Range1_25"/>
    <protectedRange password="CDC0" sqref="N159:N162 I159:I162" name="Range1_6_3"/>
    <protectedRange password="CDC0" sqref="J159:J162" name="Range1_14_1"/>
    <protectedRange password="CDC0" sqref="H195 J195" name="Range1_4_1"/>
    <protectedRange password="CDC0" sqref="N195" name="Range1_7_1_1_1"/>
    <protectedRange password="CDC0" sqref="M195" name="Range1_20_1_1_1"/>
    <protectedRange password="CDC0" sqref="K42:L43" name="Range1_27"/>
    <protectedRange password="CDC0" sqref="J42:J43 M42:M43" name="Range1_8_5"/>
    <protectedRange password="CDC0" sqref="L220" name="Range1_19_3_1"/>
    <protectedRange password="CDC0" sqref="C14:D14" name="Range1_26"/>
    <protectedRange password="CDC0" sqref="K82" name="Range1_1_6"/>
    <protectedRange password="CDC0" sqref="K80:K83" name="Range1_1_1_2"/>
    <protectedRange password="CDC0" sqref="I112" name="Range1_12_1_8_2_1"/>
    <protectedRange password="CDC0" sqref="K113" name="Range1_12_1_8_3"/>
    <protectedRange password="CDC0" sqref="G163:H166" name="Range1_25_2"/>
    <protectedRange password="CDC0" sqref="N163:N166 I163:I166" name="Range1_6_3_2"/>
    <protectedRange password="CDC0" sqref="J163:J166" name="Range1_14_1_2"/>
    <protectedRange password="CDC0" sqref="G189:N193" name="Range1_29"/>
  </protectedRanges>
  <mergeCells count="261">
    <mergeCell ref="E169:F169"/>
    <mergeCell ref="E174:F174"/>
    <mergeCell ref="E201:F201"/>
    <mergeCell ref="E196:F196"/>
    <mergeCell ref="E190:F190"/>
    <mergeCell ref="E176:F176"/>
    <mergeCell ref="A224:A225"/>
    <mergeCell ref="C209:C212"/>
    <mergeCell ref="B220:B223"/>
    <mergeCell ref="A209:A212"/>
    <mergeCell ref="B209:B212"/>
    <mergeCell ref="C213:C219"/>
    <mergeCell ref="C220:C223"/>
    <mergeCell ref="D220:D223"/>
    <mergeCell ref="E221:F221"/>
    <mergeCell ref="D224:D225"/>
    <mergeCell ref="E223:F223"/>
    <mergeCell ref="E222:F222"/>
    <mergeCell ref="A213:A219"/>
    <mergeCell ref="E217:F217"/>
    <mergeCell ref="A220:A223"/>
    <mergeCell ref="E220:F220"/>
    <mergeCell ref="E219:F219"/>
    <mergeCell ref="B213:B219"/>
    <mergeCell ref="E188:F188"/>
    <mergeCell ref="E194:F194"/>
    <mergeCell ref="E211:F211"/>
    <mergeCell ref="E218:F218"/>
    <mergeCell ref="D199:D200"/>
    <mergeCell ref="E195:F195"/>
    <mergeCell ref="E170:F170"/>
    <mergeCell ref="E171:F171"/>
    <mergeCell ref="E203:F203"/>
    <mergeCell ref="E210:F210"/>
    <mergeCell ref="E206:F206"/>
    <mergeCell ref="E205:F205"/>
    <mergeCell ref="E204:F204"/>
    <mergeCell ref="E175:F175"/>
    <mergeCell ref="E202:F202"/>
    <mergeCell ref="E177:F177"/>
    <mergeCell ref="D213:D219"/>
    <mergeCell ref="E216:F216"/>
    <mergeCell ref="E213:F213"/>
    <mergeCell ref="E214:F214"/>
    <mergeCell ref="E215:F215"/>
    <mergeCell ref="E209:F209"/>
    <mergeCell ref="C198:D198"/>
    <mergeCell ref="C168:C172"/>
    <mergeCell ref="B232:C232"/>
    <mergeCell ref="E225:F225"/>
    <mergeCell ref="C224:C225"/>
    <mergeCell ref="B229:C229"/>
    <mergeCell ref="E224:F224"/>
    <mergeCell ref="B224:B225"/>
    <mergeCell ref="E168:F168"/>
    <mergeCell ref="E149:F149"/>
    <mergeCell ref="E167:F167"/>
    <mergeCell ref="E157:F157"/>
    <mergeCell ref="E154:F154"/>
    <mergeCell ref="E158:F158"/>
    <mergeCell ref="E159:F159"/>
    <mergeCell ref="E160:F160"/>
    <mergeCell ref="E161:F161"/>
    <mergeCell ref="D209:D212"/>
    <mergeCell ref="E208:F208"/>
    <mergeCell ref="E207:F207"/>
    <mergeCell ref="E212:F212"/>
    <mergeCell ref="B187:B194"/>
    <mergeCell ref="B177:B181"/>
    <mergeCell ref="E182:F182"/>
    <mergeCell ref="E178:F178"/>
    <mergeCell ref="E180:F180"/>
    <mergeCell ref="E97:E99"/>
    <mergeCell ref="F96:F99"/>
    <mergeCell ref="E107:F107"/>
    <mergeCell ref="A6:N6"/>
    <mergeCell ref="A7:N7"/>
    <mergeCell ref="I19:I21"/>
    <mergeCell ref="F45:F48"/>
    <mergeCell ref="F32:F44"/>
    <mergeCell ref="I100:I101"/>
    <mergeCell ref="F49:F74"/>
    <mergeCell ref="F78:F84"/>
    <mergeCell ref="E104:F104"/>
    <mergeCell ref="D96:D98"/>
    <mergeCell ref="A75:A95"/>
    <mergeCell ref="A96:A99"/>
    <mergeCell ref="A10:B10"/>
    <mergeCell ref="A11:B11"/>
    <mergeCell ref="A12:B12"/>
    <mergeCell ref="C12:D12"/>
    <mergeCell ref="C10:E10"/>
    <mergeCell ref="C30:C31"/>
    <mergeCell ref="B30:B31"/>
    <mergeCell ref="B22:B29"/>
    <mergeCell ref="A49:A74"/>
    <mergeCell ref="B49:B74"/>
    <mergeCell ref="C49:C74"/>
    <mergeCell ref="F85:F95"/>
    <mergeCell ref="B102:B149"/>
    <mergeCell ref="E118:F118"/>
    <mergeCell ref="E49:E74"/>
    <mergeCell ref="E22:E29"/>
    <mergeCell ref="M19:M21"/>
    <mergeCell ref="I75:N75"/>
    <mergeCell ref="K100:K101"/>
    <mergeCell ref="J100:J101"/>
    <mergeCell ref="D102:D149"/>
    <mergeCell ref="E147:F147"/>
    <mergeCell ref="E78:E84"/>
    <mergeCell ref="E103:F103"/>
    <mergeCell ref="E129:F129"/>
    <mergeCell ref="E126:F126"/>
    <mergeCell ref="E134:F134"/>
    <mergeCell ref="E141:F141"/>
    <mergeCell ref="E136:F136"/>
    <mergeCell ref="E143:F143"/>
    <mergeCell ref="E144:F144"/>
    <mergeCell ref="E140:F140"/>
    <mergeCell ref="D32:D44"/>
    <mergeCell ref="J198:J200"/>
    <mergeCell ref="I198:I200"/>
    <mergeCell ref="E186:F186"/>
    <mergeCell ref="D76:D77"/>
    <mergeCell ref="D49:D74"/>
    <mergeCell ref="E150:F150"/>
    <mergeCell ref="E127:F127"/>
    <mergeCell ref="E102:F102"/>
    <mergeCell ref="E183:F183"/>
    <mergeCell ref="E185:F185"/>
    <mergeCell ref="E116:F116"/>
    <mergeCell ref="E115:F115"/>
    <mergeCell ref="E113:F113"/>
    <mergeCell ref="E128:F128"/>
    <mergeCell ref="E124:F124"/>
    <mergeCell ref="E123:F123"/>
    <mergeCell ref="E142:F142"/>
    <mergeCell ref="E117:F117"/>
    <mergeCell ref="E131:F131"/>
    <mergeCell ref="E105:F105"/>
    <mergeCell ref="E125:F125"/>
    <mergeCell ref="E137:F137"/>
    <mergeCell ref="E148:F148"/>
    <mergeCell ref="E145:F145"/>
    <mergeCell ref="D173:D176"/>
    <mergeCell ref="C177:C181"/>
    <mergeCell ref="D168:D172"/>
    <mergeCell ref="C182:C186"/>
    <mergeCell ref="D182:D186"/>
    <mergeCell ref="A187:A194"/>
    <mergeCell ref="A182:A186"/>
    <mergeCell ref="B168:B172"/>
    <mergeCell ref="A198:B200"/>
    <mergeCell ref="B195:B197"/>
    <mergeCell ref="A168:A172"/>
    <mergeCell ref="A17:B17"/>
    <mergeCell ref="A13:B13"/>
    <mergeCell ref="A16:B16"/>
    <mergeCell ref="C16:F16"/>
    <mergeCell ref="C19:F19"/>
    <mergeCell ref="E30:E31"/>
    <mergeCell ref="C13:D13"/>
    <mergeCell ref="A22:A29"/>
    <mergeCell ref="D22:D29"/>
    <mergeCell ref="A14:B14"/>
    <mergeCell ref="C14:D14"/>
    <mergeCell ref="D30:D31"/>
    <mergeCell ref="C15:F15"/>
    <mergeCell ref="A15:B15"/>
    <mergeCell ref="A19:B21"/>
    <mergeCell ref="C17:F17"/>
    <mergeCell ref="D45:D48"/>
    <mergeCell ref="A30:A31"/>
    <mergeCell ref="B32:B44"/>
    <mergeCell ref="C202:C208"/>
    <mergeCell ref="A202:A208"/>
    <mergeCell ref="A195:A197"/>
    <mergeCell ref="C195:C197"/>
    <mergeCell ref="A201:B201"/>
    <mergeCell ref="C100:D100"/>
    <mergeCell ref="C78:C84"/>
    <mergeCell ref="D78:D84"/>
    <mergeCell ref="B45:B48"/>
    <mergeCell ref="D187:D194"/>
    <mergeCell ref="D177:D181"/>
    <mergeCell ref="D202:D208"/>
    <mergeCell ref="D195:D197"/>
    <mergeCell ref="B182:B186"/>
    <mergeCell ref="A173:A181"/>
    <mergeCell ref="B173:B176"/>
    <mergeCell ref="B202:B208"/>
    <mergeCell ref="C151:C167"/>
    <mergeCell ref="C187:C194"/>
    <mergeCell ref="C173:C176"/>
    <mergeCell ref="C199:C200"/>
    <mergeCell ref="A151:A167"/>
    <mergeCell ref="B151:B167"/>
    <mergeCell ref="A150:B150"/>
    <mergeCell ref="A102:A149"/>
    <mergeCell ref="C102:C149"/>
    <mergeCell ref="E130:F130"/>
    <mergeCell ref="E120:F120"/>
    <mergeCell ref="E146:F146"/>
    <mergeCell ref="E138:F138"/>
    <mergeCell ref="E139:F139"/>
    <mergeCell ref="E155:F155"/>
    <mergeCell ref="E133:F133"/>
    <mergeCell ref="E135:F135"/>
    <mergeCell ref="E114:F114"/>
    <mergeCell ref="E108:F108"/>
    <mergeCell ref="E110:F110"/>
    <mergeCell ref="E109:F109"/>
    <mergeCell ref="D151:D167"/>
    <mergeCell ref="L19:L21"/>
    <mergeCell ref="G19:G21"/>
    <mergeCell ref="A100:B101"/>
    <mergeCell ref="A32:A44"/>
    <mergeCell ref="E45:E48"/>
    <mergeCell ref="N100:N101"/>
    <mergeCell ref="E100:F101"/>
    <mergeCell ref="C11:E11"/>
    <mergeCell ref="K19:K21"/>
    <mergeCell ref="C32:C44"/>
    <mergeCell ref="F30:F31"/>
    <mergeCell ref="H19:H21"/>
    <mergeCell ref="C22:C29"/>
    <mergeCell ref="E32:E44"/>
    <mergeCell ref="C45:C48"/>
    <mergeCell ref="C76:C77"/>
    <mergeCell ref="C96:C98"/>
    <mergeCell ref="B76:B77"/>
    <mergeCell ref="E76:E77"/>
    <mergeCell ref="G14:J14"/>
    <mergeCell ref="F22:F29"/>
    <mergeCell ref="N19:N21"/>
    <mergeCell ref="J19:J21"/>
    <mergeCell ref="A45:A48"/>
    <mergeCell ref="N198:N200"/>
    <mergeCell ref="G100:G101"/>
    <mergeCell ref="H100:H101"/>
    <mergeCell ref="E197:F197"/>
    <mergeCell ref="E187:F187"/>
    <mergeCell ref="E189:F189"/>
    <mergeCell ref="E156:F156"/>
    <mergeCell ref="M100:M101"/>
    <mergeCell ref="L100:L101"/>
    <mergeCell ref="K198:K200"/>
    <mergeCell ref="M198:M200"/>
    <mergeCell ref="E172:F172"/>
    <mergeCell ref="E151:F151"/>
    <mergeCell ref="E179:F179"/>
    <mergeCell ref="E198:F200"/>
    <mergeCell ref="E162:F162"/>
    <mergeCell ref="L198:L200"/>
    <mergeCell ref="E153:F153"/>
    <mergeCell ref="E152:F152"/>
    <mergeCell ref="H198:H200"/>
    <mergeCell ref="G198:G200"/>
    <mergeCell ref="E184:F184"/>
    <mergeCell ref="E181:F181"/>
    <mergeCell ref="E173:F173"/>
  </mergeCells>
  <phoneticPr fontId="10" type="noConversion"/>
  <pageMargins left="0.27559055118110237" right="0.27559055118110237" top="0.35433070866141736" bottom="0.35433070866141736" header="0.15748031496062992" footer="0.31496062992125984"/>
  <pageSetup paperSize="9" scale="37" fitToHeight="3" orientation="landscape" r:id="rId1"/>
  <headerFooter alignWithMargins="0"/>
  <rowBreaks count="2" manualBreakCount="2">
    <brk id="73" max="13" man="1"/>
    <brk id="149" max="13" man="1"/>
  </rowBreaks>
  <ignoredErrors>
    <ignoredError sqref="K1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="90" zoomScaleNormal="90" workbookViewId="0">
      <selection activeCell="K15" sqref="K15"/>
    </sheetView>
  </sheetViews>
  <sheetFormatPr defaultColWidth="9.28515625" defaultRowHeight="11.25"/>
  <cols>
    <col min="1" max="1" width="3.42578125" style="1103" customWidth="1"/>
    <col min="2" max="2" width="23" style="1103" customWidth="1"/>
    <col min="3" max="3" width="7.42578125" style="1111" customWidth="1"/>
    <col min="4" max="4" width="8.28515625" style="1103" customWidth="1"/>
    <col min="5" max="5" width="21.42578125" style="1103" customWidth="1"/>
    <col min="6" max="6" width="14.42578125" style="1103" customWidth="1"/>
    <col min="7" max="7" width="19.7109375" style="1103" customWidth="1"/>
    <col min="8" max="8" width="20.42578125" style="1103" customWidth="1"/>
    <col min="9" max="9" width="15.85546875" style="1103" customWidth="1"/>
    <col min="10" max="10" width="18.7109375" style="1103" customWidth="1"/>
    <col min="11" max="11" width="14.42578125" style="1103" customWidth="1"/>
    <col min="12" max="12" width="37.7109375" style="1103" customWidth="1"/>
    <col min="13" max="16384" width="9.28515625" style="1103"/>
  </cols>
  <sheetData>
    <row r="1" spans="1:19" ht="15">
      <c r="A1" s="876"/>
      <c r="B1" s="876"/>
      <c r="C1" s="876"/>
      <c r="D1" s="876"/>
      <c r="E1" s="876"/>
      <c r="F1" s="876"/>
      <c r="G1" s="876"/>
      <c r="H1" s="876"/>
      <c r="I1" s="876"/>
      <c r="J1" s="1101"/>
      <c r="K1" s="1101"/>
      <c r="L1" s="1102" t="s">
        <v>362</v>
      </c>
      <c r="M1" s="1102"/>
    </row>
    <row r="2" spans="1:19" ht="15">
      <c r="A2" s="876"/>
      <c r="B2" s="876"/>
      <c r="C2" s="876"/>
      <c r="D2" s="876"/>
      <c r="E2" s="876"/>
      <c r="F2" s="876"/>
      <c r="G2" s="876"/>
      <c r="H2" s="876"/>
      <c r="I2" s="877"/>
      <c r="J2" s="1104"/>
      <c r="K2" s="1105"/>
      <c r="L2" s="1106" t="s">
        <v>358</v>
      </c>
      <c r="M2" s="1102"/>
    </row>
    <row r="3" spans="1:19" ht="15">
      <c r="A3" s="876"/>
      <c r="B3" s="876"/>
      <c r="C3" s="876"/>
      <c r="D3" s="876"/>
      <c r="E3" s="876"/>
      <c r="F3" s="876"/>
      <c r="G3" s="876"/>
      <c r="H3" s="876"/>
      <c r="I3" s="877"/>
      <c r="J3" s="1104"/>
      <c r="K3" s="1105"/>
      <c r="L3" s="1106" t="s">
        <v>238</v>
      </c>
      <c r="M3" s="1102"/>
    </row>
    <row r="4" spans="1:19" ht="15.75">
      <c r="A4" s="876"/>
      <c r="B4" s="876"/>
      <c r="C4" s="876"/>
      <c r="D4" s="876"/>
      <c r="E4" s="876"/>
      <c r="F4" s="876"/>
      <c r="G4" s="876"/>
      <c r="H4" s="876"/>
      <c r="I4" s="878"/>
      <c r="J4" s="1107"/>
      <c r="K4" s="1107"/>
      <c r="L4" s="1108" t="s">
        <v>367</v>
      </c>
      <c r="M4" s="1102"/>
    </row>
    <row r="5" spans="1:19" ht="34.5" customHeight="1">
      <c r="A5" s="876"/>
      <c r="B5" s="876"/>
      <c r="C5" s="876"/>
      <c r="D5" s="876"/>
      <c r="E5" s="876"/>
      <c r="F5" s="876"/>
      <c r="G5" s="876"/>
      <c r="H5" s="876"/>
      <c r="I5" s="878"/>
      <c r="J5" s="1107"/>
      <c r="K5" s="1107"/>
      <c r="L5" s="1951" t="s">
        <v>368</v>
      </c>
      <c r="M5" s="1952"/>
      <c r="N5" s="1109"/>
      <c r="O5" s="1109"/>
      <c r="P5" s="1109"/>
      <c r="Q5" s="1109"/>
      <c r="R5" s="1109"/>
      <c r="S5" s="1109"/>
    </row>
    <row r="6" spans="1:19" ht="15.75">
      <c r="A6" s="1110"/>
      <c r="B6" s="1100"/>
      <c r="C6" s="1100"/>
      <c r="D6" s="1100"/>
      <c r="E6" s="878"/>
      <c r="F6" s="878"/>
      <c r="G6" s="1110" t="s">
        <v>51</v>
      </c>
      <c r="H6" s="878"/>
      <c r="I6" s="878"/>
      <c r="J6" s="878"/>
      <c r="K6" s="878"/>
      <c r="L6" s="878"/>
    </row>
    <row r="7" spans="1:19" ht="15.75">
      <c r="A7" s="1098"/>
      <c r="B7" s="1098"/>
      <c r="C7" s="1098"/>
      <c r="D7" s="1098"/>
      <c r="E7" s="198" t="s">
        <v>363</v>
      </c>
      <c r="F7" s="198"/>
      <c r="G7" s="198"/>
      <c r="H7" s="198"/>
      <c r="I7" s="198"/>
      <c r="J7" s="198"/>
      <c r="K7" s="198"/>
      <c r="L7" s="198"/>
    </row>
    <row r="8" spans="1:19" ht="9.75" customHeight="1"/>
    <row r="9" spans="1:19" ht="12.75" customHeight="1">
      <c r="A9" s="1942" t="s">
        <v>27</v>
      </c>
      <c r="B9" s="1943"/>
      <c r="C9" s="1939" t="s">
        <v>43</v>
      </c>
      <c r="D9" s="1953"/>
      <c r="E9" s="1954"/>
      <c r="G9" s="1112" t="s">
        <v>77</v>
      </c>
      <c r="H9" s="1113"/>
    </row>
    <row r="10" spans="1:19" ht="12.75" customHeight="1">
      <c r="A10" s="1937" t="s">
        <v>369</v>
      </c>
      <c r="B10" s="1938"/>
      <c r="C10" s="1939" t="s">
        <v>370</v>
      </c>
      <c r="D10" s="1955"/>
      <c r="E10" s="1956"/>
      <c r="G10" s="1114"/>
      <c r="H10" s="1115"/>
    </row>
    <row r="11" spans="1:19" ht="12.75" customHeight="1">
      <c r="A11" s="1957" t="s">
        <v>29</v>
      </c>
      <c r="B11" s="1958"/>
      <c r="C11" s="1939">
        <v>2021</v>
      </c>
      <c r="D11" s="1953"/>
      <c r="E11" s="1941"/>
      <c r="F11" s="1116"/>
      <c r="G11" s="1116"/>
    </row>
    <row r="12" spans="1:19" ht="12.75" customHeight="1">
      <c r="A12" s="1937" t="s">
        <v>371</v>
      </c>
      <c r="B12" s="1938"/>
      <c r="C12" s="1939" t="s">
        <v>136</v>
      </c>
      <c r="D12" s="1940"/>
      <c r="E12" s="1941"/>
      <c r="F12" s="1116"/>
      <c r="G12" s="1116"/>
    </row>
    <row r="13" spans="1:19" ht="12.75" customHeight="1">
      <c r="A13" s="1942" t="s">
        <v>372</v>
      </c>
      <c r="B13" s="1943"/>
      <c r="C13" s="1944" t="s">
        <v>373</v>
      </c>
      <c r="D13" s="1945"/>
      <c r="E13" s="1117"/>
      <c r="F13" s="1116"/>
      <c r="G13" s="1116"/>
      <c r="I13" s="1118"/>
      <c r="J13" s="1118"/>
    </row>
    <row r="14" spans="1:19" ht="12.75" customHeight="1" thickBot="1">
      <c r="A14" s="1119"/>
      <c r="B14" s="1120"/>
      <c r="C14" s="1946"/>
      <c r="D14" s="1946"/>
      <c r="E14" s="1121"/>
      <c r="F14" s="1116"/>
      <c r="G14" s="1122"/>
      <c r="I14" s="1118"/>
      <c r="J14" s="1118"/>
    </row>
    <row r="15" spans="1:19" ht="43.5" customHeight="1" thickBot="1">
      <c r="A15" s="1947" t="s">
        <v>374</v>
      </c>
      <c r="B15" s="1948"/>
      <c r="C15" s="1949">
        <v>994.7</v>
      </c>
      <c r="D15" s="1950"/>
      <c r="E15" s="1123" t="s">
        <v>375</v>
      </c>
    </row>
    <row r="16" spans="1:19" ht="20.100000000000001" customHeight="1" thickBot="1">
      <c r="A16" s="1928" t="s">
        <v>30</v>
      </c>
      <c r="B16" s="1929"/>
      <c r="C16" s="1930" t="s">
        <v>376</v>
      </c>
      <c r="D16" s="1931"/>
    </row>
    <row r="17" spans="1:12" ht="14.25" customHeight="1" thickBot="1">
      <c r="A17" s="1928" t="s">
        <v>31</v>
      </c>
      <c r="B17" s="1932"/>
      <c r="C17" s="1933">
        <f>IF(C15&lt;=1500,(5),C15/300)</f>
        <v>5</v>
      </c>
      <c r="D17" s="1934"/>
    </row>
    <row r="18" spans="1:12" ht="14.25" customHeight="1" thickBot="1">
      <c r="A18" s="1928" t="s">
        <v>32</v>
      </c>
      <c r="B18" s="1929"/>
      <c r="C18" s="1935">
        <v>10</v>
      </c>
      <c r="D18" s="1936"/>
      <c r="E18" s="1123" t="s">
        <v>377</v>
      </c>
      <c r="F18" s="1124"/>
      <c r="G18" s="1125"/>
      <c r="H18" s="1126"/>
    </row>
    <row r="19" spans="1:12" ht="9.75" customHeight="1">
      <c r="B19" s="1127"/>
      <c r="C19" s="1128"/>
      <c r="D19" s="1129"/>
      <c r="E19" s="1109"/>
      <c r="F19" s="1109"/>
    </row>
    <row r="20" spans="1:12" ht="26.25" customHeight="1">
      <c r="A20" s="1923" t="s">
        <v>34</v>
      </c>
      <c r="B20" s="1924"/>
      <c r="C20" s="1927" t="s">
        <v>41</v>
      </c>
      <c r="D20" s="1927"/>
      <c r="E20" s="1910" t="s">
        <v>38</v>
      </c>
      <c r="F20" s="1910" t="s">
        <v>64</v>
      </c>
      <c r="G20" s="1910" t="s">
        <v>45</v>
      </c>
      <c r="H20" s="1910" t="s">
        <v>39</v>
      </c>
      <c r="I20" s="1910" t="s">
        <v>90</v>
      </c>
      <c r="J20" s="1910" t="s">
        <v>93</v>
      </c>
      <c r="K20" s="1910" t="s">
        <v>92</v>
      </c>
      <c r="L20" s="1912" t="s">
        <v>40</v>
      </c>
    </row>
    <row r="21" spans="1:12" ht="34.15" customHeight="1">
      <c r="A21" s="1925"/>
      <c r="B21" s="1926"/>
      <c r="C21" s="1130" t="s">
        <v>31</v>
      </c>
      <c r="D21" s="1130" t="s">
        <v>51</v>
      </c>
      <c r="E21" s="1911"/>
      <c r="F21" s="1911"/>
      <c r="G21" s="1911"/>
      <c r="H21" s="1911"/>
      <c r="I21" s="1911"/>
      <c r="J21" s="1911"/>
      <c r="K21" s="1911"/>
      <c r="L21" s="1913"/>
    </row>
    <row r="22" spans="1:12" ht="19.5" customHeight="1">
      <c r="A22" s="1914" t="s">
        <v>7</v>
      </c>
      <c r="B22" s="1131" t="s">
        <v>151</v>
      </c>
      <c r="C22" s="1917">
        <f>C17</f>
        <v>5</v>
      </c>
      <c r="D22" s="1920">
        <v>10</v>
      </c>
      <c r="E22" s="1132" t="s">
        <v>81</v>
      </c>
      <c r="F22" s="1133" t="s">
        <v>364</v>
      </c>
      <c r="G22" s="1133" t="s">
        <v>104</v>
      </c>
      <c r="H22" s="1133" t="s">
        <v>98</v>
      </c>
      <c r="I22" s="1134">
        <v>0.09</v>
      </c>
      <c r="J22" s="1135">
        <v>0.09</v>
      </c>
      <c r="K22" s="1136" t="s">
        <v>121</v>
      </c>
      <c r="L22" s="1136" t="s">
        <v>165</v>
      </c>
    </row>
    <row r="23" spans="1:12" ht="9.75" customHeight="1">
      <c r="A23" s="1915"/>
      <c r="B23" s="1137" t="s">
        <v>57</v>
      </c>
      <c r="C23" s="1918"/>
      <c r="D23" s="1921"/>
      <c r="E23" s="1138"/>
      <c r="F23" s="1139"/>
      <c r="G23" s="1139"/>
      <c r="H23" s="1139"/>
      <c r="I23" s="1140"/>
      <c r="J23" s="1141"/>
      <c r="K23" s="1139"/>
      <c r="L23" s="1139"/>
    </row>
    <row r="24" spans="1:12" ht="9.75" customHeight="1">
      <c r="A24" s="1915"/>
      <c r="B24" s="1142" t="s">
        <v>59</v>
      </c>
      <c r="C24" s="1918"/>
      <c r="D24" s="1921"/>
      <c r="E24" s="1143" t="s">
        <v>106</v>
      </c>
      <c r="F24" s="1144" t="s">
        <v>364</v>
      </c>
      <c r="G24" s="1144" t="s">
        <v>104</v>
      </c>
      <c r="H24" s="1144" t="s">
        <v>98</v>
      </c>
      <c r="I24" s="1145">
        <v>0.4</v>
      </c>
      <c r="J24" s="1146">
        <v>0.48</v>
      </c>
      <c r="K24" s="1147" t="s">
        <v>121</v>
      </c>
      <c r="L24" s="1147" t="s">
        <v>165</v>
      </c>
    </row>
    <row r="25" spans="1:12" ht="9.75" customHeight="1">
      <c r="A25" s="1915"/>
      <c r="B25" s="1142" t="s">
        <v>58</v>
      </c>
      <c r="C25" s="1918"/>
      <c r="D25" s="1921"/>
      <c r="E25" s="1143" t="s">
        <v>105</v>
      </c>
      <c r="F25" s="1144" t="s">
        <v>364</v>
      </c>
      <c r="G25" s="1144" t="s">
        <v>104</v>
      </c>
      <c r="H25" s="1144" t="s">
        <v>98</v>
      </c>
      <c r="I25" s="1145">
        <v>0.4</v>
      </c>
      <c r="J25" s="1146">
        <v>0.46</v>
      </c>
      <c r="K25" s="1147" t="s">
        <v>121</v>
      </c>
      <c r="L25" s="1147" t="s">
        <v>165</v>
      </c>
    </row>
    <row r="26" spans="1:12" ht="9.75" customHeight="1">
      <c r="A26" s="1915"/>
      <c r="B26" s="1142" t="s">
        <v>139</v>
      </c>
      <c r="C26" s="1918"/>
      <c r="D26" s="1921"/>
      <c r="E26" s="1143" t="s">
        <v>133</v>
      </c>
      <c r="F26" s="1144" t="s">
        <v>364</v>
      </c>
      <c r="G26" s="1144" t="s">
        <v>104</v>
      </c>
      <c r="H26" s="1144" t="s">
        <v>98</v>
      </c>
      <c r="I26" s="1145">
        <v>0.4</v>
      </c>
      <c r="J26" s="1148">
        <v>0.46</v>
      </c>
      <c r="K26" s="1147" t="s">
        <v>121</v>
      </c>
      <c r="L26" s="1147" t="s">
        <v>165</v>
      </c>
    </row>
    <row r="27" spans="1:12" ht="9.75" customHeight="1">
      <c r="A27" s="1915"/>
      <c r="B27" s="1142" t="s">
        <v>213</v>
      </c>
      <c r="C27" s="1918"/>
      <c r="D27" s="1921"/>
      <c r="E27" s="1149" t="s">
        <v>132</v>
      </c>
      <c r="F27" s="1150" t="s">
        <v>364</v>
      </c>
      <c r="G27" s="1150" t="s">
        <v>104</v>
      </c>
      <c r="H27" s="1150" t="s">
        <v>98</v>
      </c>
      <c r="I27" s="1151">
        <v>0.4</v>
      </c>
      <c r="J27" s="1152">
        <v>0.46</v>
      </c>
      <c r="K27" s="1153" t="s">
        <v>121</v>
      </c>
      <c r="L27" s="1153" t="s">
        <v>165</v>
      </c>
    </row>
    <row r="28" spans="1:12" ht="9.75" customHeight="1">
      <c r="A28" s="1915"/>
      <c r="B28" s="1137" t="s">
        <v>60</v>
      </c>
      <c r="C28" s="1918"/>
      <c r="D28" s="1921"/>
      <c r="E28" s="1154" t="s">
        <v>62</v>
      </c>
      <c r="F28" s="1133" t="s">
        <v>364</v>
      </c>
      <c r="G28" s="1139"/>
      <c r="H28" s="1133" t="s">
        <v>98</v>
      </c>
      <c r="I28" s="1139"/>
      <c r="J28" s="1155">
        <v>0.89</v>
      </c>
      <c r="K28" s="1136" t="s">
        <v>121</v>
      </c>
      <c r="L28" s="1136" t="s">
        <v>165</v>
      </c>
    </row>
    <row r="29" spans="1:12" ht="10.35" customHeight="1">
      <c r="A29" s="1915"/>
      <c r="B29" s="1154" t="s">
        <v>62</v>
      </c>
      <c r="C29" s="1918"/>
      <c r="D29" s="1921"/>
      <c r="E29" s="1154" t="s">
        <v>61</v>
      </c>
      <c r="F29" s="1144" t="s">
        <v>364</v>
      </c>
      <c r="G29" s="1156"/>
      <c r="H29" s="1144" t="s">
        <v>98</v>
      </c>
      <c r="I29" s="1156"/>
      <c r="J29" s="1157">
        <v>0.88</v>
      </c>
      <c r="K29" s="1147" t="s">
        <v>121</v>
      </c>
      <c r="L29" s="1147" t="s">
        <v>165</v>
      </c>
    </row>
    <row r="30" spans="1:12" ht="10.35" customHeight="1">
      <c r="A30" s="1915"/>
      <c r="B30" s="1154" t="s">
        <v>61</v>
      </c>
      <c r="C30" s="1918"/>
      <c r="D30" s="1921"/>
      <c r="E30" s="1154" t="s">
        <v>63</v>
      </c>
      <c r="F30" s="1144" t="s">
        <v>364</v>
      </c>
      <c r="G30" s="1158"/>
      <c r="H30" s="1144" t="s">
        <v>98</v>
      </c>
      <c r="I30" s="1158"/>
      <c r="J30" s="1159">
        <v>0.83</v>
      </c>
      <c r="K30" s="1147" t="s">
        <v>121</v>
      </c>
      <c r="L30" s="1147" t="s">
        <v>165</v>
      </c>
    </row>
    <row r="31" spans="1:12" ht="10.35" customHeight="1">
      <c r="A31" s="1915"/>
      <c r="B31" s="1154" t="s">
        <v>63</v>
      </c>
      <c r="C31" s="1918"/>
      <c r="D31" s="1921"/>
      <c r="E31" s="1160" t="s">
        <v>286</v>
      </c>
      <c r="F31" s="1144" t="s">
        <v>364</v>
      </c>
      <c r="G31" s="1161"/>
      <c r="H31" s="1144" t="s">
        <v>98</v>
      </c>
      <c r="I31" s="1161"/>
      <c r="J31" s="1159">
        <v>0.83</v>
      </c>
      <c r="K31" s="1147" t="s">
        <v>121</v>
      </c>
      <c r="L31" s="1147" t="s">
        <v>165</v>
      </c>
    </row>
    <row r="32" spans="1:12" ht="10.35" customHeight="1">
      <c r="A32" s="1915"/>
      <c r="B32" s="1162" t="s">
        <v>264</v>
      </c>
      <c r="C32" s="1918"/>
      <c r="D32" s="1921"/>
      <c r="E32" s="1162" t="s">
        <v>264</v>
      </c>
      <c r="F32" s="1144" t="s">
        <v>364</v>
      </c>
      <c r="G32" s="1161"/>
      <c r="H32" s="1144" t="s">
        <v>98</v>
      </c>
      <c r="I32" s="1161"/>
      <c r="J32" s="1163">
        <v>0.93</v>
      </c>
      <c r="K32" s="1147" t="s">
        <v>121</v>
      </c>
      <c r="L32" s="1147" t="s">
        <v>165</v>
      </c>
    </row>
    <row r="33" spans="1:12" ht="10.35" customHeight="1">
      <c r="A33" s="1916"/>
      <c r="B33" s="1164"/>
      <c r="C33" s="1919"/>
      <c r="D33" s="1922"/>
      <c r="E33" s="1165" t="s">
        <v>207</v>
      </c>
      <c r="F33" s="1150" t="s">
        <v>364</v>
      </c>
      <c r="G33" s="1166"/>
      <c r="H33" s="1150" t="s">
        <v>98</v>
      </c>
      <c r="I33" s="1166"/>
      <c r="J33" s="1167">
        <v>8.0399999999999991</v>
      </c>
      <c r="K33" s="1153" t="s">
        <v>121</v>
      </c>
      <c r="L33" s="1153" t="s">
        <v>165</v>
      </c>
    </row>
    <row r="34" spans="1:12" ht="10.35" customHeight="1">
      <c r="B34" s="1168"/>
      <c r="C34" s="1168"/>
      <c r="D34" s="1168"/>
      <c r="E34" s="1168"/>
      <c r="F34" s="1168"/>
      <c r="G34" s="1168"/>
      <c r="H34" s="1168"/>
      <c r="I34" s="1168"/>
      <c r="J34" s="1168"/>
      <c r="K34" s="1168"/>
      <c r="L34" s="1169"/>
    </row>
    <row r="35" spans="1:12" ht="11.25" customHeight="1">
      <c r="B35" s="1168"/>
      <c r="C35" s="1168"/>
      <c r="D35" s="1168"/>
      <c r="E35" s="1168"/>
      <c r="F35" s="1168"/>
      <c r="G35" s="1168"/>
      <c r="H35" s="1168"/>
      <c r="K35" s="1170"/>
      <c r="L35" s="1170"/>
    </row>
    <row r="36" spans="1:12" ht="19.899999999999999" customHeight="1">
      <c r="B36" s="882" t="s">
        <v>157</v>
      </c>
      <c r="C36" s="1099"/>
      <c r="D36" s="883"/>
      <c r="E36" s="31"/>
      <c r="F36" s="881"/>
      <c r="G36" s="31"/>
      <c r="H36" s="31"/>
      <c r="I36" s="31"/>
      <c r="J36" s="31"/>
      <c r="K36" s="1168"/>
      <c r="L36" s="1169"/>
    </row>
    <row r="37" spans="1:12" ht="19.899999999999999" customHeight="1">
      <c r="B37" s="882"/>
      <c r="C37" s="1099" t="s">
        <v>159</v>
      </c>
      <c r="D37" s="883"/>
      <c r="E37" s="881"/>
      <c r="F37" s="883"/>
      <c r="G37" s="31"/>
      <c r="H37" s="31"/>
      <c r="I37" s="31"/>
      <c r="J37" s="31"/>
      <c r="K37" s="1168"/>
      <c r="L37" s="1169"/>
    </row>
    <row r="38" spans="1:12" ht="11.25" customHeight="1">
      <c r="B38" s="1168"/>
      <c r="C38" s="1168"/>
      <c r="D38" s="1168"/>
      <c r="E38" s="1168"/>
      <c r="F38" s="1168"/>
      <c r="G38" s="1168"/>
      <c r="H38" s="1168"/>
      <c r="I38" s="1168"/>
      <c r="J38" s="1168"/>
      <c r="K38" s="1168"/>
      <c r="L38" s="1169"/>
    </row>
    <row r="39" spans="1:12" ht="11.25" customHeight="1">
      <c r="B39" s="1168"/>
      <c r="C39" s="1168"/>
      <c r="D39" s="1168"/>
      <c r="E39" s="1168"/>
      <c r="F39" s="1168"/>
      <c r="G39" s="1168"/>
      <c r="H39" s="1168"/>
      <c r="I39" s="1168"/>
      <c r="J39" s="1168"/>
      <c r="K39" s="1168"/>
      <c r="L39" s="1169"/>
    </row>
    <row r="40" spans="1:12" ht="11.25" customHeight="1">
      <c r="B40" s="1168"/>
      <c r="C40" s="1168"/>
      <c r="D40" s="1168"/>
      <c r="E40" s="1168"/>
      <c r="F40" s="1168"/>
      <c r="G40" s="1168"/>
      <c r="H40" s="1168"/>
      <c r="I40" s="1168"/>
      <c r="J40" s="1168"/>
      <c r="K40" s="1168"/>
      <c r="L40" s="1169"/>
    </row>
    <row r="41" spans="1:12" ht="11.25" customHeight="1">
      <c r="B41" s="1168"/>
      <c r="C41" s="1168"/>
      <c r="D41" s="1168"/>
      <c r="E41" s="1168"/>
      <c r="F41" s="1168"/>
      <c r="G41" s="1168"/>
      <c r="H41" s="1168"/>
      <c r="I41" s="1168"/>
      <c r="J41" s="1168"/>
      <c r="K41" s="1168"/>
      <c r="L41" s="1169"/>
    </row>
    <row r="42" spans="1:12" ht="11.25" customHeight="1">
      <c r="B42" s="1168"/>
      <c r="C42" s="1168"/>
      <c r="D42" s="1168"/>
      <c r="E42" s="1168"/>
      <c r="F42" s="1168"/>
      <c r="G42" s="1168"/>
      <c r="H42" s="1168"/>
      <c r="I42" s="1168"/>
      <c r="J42" s="1168"/>
      <c r="K42" s="1168"/>
      <c r="L42" s="1169"/>
    </row>
    <row r="43" spans="1:12" ht="11.25" customHeight="1">
      <c r="B43" s="1168"/>
      <c r="C43" s="1168"/>
      <c r="D43" s="1168"/>
      <c r="E43" s="1168"/>
      <c r="F43" s="1168"/>
      <c r="G43" s="1168"/>
      <c r="H43" s="1168"/>
      <c r="I43" s="1168"/>
      <c r="J43" s="1168"/>
      <c r="K43" s="1168"/>
      <c r="L43" s="1169"/>
    </row>
    <row r="44" spans="1:12" ht="11.25" customHeight="1">
      <c r="B44" s="1168"/>
      <c r="C44" s="1168"/>
      <c r="D44" s="1168"/>
      <c r="E44" s="1168"/>
      <c r="F44" s="1168"/>
      <c r="G44" s="1168"/>
      <c r="H44" s="1168"/>
      <c r="I44" s="1168"/>
      <c r="J44" s="1168"/>
      <c r="K44" s="1168"/>
      <c r="L44" s="1169"/>
    </row>
    <row r="45" spans="1:12" ht="11.25" customHeight="1">
      <c r="B45" s="1168"/>
      <c r="C45" s="1168"/>
      <c r="D45" s="1168"/>
      <c r="E45" s="1168"/>
      <c r="F45" s="1168"/>
      <c r="G45" s="1168"/>
      <c r="H45" s="1168"/>
      <c r="I45" s="1168"/>
      <c r="J45" s="1168"/>
      <c r="K45" s="1168"/>
      <c r="L45" s="1169"/>
    </row>
    <row r="46" spans="1:12" ht="11.25" customHeight="1">
      <c r="B46" s="1168"/>
      <c r="C46" s="1168"/>
      <c r="D46" s="1168"/>
      <c r="E46" s="1168"/>
      <c r="F46" s="1168"/>
      <c r="G46" s="1168"/>
      <c r="H46" s="1168"/>
      <c r="I46" s="1168"/>
      <c r="J46" s="1168"/>
      <c r="K46" s="1168"/>
      <c r="L46" s="1169"/>
    </row>
    <row r="47" spans="1:12" ht="11.25" customHeight="1">
      <c r="B47" s="1168"/>
      <c r="C47" s="1168"/>
      <c r="D47" s="1168"/>
      <c r="E47" s="1168"/>
      <c r="F47" s="1168"/>
      <c r="G47" s="1168"/>
      <c r="H47" s="1168"/>
      <c r="I47" s="1168"/>
      <c r="J47" s="1168"/>
      <c r="K47" s="1168"/>
      <c r="L47" s="1169"/>
    </row>
    <row r="48" spans="1:12" ht="11.25" customHeight="1">
      <c r="B48" s="1168"/>
      <c r="C48" s="1168"/>
      <c r="D48" s="1168"/>
      <c r="E48" s="1168"/>
      <c r="F48" s="1168"/>
      <c r="G48" s="1168"/>
      <c r="H48" s="1168"/>
      <c r="I48" s="1168"/>
      <c r="J48" s="1168"/>
      <c r="K48" s="1168"/>
      <c r="L48" s="1169"/>
    </row>
    <row r="49" spans="2:12" ht="11.25" customHeight="1">
      <c r="B49" s="1168"/>
      <c r="C49" s="1168"/>
      <c r="D49" s="1168"/>
      <c r="E49" s="1168"/>
      <c r="F49" s="1168"/>
      <c r="G49" s="1168"/>
      <c r="H49" s="1168"/>
      <c r="I49" s="1168"/>
      <c r="J49" s="1168"/>
      <c r="K49" s="1168"/>
      <c r="L49" s="1169"/>
    </row>
    <row r="50" spans="2:12" ht="11.25" customHeight="1">
      <c r="B50" s="1169"/>
      <c r="C50" s="1169"/>
      <c r="D50" s="1169"/>
      <c r="E50" s="1169"/>
      <c r="F50" s="1169"/>
      <c r="G50" s="1169"/>
      <c r="H50" s="1169"/>
      <c r="I50" s="1169"/>
      <c r="J50" s="1169"/>
      <c r="K50" s="1169"/>
      <c r="L50" s="1169"/>
    </row>
    <row r="51" spans="2:12" ht="11.25" customHeight="1">
      <c r="B51" s="1169"/>
      <c r="C51" s="1169"/>
      <c r="D51" s="1169"/>
      <c r="E51" s="1169"/>
      <c r="F51" s="1169"/>
      <c r="G51" s="1169"/>
      <c r="H51" s="1169"/>
      <c r="I51" s="1169"/>
      <c r="J51" s="1169"/>
      <c r="K51" s="1169"/>
      <c r="L51" s="1169"/>
    </row>
    <row r="52" spans="2:12" ht="11.25" customHeight="1">
      <c r="B52" s="1169"/>
      <c r="C52" s="1169"/>
      <c r="D52" s="1169"/>
      <c r="E52" s="1169"/>
      <c r="F52" s="1169"/>
      <c r="G52" s="1169"/>
      <c r="H52" s="1169"/>
      <c r="I52" s="1169"/>
      <c r="J52" s="1169"/>
      <c r="K52" s="1169"/>
      <c r="L52" s="1169"/>
    </row>
    <row r="53" spans="2:12" ht="11.25" customHeight="1">
      <c r="B53" s="1169"/>
      <c r="C53" s="1169"/>
      <c r="D53" s="1169"/>
      <c r="E53" s="1169"/>
      <c r="F53" s="1169"/>
      <c r="G53" s="1169"/>
      <c r="H53" s="1169"/>
      <c r="I53" s="1169"/>
      <c r="J53" s="1169"/>
      <c r="K53" s="1169"/>
      <c r="L53" s="1169"/>
    </row>
    <row r="54" spans="2:12" ht="11.25" customHeight="1">
      <c r="B54" s="1171"/>
      <c r="C54" s="1171"/>
      <c r="D54" s="1171"/>
      <c r="E54" s="1171"/>
      <c r="F54" s="1171"/>
      <c r="G54" s="1171"/>
      <c r="H54" s="1171"/>
      <c r="I54" s="1171"/>
      <c r="J54" s="1171"/>
      <c r="K54" s="1171"/>
      <c r="L54" s="1171"/>
    </row>
    <row r="55" spans="2:12" ht="11.25" customHeight="1">
      <c r="B55" s="1171"/>
      <c r="C55" s="1171"/>
      <c r="D55" s="1171"/>
      <c r="E55" s="1171"/>
      <c r="F55" s="1171"/>
      <c r="G55" s="1171"/>
      <c r="H55" s="1171"/>
      <c r="I55" s="1171"/>
      <c r="J55" s="1171"/>
      <c r="K55" s="1171"/>
      <c r="L55" s="1171"/>
    </row>
    <row r="56" spans="2:12" ht="11.25" customHeight="1">
      <c r="B56" s="1171"/>
      <c r="C56" s="1171"/>
      <c r="D56" s="1171"/>
      <c r="E56" s="1171"/>
      <c r="F56" s="1171"/>
      <c r="G56" s="1171"/>
      <c r="H56" s="1171"/>
      <c r="I56" s="1171"/>
      <c r="J56" s="1171"/>
      <c r="K56" s="1171"/>
      <c r="L56" s="1171"/>
    </row>
    <row r="57" spans="2:12" ht="11.25" customHeight="1">
      <c r="B57" s="1171"/>
      <c r="C57" s="1171"/>
      <c r="D57" s="1171"/>
      <c r="E57" s="1171"/>
      <c r="F57" s="1171"/>
      <c r="G57" s="1171"/>
      <c r="H57" s="1171"/>
      <c r="I57" s="1171"/>
      <c r="J57" s="1171"/>
      <c r="K57" s="1171"/>
      <c r="L57" s="1171"/>
    </row>
    <row r="58" spans="2:12" ht="11.25" customHeight="1"/>
  </sheetData>
  <protectedRanges>
    <protectedRange sqref="C9:D12 C18 C15:D15 H9:H10 D22:D33" name="Range1_1"/>
    <protectedRange password="CDC0" sqref="E24:E25" name="Range1_1_1"/>
    <protectedRange password="CDC0" sqref="E33" name="Range1_12_1_18_1"/>
    <protectedRange password="CDC0" sqref="F22" name="Range1_11_2_1"/>
    <protectedRange password="CDC0" sqref="F24:F33" name="Range1_11_2_1_1"/>
    <protectedRange password="CDC0" sqref="G22" name="Range1_11_2_1_2"/>
    <protectedRange password="CDC0" sqref="G24:G27" name="Range1_11_2_1_3"/>
    <protectedRange password="CDC0" sqref="H22 H28:H33" name="Range1_11_2_1_4"/>
    <protectedRange password="CDC0" sqref="H24:H27" name="Range1_11_2_1_5"/>
    <protectedRange password="CDC0" sqref="K22 K28:K33" name="Range1_6_10_1"/>
    <protectedRange password="CDC0" sqref="K24:K27" name="Range1_6_10_1_1"/>
    <protectedRange password="CDC0" sqref="L22" name="Range1_6_11_1"/>
    <protectedRange password="CDC0" sqref="L24:L33" name="Range1_6_11_1_1"/>
    <protectedRange password="CDC0" sqref="I22" name="Range1_10_2"/>
    <protectedRange password="CDC0" sqref="I26" name="Range1_1_1_1"/>
    <protectedRange password="CDC0" sqref="I24:I27" name="Range1_1_1_1_1"/>
    <protectedRange password="CDC0" sqref="J26:J27" name="Range1_24"/>
    <protectedRange password="CDC0" sqref="J24:J25" name="Range1_1_7"/>
    <protectedRange password="CDC0" sqref="J33" name="Range1_12_1_22"/>
  </protectedRanges>
  <mergeCells count="33">
    <mergeCell ref="A15:B15"/>
    <mergeCell ref="C15:D15"/>
    <mergeCell ref="L5:M5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D13"/>
    <mergeCell ref="C14:D14"/>
    <mergeCell ref="A16:B16"/>
    <mergeCell ref="C16:D16"/>
    <mergeCell ref="A17:B17"/>
    <mergeCell ref="C17:D17"/>
    <mergeCell ref="A18:B18"/>
    <mergeCell ref="C18:D18"/>
    <mergeCell ref="I20:I21"/>
    <mergeCell ref="J20:J21"/>
    <mergeCell ref="K20:K21"/>
    <mergeCell ref="L20:L21"/>
    <mergeCell ref="A22:A33"/>
    <mergeCell ref="C22:C33"/>
    <mergeCell ref="D22:D33"/>
    <mergeCell ref="A20:B21"/>
    <mergeCell ref="C20:D20"/>
    <mergeCell ref="E20:E21"/>
    <mergeCell ref="F20:F21"/>
    <mergeCell ref="G20:G21"/>
    <mergeCell ref="H20:H21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view="pageBreakPreview" zoomScale="70" zoomScaleNormal="60" zoomScaleSheetLayoutView="70" workbookViewId="0">
      <selection activeCell="K7" sqref="K7"/>
    </sheetView>
  </sheetViews>
  <sheetFormatPr defaultColWidth="9.140625" defaultRowHeight="15"/>
  <cols>
    <col min="1" max="1" width="9.140625" style="9"/>
    <col min="2" max="2" width="38.7109375" style="9" customWidth="1"/>
    <col min="3" max="4" width="10.7109375" style="9" customWidth="1"/>
    <col min="5" max="5" width="30" style="9" customWidth="1"/>
    <col min="6" max="6" width="22.7109375" style="9" customWidth="1"/>
    <col min="7" max="7" width="17.140625" style="9" customWidth="1"/>
    <col min="8" max="8" width="22.7109375" style="9" customWidth="1"/>
    <col min="9" max="9" width="22.42578125" style="9" customWidth="1"/>
    <col min="10" max="10" width="24.85546875" style="9" customWidth="1"/>
    <col min="11" max="11" width="26.5703125" style="9" customWidth="1"/>
    <col min="12" max="12" width="29.28515625" style="9" customWidth="1"/>
    <col min="13" max="16384" width="9.140625" style="9"/>
  </cols>
  <sheetData>
    <row r="1" spans="1:12" ht="18">
      <c r="I1" s="166"/>
      <c r="J1" s="277" t="s">
        <v>162</v>
      </c>
      <c r="L1" s="277"/>
    </row>
    <row r="2" spans="1:12" ht="18">
      <c r="I2" s="35"/>
      <c r="J2" s="276" t="s">
        <v>357</v>
      </c>
      <c r="L2" s="277"/>
    </row>
    <row r="3" spans="1:12" ht="18">
      <c r="I3" s="35"/>
      <c r="J3" s="277" t="s">
        <v>238</v>
      </c>
      <c r="L3" s="277"/>
    </row>
    <row r="4" spans="1:12" ht="18">
      <c r="A4" s="198"/>
      <c r="B4" s="198"/>
      <c r="C4" s="199"/>
      <c r="D4" s="199"/>
      <c r="E4" s="200"/>
      <c r="F4" s="200"/>
      <c r="G4" s="200"/>
      <c r="H4" s="200"/>
      <c r="I4" s="200"/>
      <c r="J4" s="917" t="s">
        <v>366</v>
      </c>
      <c r="L4" s="908"/>
    </row>
    <row r="5" spans="1:12" ht="15.75">
      <c r="A5" s="1325" t="s">
        <v>342</v>
      </c>
      <c r="B5" s="1325"/>
      <c r="C5" s="1325"/>
      <c r="D5" s="1325"/>
      <c r="E5" s="1325"/>
      <c r="F5" s="1325"/>
      <c r="G5" s="1325"/>
      <c r="H5" s="1325"/>
      <c r="I5" s="1325"/>
      <c r="J5" s="1325"/>
      <c r="K5" s="1325"/>
      <c r="L5" s="1325"/>
    </row>
    <row r="6" spans="1:12" ht="26.25" customHeight="1">
      <c r="A6" s="1383" t="s">
        <v>334</v>
      </c>
      <c r="B6" s="1383"/>
      <c r="C6" s="1383"/>
      <c r="D6" s="1383"/>
      <c r="E6" s="1383"/>
      <c r="F6" s="1383"/>
      <c r="G6" s="1383"/>
      <c r="H6" s="1383"/>
      <c r="I6" s="1383"/>
      <c r="J6" s="1383"/>
      <c r="K6" s="1383"/>
      <c r="L6" s="1383"/>
    </row>
    <row r="7" spans="1:12" ht="15.75">
      <c r="A7" s="198"/>
      <c r="B7" s="198"/>
      <c r="C7" s="199"/>
      <c r="D7" s="199"/>
      <c r="E7" s="200"/>
      <c r="F7" s="200"/>
      <c r="G7" s="200"/>
      <c r="H7" s="200"/>
      <c r="I7" s="200"/>
      <c r="J7" s="200"/>
      <c r="K7" s="200"/>
      <c r="L7" s="200"/>
    </row>
    <row r="8" spans="1:12">
      <c r="A8" s="200"/>
      <c r="B8" s="200"/>
      <c r="C8" s="199"/>
      <c r="D8" s="199"/>
      <c r="E8" s="200"/>
      <c r="F8" s="200"/>
      <c r="G8" s="200"/>
      <c r="H8" s="200"/>
      <c r="I8" s="200"/>
      <c r="J8" s="200"/>
      <c r="K8" s="200"/>
      <c r="L8" s="200"/>
    </row>
    <row r="9" spans="1:12" ht="15.75">
      <c r="A9" s="1329" t="s">
        <v>27</v>
      </c>
      <c r="B9" s="1384"/>
      <c r="C9" s="1227" t="s">
        <v>43</v>
      </c>
      <c r="D9" s="1228"/>
      <c r="E9" s="1229"/>
      <c r="F9" s="108"/>
      <c r="G9" s="1" t="s">
        <v>33</v>
      </c>
      <c r="H9" s="170"/>
      <c r="I9" s="108"/>
      <c r="J9" s="108"/>
      <c r="K9" s="200"/>
      <c r="L9" s="200"/>
    </row>
    <row r="10" spans="1:12" ht="15.75">
      <c r="A10" s="1330" t="s">
        <v>29</v>
      </c>
      <c r="B10" s="1406"/>
      <c r="C10" s="1387">
        <v>2021</v>
      </c>
      <c r="D10" s="1388"/>
      <c r="E10" s="1389"/>
      <c r="F10" s="109"/>
      <c r="G10" s="109"/>
      <c r="H10" s="108"/>
      <c r="I10" s="108"/>
      <c r="J10" s="108"/>
      <c r="K10" s="200"/>
      <c r="L10" s="200"/>
    </row>
    <row r="11" spans="1:12" ht="16.5" thickBot="1">
      <c r="A11" s="1329" t="s">
        <v>28</v>
      </c>
      <c r="B11" s="1384"/>
      <c r="C11" s="1385" t="s">
        <v>136</v>
      </c>
      <c r="D11" s="1386"/>
      <c r="E11" s="110"/>
      <c r="F11" s="111"/>
      <c r="G11" s="111"/>
      <c r="H11" s="112"/>
      <c r="I11" s="112"/>
      <c r="J11" s="108"/>
      <c r="K11" s="200"/>
      <c r="L11" s="200"/>
    </row>
    <row r="12" spans="1:12" ht="84" customHeight="1" thickBot="1">
      <c r="A12" s="1278" t="s">
        <v>46</v>
      </c>
      <c r="B12" s="1280"/>
      <c r="C12" s="1404">
        <v>4833000</v>
      </c>
      <c r="D12" s="1405"/>
      <c r="E12" s="113"/>
      <c r="F12" s="2" t="s">
        <v>221</v>
      </c>
      <c r="G12" s="114"/>
      <c r="H12" s="108"/>
      <c r="I12" s="108"/>
      <c r="J12" s="108"/>
      <c r="K12" s="200"/>
      <c r="L12" s="200"/>
    </row>
    <row r="13" spans="1:12" ht="72" customHeight="1" thickBot="1">
      <c r="A13" s="1278" t="s">
        <v>47</v>
      </c>
      <c r="B13" s="1280"/>
      <c r="C13" s="1396">
        <v>4833000</v>
      </c>
      <c r="D13" s="1397"/>
      <c r="E13" s="115"/>
      <c r="F13" s="1391"/>
      <c r="G13" s="1392"/>
      <c r="H13" s="1392"/>
      <c r="I13" s="1392"/>
      <c r="J13" s="1393"/>
      <c r="K13" s="200"/>
      <c r="L13" s="200"/>
    </row>
    <row r="14" spans="1:12" ht="30" customHeight="1" thickBot="1">
      <c r="A14" s="1278" t="s">
        <v>30</v>
      </c>
      <c r="B14" s="1384"/>
      <c r="C14" s="1414"/>
      <c r="D14" s="1415"/>
      <c r="E14" s="3" t="s">
        <v>36</v>
      </c>
      <c r="F14" s="4" t="s">
        <v>37</v>
      </c>
      <c r="G14" s="108"/>
      <c r="H14" s="108"/>
      <c r="I14" s="108"/>
      <c r="J14" s="108"/>
      <c r="K14" s="200"/>
      <c r="L14" s="200"/>
    </row>
    <row r="15" spans="1:12" ht="25.5" customHeight="1" thickBot="1">
      <c r="A15" s="1278" t="s">
        <v>31</v>
      </c>
      <c r="B15" s="1280"/>
      <c r="C15" s="1394">
        <f>C13*0.05%</f>
        <v>2416.5</v>
      </c>
      <c r="D15" s="1395"/>
      <c r="E15" s="116"/>
      <c r="F15" s="117"/>
      <c r="G15" s="108"/>
      <c r="H15" s="108"/>
      <c r="I15" s="108"/>
      <c r="J15" s="108"/>
      <c r="K15" s="200"/>
      <c r="L15" s="200"/>
    </row>
    <row r="16" spans="1:12" ht="27" customHeight="1" thickBot="1">
      <c r="A16" s="1278" t="s">
        <v>32</v>
      </c>
      <c r="B16" s="1384"/>
      <c r="C16" s="1396">
        <f>SUM(D20+D28+D31+D45+D49+D74+D97+D145+D192+D221)</f>
        <v>2436</v>
      </c>
      <c r="D16" s="1397"/>
      <c r="E16" s="118"/>
      <c r="F16" s="119"/>
      <c r="G16" s="108"/>
      <c r="H16" s="108"/>
      <c r="I16" s="108"/>
      <c r="J16" s="108"/>
      <c r="K16" s="200"/>
      <c r="L16" s="200"/>
    </row>
    <row r="17" spans="1:12">
      <c r="A17" s="202"/>
      <c r="B17" s="203"/>
      <c r="C17" s="204"/>
      <c r="D17" s="205"/>
      <c r="E17" s="206"/>
      <c r="F17" s="206"/>
      <c r="G17" s="200"/>
      <c r="H17" s="200"/>
      <c r="I17" s="200"/>
      <c r="J17" s="200"/>
      <c r="K17" s="200"/>
      <c r="L17" s="200"/>
    </row>
    <row r="18" spans="1:12" ht="48" customHeight="1">
      <c r="A18" s="1416" t="s">
        <v>34</v>
      </c>
      <c r="B18" s="1417"/>
      <c r="C18" s="1413" t="s">
        <v>41</v>
      </c>
      <c r="D18" s="1413"/>
      <c r="E18" s="1398" t="s">
        <v>38</v>
      </c>
      <c r="F18" s="1398" t="s">
        <v>64</v>
      </c>
      <c r="G18" s="1398" t="s">
        <v>45</v>
      </c>
      <c r="H18" s="1398" t="s">
        <v>351</v>
      </c>
      <c r="I18" s="1398" t="s">
        <v>90</v>
      </c>
      <c r="J18" s="1398" t="s">
        <v>93</v>
      </c>
      <c r="K18" s="1398" t="s">
        <v>92</v>
      </c>
      <c r="L18" s="1435" t="s">
        <v>40</v>
      </c>
    </row>
    <row r="19" spans="1:12" ht="35.25" customHeight="1">
      <c r="A19" s="1418"/>
      <c r="B19" s="1419"/>
      <c r="C19" s="99" t="s">
        <v>31</v>
      </c>
      <c r="D19" s="99" t="s">
        <v>51</v>
      </c>
      <c r="E19" s="1399"/>
      <c r="F19" s="1399"/>
      <c r="G19" s="1399"/>
      <c r="H19" s="1399"/>
      <c r="I19" s="1399"/>
      <c r="J19" s="1399"/>
      <c r="K19" s="1399"/>
      <c r="L19" s="1436"/>
    </row>
    <row r="20" spans="1:12" ht="15.95" customHeight="1">
      <c r="A20" s="1401" t="s">
        <v>2</v>
      </c>
      <c r="B20" s="1217" t="s">
        <v>49</v>
      </c>
      <c r="C20" s="1400">
        <f>(C13*0.02%)/6</f>
        <v>161.1</v>
      </c>
      <c r="D20" s="1390">
        <v>161</v>
      </c>
      <c r="E20" s="457" t="s">
        <v>167</v>
      </c>
      <c r="F20" s="418" t="s">
        <v>94</v>
      </c>
      <c r="G20" s="418"/>
      <c r="H20" s="418" t="s">
        <v>98</v>
      </c>
      <c r="I20" s="427"/>
      <c r="J20" s="427">
        <v>0.7</v>
      </c>
      <c r="K20" s="418" t="s">
        <v>121</v>
      </c>
      <c r="L20" s="418" t="s">
        <v>165</v>
      </c>
    </row>
    <row r="21" spans="1:12" ht="15.95" customHeight="1">
      <c r="A21" s="1402"/>
      <c r="B21" s="1276"/>
      <c r="C21" s="1400"/>
      <c r="D21" s="1390"/>
      <c r="E21" s="510" t="s">
        <v>167</v>
      </c>
      <c r="F21" s="419" t="s">
        <v>97</v>
      </c>
      <c r="G21" s="419"/>
      <c r="H21" s="419" t="s">
        <v>98</v>
      </c>
      <c r="I21" s="429"/>
      <c r="J21" s="429">
        <v>1</v>
      </c>
      <c r="K21" s="419" t="s">
        <v>121</v>
      </c>
      <c r="L21" s="419" t="s">
        <v>165</v>
      </c>
    </row>
    <row r="22" spans="1:12" ht="15.95" customHeight="1">
      <c r="A22" s="1402"/>
      <c r="B22" s="1276"/>
      <c r="C22" s="1400"/>
      <c r="D22" s="1390"/>
      <c r="E22" s="510" t="s">
        <v>229</v>
      </c>
      <c r="F22" s="419" t="s">
        <v>94</v>
      </c>
      <c r="G22" s="419"/>
      <c r="H22" s="419" t="s">
        <v>98</v>
      </c>
      <c r="I22" s="429"/>
      <c r="J22" s="429">
        <v>0.4</v>
      </c>
      <c r="K22" s="419" t="s">
        <v>121</v>
      </c>
      <c r="L22" s="419" t="s">
        <v>165</v>
      </c>
    </row>
    <row r="23" spans="1:12" ht="15.95" customHeight="1">
      <c r="A23" s="1402"/>
      <c r="B23" s="1276"/>
      <c r="C23" s="1400"/>
      <c r="D23" s="1390"/>
      <c r="E23" s="510" t="s">
        <v>228</v>
      </c>
      <c r="F23" s="419" t="s">
        <v>94</v>
      </c>
      <c r="G23" s="419"/>
      <c r="H23" s="419" t="s">
        <v>98</v>
      </c>
      <c r="I23" s="429"/>
      <c r="J23" s="429">
        <v>0.4</v>
      </c>
      <c r="K23" s="419" t="s">
        <v>121</v>
      </c>
      <c r="L23" s="419" t="s">
        <v>165</v>
      </c>
    </row>
    <row r="24" spans="1:12" ht="15.95" customHeight="1">
      <c r="A24" s="1402"/>
      <c r="B24" s="1276"/>
      <c r="C24" s="1400"/>
      <c r="D24" s="1390"/>
      <c r="E24" s="510" t="s">
        <v>229</v>
      </c>
      <c r="F24" s="419" t="s">
        <v>97</v>
      </c>
      <c r="G24" s="419"/>
      <c r="H24" s="419" t="s">
        <v>98</v>
      </c>
      <c r="I24" s="429"/>
      <c r="J24" s="429">
        <v>1</v>
      </c>
      <c r="K24" s="419" t="s">
        <v>121</v>
      </c>
      <c r="L24" s="419" t="s">
        <v>165</v>
      </c>
    </row>
    <row r="25" spans="1:12" ht="15.95" customHeight="1">
      <c r="A25" s="1402"/>
      <c r="B25" s="1276"/>
      <c r="C25" s="1400"/>
      <c r="D25" s="1390"/>
      <c r="E25" s="510" t="s">
        <v>228</v>
      </c>
      <c r="F25" s="419" t="s">
        <v>97</v>
      </c>
      <c r="G25" s="419"/>
      <c r="H25" s="419" t="s">
        <v>98</v>
      </c>
      <c r="I25" s="429"/>
      <c r="J25" s="429">
        <v>1</v>
      </c>
      <c r="K25" s="419" t="s">
        <v>121</v>
      </c>
      <c r="L25" s="419" t="s">
        <v>165</v>
      </c>
    </row>
    <row r="26" spans="1:12" ht="15.95" customHeight="1">
      <c r="A26" s="1402"/>
      <c r="B26" s="1276"/>
      <c r="C26" s="1400"/>
      <c r="D26" s="1390"/>
      <c r="E26" s="414"/>
      <c r="F26" s="419"/>
      <c r="G26" s="419"/>
      <c r="H26" s="419"/>
      <c r="I26" s="429"/>
      <c r="J26" s="429"/>
      <c r="K26" s="419"/>
      <c r="L26" s="419"/>
    </row>
    <row r="27" spans="1:12" ht="15.95" customHeight="1">
      <c r="A27" s="1403"/>
      <c r="B27" s="1219"/>
      <c r="C27" s="1400"/>
      <c r="D27" s="1390"/>
      <c r="E27" s="562"/>
      <c r="F27" s="470"/>
      <c r="G27" s="470"/>
      <c r="H27" s="470"/>
      <c r="I27" s="471"/>
      <c r="J27" s="471"/>
      <c r="K27" s="470"/>
      <c r="L27" s="470"/>
    </row>
    <row r="28" spans="1:12" ht="19.5" customHeight="1">
      <c r="A28" s="1401" t="s">
        <v>3</v>
      </c>
      <c r="B28" s="1217" t="s">
        <v>50</v>
      </c>
      <c r="C28" s="1400">
        <f>(C13*0.02%)/6</f>
        <v>161.1</v>
      </c>
      <c r="D28" s="1390">
        <v>161</v>
      </c>
      <c r="E28" s="457" t="s">
        <v>249</v>
      </c>
      <c r="F28" s="418" t="s">
        <v>94</v>
      </c>
      <c r="G28" s="418"/>
      <c r="H28" s="418" t="s">
        <v>98</v>
      </c>
      <c r="I28" s="427"/>
      <c r="J28" s="427">
        <v>3.3</v>
      </c>
      <c r="K28" s="418" t="s">
        <v>121</v>
      </c>
      <c r="L28" s="752" t="s">
        <v>206</v>
      </c>
    </row>
    <row r="29" spans="1:12" ht="18.75" customHeight="1">
      <c r="A29" s="1402"/>
      <c r="B29" s="1276"/>
      <c r="C29" s="1400"/>
      <c r="D29" s="1390"/>
      <c r="E29" s="550" t="s">
        <v>250</v>
      </c>
      <c r="F29" s="419" t="s">
        <v>94</v>
      </c>
      <c r="G29" s="419"/>
      <c r="H29" s="419" t="s">
        <v>98</v>
      </c>
      <c r="I29" s="429"/>
      <c r="J29" s="585">
        <v>3.2</v>
      </c>
      <c r="K29" s="419" t="s">
        <v>121</v>
      </c>
      <c r="L29" s="752" t="s">
        <v>165</v>
      </c>
    </row>
    <row r="30" spans="1:12" ht="15.95" customHeight="1">
      <c r="A30" s="1403"/>
      <c r="B30" s="1219"/>
      <c r="C30" s="1400"/>
      <c r="D30" s="1390"/>
      <c r="E30" s="572"/>
      <c r="F30" s="573"/>
      <c r="G30" s="573"/>
      <c r="H30" s="573"/>
      <c r="I30" s="574"/>
      <c r="J30" s="574"/>
      <c r="K30" s="573"/>
      <c r="L30" s="573"/>
    </row>
    <row r="31" spans="1:12" ht="15.95" customHeight="1">
      <c r="A31" s="1401" t="s">
        <v>4</v>
      </c>
      <c r="B31" s="1420" t="s">
        <v>54</v>
      </c>
      <c r="C31" s="1400">
        <f>(C13*0.02%)/6</f>
        <v>161.1</v>
      </c>
      <c r="D31" s="1390">
        <v>161</v>
      </c>
      <c r="E31" s="457" t="s">
        <v>99</v>
      </c>
      <c r="F31" s="418" t="s">
        <v>94</v>
      </c>
      <c r="G31" s="418"/>
      <c r="H31" s="418" t="s">
        <v>98</v>
      </c>
      <c r="I31" s="427"/>
      <c r="J31" s="427">
        <v>0.7</v>
      </c>
      <c r="K31" s="418" t="s">
        <v>121</v>
      </c>
      <c r="L31" s="418" t="s">
        <v>165</v>
      </c>
    </row>
    <row r="32" spans="1:12" ht="15.95" customHeight="1">
      <c r="A32" s="1402"/>
      <c r="B32" s="1421"/>
      <c r="C32" s="1400"/>
      <c r="D32" s="1390"/>
      <c r="E32" s="127" t="s">
        <v>100</v>
      </c>
      <c r="F32" s="32" t="s">
        <v>204</v>
      </c>
      <c r="G32" s="32"/>
      <c r="H32" s="32" t="s">
        <v>98</v>
      </c>
      <c r="I32" s="41"/>
      <c r="J32" s="41">
        <v>0.6</v>
      </c>
      <c r="K32" s="32" t="s">
        <v>121</v>
      </c>
      <c r="L32" s="32" t="s">
        <v>165</v>
      </c>
    </row>
    <row r="33" spans="1:12" ht="15.95" customHeight="1">
      <c r="A33" s="1402"/>
      <c r="B33" s="1421"/>
      <c r="C33" s="1400"/>
      <c r="D33" s="1390"/>
      <c r="E33" s="207" t="s">
        <v>236</v>
      </c>
      <c r="F33" s="154" t="s">
        <v>204</v>
      </c>
      <c r="G33" s="154"/>
      <c r="H33" s="154" t="s">
        <v>98</v>
      </c>
      <c r="I33" s="330"/>
      <c r="J33" s="330">
        <v>0.34</v>
      </c>
      <c r="K33" s="154" t="s">
        <v>121</v>
      </c>
      <c r="L33" s="154" t="s">
        <v>165</v>
      </c>
    </row>
    <row r="34" spans="1:12" ht="15.95" customHeight="1">
      <c r="A34" s="1402"/>
      <c r="B34" s="1421"/>
      <c r="C34" s="1400"/>
      <c r="D34" s="1390"/>
      <c r="E34" s="368" t="s">
        <v>234</v>
      </c>
      <c r="F34" s="154" t="s">
        <v>204</v>
      </c>
      <c r="G34" s="154"/>
      <c r="H34" s="154" t="s">
        <v>98</v>
      </c>
      <c r="I34" s="330"/>
      <c r="J34" s="330">
        <v>0.42</v>
      </c>
      <c r="K34" s="154" t="s">
        <v>121</v>
      </c>
      <c r="L34" s="154" t="s">
        <v>165</v>
      </c>
    </row>
    <row r="35" spans="1:12" ht="15.95" customHeight="1">
      <c r="A35" s="1402"/>
      <c r="B35" s="1421"/>
      <c r="C35" s="1400"/>
      <c r="D35" s="1390"/>
      <c r="E35" s="127" t="s">
        <v>99</v>
      </c>
      <c r="F35" s="32" t="s">
        <v>97</v>
      </c>
      <c r="G35" s="32"/>
      <c r="H35" s="32" t="s">
        <v>98</v>
      </c>
      <c r="I35" s="41"/>
      <c r="J35" s="41">
        <v>1</v>
      </c>
      <c r="K35" s="32" t="s">
        <v>121</v>
      </c>
      <c r="L35" s="32" t="s">
        <v>165</v>
      </c>
    </row>
    <row r="36" spans="1:12" ht="15.95" customHeight="1">
      <c r="A36" s="1402"/>
      <c r="B36" s="1421"/>
      <c r="C36" s="1400"/>
      <c r="D36" s="1390"/>
      <c r="E36" s="127" t="s">
        <v>100</v>
      </c>
      <c r="F36" s="32" t="s">
        <v>205</v>
      </c>
      <c r="G36" s="32"/>
      <c r="H36" s="32" t="s">
        <v>98</v>
      </c>
      <c r="I36" s="41"/>
      <c r="J36" s="41">
        <v>0.6</v>
      </c>
      <c r="K36" s="32" t="s">
        <v>121</v>
      </c>
      <c r="L36" s="32" t="s">
        <v>165</v>
      </c>
    </row>
    <row r="37" spans="1:12" ht="15.95" customHeight="1">
      <c r="A37" s="1402"/>
      <c r="B37" s="1421"/>
      <c r="C37" s="1400"/>
      <c r="D37" s="1390"/>
      <c r="E37" s="834"/>
      <c r="F37" s="154"/>
      <c r="G37" s="154"/>
      <c r="H37" s="154"/>
      <c r="I37" s="330"/>
      <c r="J37" s="330"/>
      <c r="K37" s="154"/>
      <c r="L37" s="154"/>
    </row>
    <row r="38" spans="1:12" ht="15.95" customHeight="1">
      <c r="A38" s="1402"/>
      <c r="B38" s="1421"/>
      <c r="C38" s="1400"/>
      <c r="D38" s="1390"/>
      <c r="E38" s="834" t="s">
        <v>305</v>
      </c>
      <c r="F38" s="779" t="s">
        <v>204</v>
      </c>
      <c r="G38" s="779"/>
      <c r="H38" s="752" t="s">
        <v>98</v>
      </c>
      <c r="I38" s="780"/>
      <c r="J38" s="780">
        <v>1.1499999999999999</v>
      </c>
      <c r="K38" s="752" t="s">
        <v>121</v>
      </c>
      <c r="L38" s="752" t="s">
        <v>165</v>
      </c>
    </row>
    <row r="39" spans="1:12" ht="15.95" customHeight="1">
      <c r="A39" s="1402"/>
      <c r="B39" s="1421"/>
      <c r="C39" s="1400"/>
      <c r="D39" s="1390"/>
      <c r="E39" s="834" t="s">
        <v>305</v>
      </c>
      <c r="F39" s="779" t="s">
        <v>180</v>
      </c>
      <c r="G39" s="779"/>
      <c r="H39" s="752" t="s">
        <v>98</v>
      </c>
      <c r="I39" s="780"/>
      <c r="J39" s="780">
        <v>0.87</v>
      </c>
      <c r="K39" s="779">
        <v>0.75</v>
      </c>
      <c r="L39" s="752" t="s">
        <v>165</v>
      </c>
    </row>
    <row r="40" spans="1:12" ht="15.95" customHeight="1">
      <c r="A40" s="1402"/>
      <c r="B40" s="1421"/>
      <c r="C40" s="1400"/>
      <c r="D40" s="1390"/>
      <c r="E40" s="834" t="s">
        <v>304</v>
      </c>
      <c r="F40" s="779" t="s">
        <v>180</v>
      </c>
      <c r="G40" s="779"/>
      <c r="H40" s="752" t="s">
        <v>98</v>
      </c>
      <c r="I40" s="780"/>
      <c r="J40" s="780">
        <v>0.94</v>
      </c>
      <c r="K40" s="779">
        <v>0.75</v>
      </c>
      <c r="L40" s="752" t="s">
        <v>165</v>
      </c>
    </row>
    <row r="41" spans="1:12" ht="15.95" customHeight="1">
      <c r="A41" s="1402"/>
      <c r="B41" s="1421"/>
      <c r="C41" s="1400"/>
      <c r="D41" s="1390"/>
      <c r="E41" s="834" t="s">
        <v>317</v>
      </c>
      <c r="F41" s="779" t="s">
        <v>316</v>
      </c>
      <c r="G41" s="779"/>
      <c r="H41" s="752" t="s">
        <v>98</v>
      </c>
      <c r="I41" s="779"/>
      <c r="J41" s="779">
        <v>4.8</v>
      </c>
      <c r="K41" s="752" t="s">
        <v>121</v>
      </c>
      <c r="L41" s="752" t="s">
        <v>165</v>
      </c>
    </row>
    <row r="42" spans="1:12" ht="15.95" customHeight="1">
      <c r="A42" s="1402"/>
      <c r="B42" s="1421"/>
      <c r="C42" s="1400"/>
      <c r="D42" s="1390"/>
      <c r="E42" s="834" t="s">
        <v>318</v>
      </c>
      <c r="F42" s="779" t="s">
        <v>316</v>
      </c>
      <c r="G42" s="779"/>
      <c r="H42" s="752" t="s">
        <v>98</v>
      </c>
      <c r="I42" s="779"/>
      <c r="J42" s="779">
        <v>4.72</v>
      </c>
      <c r="K42" s="752" t="s">
        <v>121</v>
      </c>
      <c r="L42" s="752" t="s">
        <v>165</v>
      </c>
    </row>
    <row r="43" spans="1:12" ht="17.25" customHeight="1">
      <c r="A43" s="1402"/>
      <c r="B43" s="1421"/>
      <c r="C43" s="1400"/>
      <c r="D43" s="1390"/>
      <c r="E43" s="207"/>
      <c r="F43" s="154" t="s">
        <v>26</v>
      </c>
      <c r="G43" s="154"/>
      <c r="H43" s="154"/>
      <c r="I43" s="330"/>
      <c r="J43" s="330"/>
      <c r="K43" s="154"/>
      <c r="L43" s="154"/>
    </row>
    <row r="44" spans="1:12" ht="15.95" customHeight="1">
      <c r="A44" s="1403"/>
      <c r="B44" s="1422"/>
      <c r="C44" s="1400"/>
      <c r="D44" s="1390"/>
      <c r="E44" s="572"/>
      <c r="F44" s="573"/>
      <c r="G44" s="573"/>
      <c r="H44" s="573"/>
      <c r="I44" s="574"/>
      <c r="J44" s="574"/>
      <c r="K44" s="573"/>
      <c r="L44" s="573"/>
    </row>
    <row r="45" spans="1:12" ht="17.25" customHeight="1">
      <c r="A45" s="1401" t="s">
        <v>5</v>
      </c>
      <c r="B45" s="1420" t="s">
        <v>55</v>
      </c>
      <c r="C45" s="1400">
        <f>(C13*0.02%)/6</f>
        <v>161.1</v>
      </c>
      <c r="D45" s="1390">
        <v>161</v>
      </c>
      <c r="E45" s="457" t="s">
        <v>101</v>
      </c>
      <c r="F45" s="418" t="s">
        <v>94</v>
      </c>
      <c r="G45" s="418" t="s">
        <v>95</v>
      </c>
      <c r="H45" s="418" t="s">
        <v>98</v>
      </c>
      <c r="I45" s="427">
        <v>1.5</v>
      </c>
      <c r="J45" s="427">
        <v>0.74</v>
      </c>
      <c r="K45" s="418" t="s">
        <v>121</v>
      </c>
      <c r="L45" s="418" t="s">
        <v>254</v>
      </c>
    </row>
    <row r="46" spans="1:12" ht="21" customHeight="1">
      <c r="A46" s="1402"/>
      <c r="B46" s="1421"/>
      <c r="C46" s="1400"/>
      <c r="D46" s="1390"/>
      <c r="E46" s="510" t="s">
        <v>101</v>
      </c>
      <c r="F46" s="419" t="s">
        <v>97</v>
      </c>
      <c r="G46" s="419" t="s">
        <v>95</v>
      </c>
      <c r="H46" s="419" t="s">
        <v>98</v>
      </c>
      <c r="I46" s="429">
        <v>1.5</v>
      </c>
      <c r="J46" s="429">
        <v>0.67</v>
      </c>
      <c r="K46" s="419" t="s">
        <v>121</v>
      </c>
      <c r="L46" s="419" t="s">
        <v>254</v>
      </c>
    </row>
    <row r="47" spans="1:12" ht="15.95" customHeight="1">
      <c r="A47" s="1402"/>
      <c r="B47" s="1421"/>
      <c r="C47" s="1400"/>
      <c r="D47" s="1390"/>
      <c r="E47" s="504"/>
      <c r="F47" s="500"/>
      <c r="G47" s="500"/>
      <c r="H47" s="500"/>
      <c r="I47" s="575"/>
      <c r="J47" s="575"/>
      <c r="K47" s="500"/>
      <c r="L47" s="500"/>
    </row>
    <row r="48" spans="1:12" ht="15.95" customHeight="1">
      <c r="A48" s="1403"/>
      <c r="B48" s="1422"/>
      <c r="C48" s="1400"/>
      <c r="D48" s="1390"/>
      <c r="E48" s="572"/>
      <c r="F48" s="573"/>
      <c r="G48" s="573"/>
      <c r="H48" s="573"/>
      <c r="I48" s="574"/>
      <c r="J48" s="574"/>
      <c r="K48" s="573"/>
      <c r="L48" s="573"/>
    </row>
    <row r="49" spans="1:14" ht="18" customHeight="1">
      <c r="A49" s="1401" t="s">
        <v>6</v>
      </c>
      <c r="B49" s="1423" t="s">
        <v>56</v>
      </c>
      <c r="C49" s="1400">
        <f>(C13*0.02%)/6</f>
        <v>161.1</v>
      </c>
      <c r="D49" s="1390">
        <v>161</v>
      </c>
      <c r="E49" s="457" t="s">
        <v>102</v>
      </c>
      <c r="F49" s="418" t="s">
        <v>94</v>
      </c>
      <c r="G49" s="418"/>
      <c r="H49" s="418" t="s">
        <v>98</v>
      </c>
      <c r="I49" s="427"/>
      <c r="J49" s="427">
        <v>0.11</v>
      </c>
      <c r="K49" s="418" t="s">
        <v>121</v>
      </c>
      <c r="L49" s="721" t="s">
        <v>165</v>
      </c>
    </row>
    <row r="50" spans="1:14" ht="18" customHeight="1">
      <c r="A50" s="1402"/>
      <c r="B50" s="1424"/>
      <c r="C50" s="1400"/>
      <c r="D50" s="1390"/>
      <c r="E50" s="510" t="s">
        <v>102</v>
      </c>
      <c r="F50" s="419" t="s">
        <v>97</v>
      </c>
      <c r="G50" s="419"/>
      <c r="H50" s="419" t="s">
        <v>98</v>
      </c>
      <c r="I50" s="429"/>
      <c r="J50" s="429">
        <v>0.11</v>
      </c>
      <c r="K50" s="419" t="s">
        <v>121</v>
      </c>
      <c r="L50" s="752" t="s">
        <v>165</v>
      </c>
    </row>
    <row r="51" spans="1:14" ht="18" customHeight="1">
      <c r="A51" s="1402"/>
      <c r="B51" s="1424"/>
      <c r="C51" s="1400"/>
      <c r="D51" s="1390"/>
      <c r="E51" s="510" t="s">
        <v>190</v>
      </c>
      <c r="F51" s="419" t="s">
        <v>248</v>
      </c>
      <c r="G51" s="419"/>
      <c r="H51" s="419" t="s">
        <v>98</v>
      </c>
      <c r="I51" s="429"/>
      <c r="J51" s="560">
        <v>0.44</v>
      </c>
      <c r="K51" s="556" t="s">
        <v>121</v>
      </c>
      <c r="L51" s="752" t="s">
        <v>165</v>
      </c>
    </row>
    <row r="52" spans="1:14" ht="18" customHeight="1">
      <c r="A52" s="1402"/>
      <c r="B52" s="1424"/>
      <c r="C52" s="1400"/>
      <c r="D52" s="1390"/>
      <c r="E52" s="414" t="s">
        <v>190</v>
      </c>
      <c r="F52" s="419" t="s">
        <v>94</v>
      </c>
      <c r="G52" s="419"/>
      <c r="H52" s="419" t="s">
        <v>98</v>
      </c>
      <c r="I52" s="449"/>
      <c r="J52" s="561">
        <v>0.44</v>
      </c>
      <c r="K52" s="419" t="s">
        <v>121</v>
      </c>
      <c r="L52" s="752" t="s">
        <v>165</v>
      </c>
    </row>
    <row r="53" spans="1:14" ht="18" customHeight="1">
      <c r="A53" s="1402"/>
      <c r="B53" s="1424"/>
      <c r="C53" s="1400"/>
      <c r="D53" s="1390"/>
      <c r="E53" s="414" t="s">
        <v>191</v>
      </c>
      <c r="F53" s="419" t="s">
        <v>94</v>
      </c>
      <c r="G53" s="419"/>
      <c r="H53" s="419" t="s">
        <v>98</v>
      </c>
      <c r="I53" s="449"/>
      <c r="J53" s="561">
        <v>0.54</v>
      </c>
      <c r="K53" s="419" t="s">
        <v>121</v>
      </c>
      <c r="L53" s="752" t="s">
        <v>165</v>
      </c>
    </row>
    <row r="54" spans="1:14" ht="18" customHeight="1">
      <c r="A54" s="1402"/>
      <c r="B54" s="1424"/>
      <c r="C54" s="1400"/>
      <c r="D54" s="1390"/>
      <c r="E54" s="414" t="s">
        <v>191</v>
      </c>
      <c r="F54" s="419" t="s">
        <v>97</v>
      </c>
      <c r="G54" s="419"/>
      <c r="H54" s="419" t="s">
        <v>98</v>
      </c>
      <c r="I54" s="449"/>
      <c r="J54" s="561">
        <v>0.52</v>
      </c>
      <c r="K54" s="419" t="s">
        <v>121</v>
      </c>
      <c r="L54" s="752" t="s">
        <v>165</v>
      </c>
    </row>
    <row r="55" spans="1:14" ht="18" customHeight="1">
      <c r="A55" s="1402"/>
      <c r="B55" s="1424"/>
      <c r="C55" s="1400"/>
      <c r="D55" s="1390"/>
      <c r="E55" s="414" t="s">
        <v>233</v>
      </c>
      <c r="F55" s="419" t="s">
        <v>247</v>
      </c>
      <c r="G55" s="415"/>
      <c r="H55" s="419" t="s">
        <v>98</v>
      </c>
      <c r="I55" s="449"/>
      <c r="J55" s="449">
        <v>0.54</v>
      </c>
      <c r="K55" s="556" t="s">
        <v>121</v>
      </c>
      <c r="L55" s="752" t="s">
        <v>165</v>
      </c>
    </row>
    <row r="56" spans="1:14" ht="18" customHeight="1">
      <c r="A56" s="1402"/>
      <c r="B56" s="1424"/>
      <c r="C56" s="1400"/>
      <c r="D56" s="1390"/>
      <c r="E56" s="414" t="s">
        <v>233</v>
      </c>
      <c r="F56" s="419" t="s">
        <v>248</v>
      </c>
      <c r="G56" s="415"/>
      <c r="H56" s="419" t="s">
        <v>98</v>
      </c>
      <c r="I56" s="449"/>
      <c r="J56" s="449">
        <v>0.53</v>
      </c>
      <c r="K56" s="556" t="s">
        <v>121</v>
      </c>
      <c r="L56" s="752" t="s">
        <v>165</v>
      </c>
    </row>
    <row r="57" spans="1:14" ht="18" customHeight="1">
      <c r="A57" s="1402"/>
      <c r="B57" s="1424"/>
      <c r="C57" s="1400"/>
      <c r="D57" s="1390"/>
      <c r="E57" s="414" t="s">
        <v>245</v>
      </c>
      <c r="F57" s="419" t="s">
        <v>94</v>
      </c>
      <c r="G57" s="415"/>
      <c r="H57" s="419" t="s">
        <v>98</v>
      </c>
      <c r="I57" s="449"/>
      <c r="J57" s="449">
        <v>0.54</v>
      </c>
      <c r="K57" s="556" t="s">
        <v>121</v>
      </c>
      <c r="L57" s="752" t="s">
        <v>165</v>
      </c>
    </row>
    <row r="58" spans="1:14" ht="18" customHeight="1">
      <c r="A58" s="1402"/>
      <c r="B58" s="1424"/>
      <c r="C58" s="1400"/>
      <c r="D58" s="1390"/>
      <c r="E58" s="414" t="s">
        <v>245</v>
      </c>
      <c r="F58" s="419" t="s">
        <v>97</v>
      </c>
      <c r="G58" s="415"/>
      <c r="H58" s="419" t="s">
        <v>98</v>
      </c>
      <c r="I58" s="449"/>
      <c r="J58" s="449">
        <v>0.53</v>
      </c>
      <c r="K58" s="556" t="s">
        <v>121</v>
      </c>
      <c r="L58" s="752" t="s">
        <v>165</v>
      </c>
    </row>
    <row r="59" spans="1:14" s="388" customFormat="1" ht="18" customHeight="1">
      <c r="A59" s="1402"/>
      <c r="B59" s="1424"/>
      <c r="C59" s="1400"/>
      <c r="D59" s="1390"/>
      <c r="E59" s="414" t="s">
        <v>257</v>
      </c>
      <c r="F59" s="419" t="s">
        <v>94</v>
      </c>
      <c r="G59" s="414"/>
      <c r="H59" s="419" t="s">
        <v>98</v>
      </c>
      <c r="I59" s="415"/>
      <c r="J59" s="449">
        <v>0.11</v>
      </c>
      <c r="K59" s="556" t="s">
        <v>121</v>
      </c>
      <c r="L59" s="752" t="s">
        <v>165</v>
      </c>
      <c r="M59" s="446"/>
      <c r="N59" s="446"/>
    </row>
    <row r="60" spans="1:14" s="388" customFormat="1" ht="18" customHeight="1">
      <c r="A60" s="1402"/>
      <c r="B60" s="1424"/>
      <c r="C60" s="1400"/>
      <c r="D60" s="1390"/>
      <c r="E60" s="414" t="s">
        <v>257</v>
      </c>
      <c r="F60" s="419" t="s">
        <v>97</v>
      </c>
      <c r="G60" s="414"/>
      <c r="H60" s="419" t="s">
        <v>98</v>
      </c>
      <c r="I60" s="557"/>
      <c r="J60" s="449">
        <v>0.11</v>
      </c>
      <c r="K60" s="556" t="s">
        <v>121</v>
      </c>
      <c r="L60" s="752" t="s">
        <v>165</v>
      </c>
      <c r="M60" s="640"/>
      <c r="N60" s="640"/>
    </row>
    <row r="61" spans="1:14" s="388" customFormat="1" ht="18" customHeight="1">
      <c r="A61" s="1402"/>
      <c r="B61" s="1424"/>
      <c r="C61" s="1400"/>
      <c r="D61" s="1390"/>
      <c r="E61" s="414" t="s">
        <v>258</v>
      </c>
      <c r="F61" s="419" t="s">
        <v>94</v>
      </c>
      <c r="G61" s="414"/>
      <c r="H61" s="419" t="s">
        <v>98</v>
      </c>
      <c r="I61" s="557"/>
      <c r="J61" s="449">
        <v>0.45</v>
      </c>
      <c r="K61" s="556" t="s">
        <v>121</v>
      </c>
      <c r="L61" s="752" t="s">
        <v>165</v>
      </c>
      <c r="M61" s="640"/>
      <c r="N61" s="640"/>
    </row>
    <row r="62" spans="1:14" s="388" customFormat="1" ht="18" customHeight="1">
      <c r="A62" s="1402"/>
      <c r="B62" s="1424"/>
      <c r="C62" s="1400"/>
      <c r="D62" s="1390"/>
      <c r="E62" s="414" t="s">
        <v>258</v>
      </c>
      <c r="F62" s="419" t="s">
        <v>97</v>
      </c>
      <c r="G62" s="414"/>
      <c r="H62" s="419" t="s">
        <v>98</v>
      </c>
      <c r="I62" s="557"/>
      <c r="J62" s="449">
        <v>0.43</v>
      </c>
      <c r="K62" s="556" t="s">
        <v>121</v>
      </c>
      <c r="L62" s="752" t="s">
        <v>165</v>
      </c>
      <c r="M62" s="640"/>
      <c r="N62" s="640"/>
    </row>
    <row r="63" spans="1:14" s="388" customFormat="1" ht="18" customHeight="1">
      <c r="A63" s="1402"/>
      <c r="B63" s="1424"/>
      <c r="C63" s="1400"/>
      <c r="D63" s="1390"/>
      <c r="E63" s="414" t="s">
        <v>259</v>
      </c>
      <c r="F63" s="419" t="s">
        <v>94</v>
      </c>
      <c r="G63" s="414"/>
      <c r="H63" s="419" t="s">
        <v>98</v>
      </c>
      <c r="I63" s="557"/>
      <c r="J63" s="449">
        <v>0.44</v>
      </c>
      <c r="K63" s="556" t="s">
        <v>121</v>
      </c>
      <c r="L63" s="752" t="s">
        <v>165</v>
      </c>
      <c r="M63" s="640"/>
      <c r="N63" s="640"/>
    </row>
    <row r="64" spans="1:14" s="388" customFormat="1" ht="18" customHeight="1">
      <c r="A64" s="1402"/>
      <c r="B64" s="1424"/>
      <c r="C64" s="1400"/>
      <c r="D64" s="1390"/>
      <c r="E64" s="414" t="s">
        <v>259</v>
      </c>
      <c r="F64" s="419" t="s">
        <v>97</v>
      </c>
      <c r="G64" s="414"/>
      <c r="H64" s="419" t="s">
        <v>98</v>
      </c>
      <c r="I64" s="557"/>
      <c r="J64" s="449">
        <v>0.42</v>
      </c>
      <c r="K64" s="556" t="s">
        <v>121</v>
      </c>
      <c r="L64" s="752" t="s">
        <v>165</v>
      </c>
      <c r="M64" s="640"/>
      <c r="N64" s="640"/>
    </row>
    <row r="65" spans="1:14" s="388" customFormat="1" ht="18" customHeight="1">
      <c r="A65" s="1402"/>
      <c r="B65" s="1424"/>
      <c r="C65" s="1400"/>
      <c r="D65" s="1390"/>
      <c r="E65" s="414" t="s">
        <v>260</v>
      </c>
      <c r="F65" s="419" t="s">
        <v>94</v>
      </c>
      <c r="G65" s="414"/>
      <c r="H65" s="419" t="s">
        <v>98</v>
      </c>
      <c r="I65" s="557"/>
      <c r="J65" s="449">
        <v>0.11</v>
      </c>
      <c r="K65" s="556" t="s">
        <v>121</v>
      </c>
      <c r="L65" s="752" t="s">
        <v>165</v>
      </c>
      <c r="M65" s="640"/>
      <c r="N65" s="640"/>
    </row>
    <row r="66" spans="1:14" s="388" customFormat="1" ht="18" customHeight="1">
      <c r="A66" s="1402"/>
      <c r="B66" s="1424"/>
      <c r="C66" s="1400"/>
      <c r="D66" s="1390"/>
      <c r="E66" s="414" t="s">
        <v>260</v>
      </c>
      <c r="F66" s="419" t="s">
        <v>97</v>
      </c>
      <c r="G66" s="414"/>
      <c r="H66" s="419" t="s">
        <v>98</v>
      </c>
      <c r="I66" s="557"/>
      <c r="J66" s="449">
        <v>0.11</v>
      </c>
      <c r="K66" s="556" t="s">
        <v>121</v>
      </c>
      <c r="L66" s="752" t="s">
        <v>165</v>
      </c>
      <c r="M66" s="640"/>
      <c r="N66" s="640"/>
    </row>
    <row r="67" spans="1:14" s="388" customFormat="1" ht="18" customHeight="1">
      <c r="A67" s="1402"/>
      <c r="B67" s="1424"/>
      <c r="C67" s="1400"/>
      <c r="D67" s="1390"/>
      <c r="E67" s="414" t="s">
        <v>261</v>
      </c>
      <c r="F67" s="419" t="s">
        <v>94</v>
      </c>
      <c r="G67" s="414"/>
      <c r="H67" s="419" t="s">
        <v>98</v>
      </c>
      <c r="I67" s="557"/>
      <c r="J67" s="449">
        <v>0.1</v>
      </c>
      <c r="K67" s="556" t="s">
        <v>121</v>
      </c>
      <c r="L67" s="752" t="s">
        <v>165</v>
      </c>
      <c r="M67" s="640"/>
      <c r="N67" s="640"/>
    </row>
    <row r="68" spans="1:14" s="388" customFormat="1" ht="18" customHeight="1">
      <c r="A68" s="1402"/>
      <c r="B68" s="1424"/>
      <c r="C68" s="1400"/>
      <c r="D68" s="1390"/>
      <c r="E68" s="414" t="s">
        <v>261</v>
      </c>
      <c r="F68" s="419" t="s">
        <v>97</v>
      </c>
      <c r="G68" s="414"/>
      <c r="H68" s="419" t="s">
        <v>98</v>
      </c>
      <c r="I68" s="557"/>
      <c r="J68" s="449">
        <v>0.11</v>
      </c>
      <c r="K68" s="556" t="s">
        <v>121</v>
      </c>
      <c r="L68" s="752" t="s">
        <v>165</v>
      </c>
      <c r="M68" s="446"/>
      <c r="N68" s="446"/>
    </row>
    <row r="69" spans="1:14" s="388" customFormat="1" ht="18" customHeight="1">
      <c r="A69" s="1402"/>
      <c r="B69" s="1424"/>
      <c r="C69" s="1400"/>
      <c r="D69" s="1390"/>
      <c r="E69" s="414" t="s">
        <v>262</v>
      </c>
      <c r="F69" s="419" t="s">
        <v>94</v>
      </c>
      <c r="G69" s="414"/>
      <c r="H69" s="419" t="s">
        <v>98</v>
      </c>
      <c r="I69" s="557"/>
      <c r="J69" s="449">
        <v>0.43</v>
      </c>
      <c r="K69" s="556" t="s">
        <v>121</v>
      </c>
      <c r="L69" s="752" t="s">
        <v>165</v>
      </c>
      <c r="M69" s="446"/>
      <c r="N69" s="446"/>
    </row>
    <row r="70" spans="1:14" s="388" customFormat="1" ht="18" customHeight="1">
      <c r="A70" s="1402"/>
      <c r="B70" s="1424"/>
      <c r="C70" s="1400"/>
      <c r="D70" s="1390"/>
      <c r="E70" s="414" t="s">
        <v>262</v>
      </c>
      <c r="F70" s="419" t="s">
        <v>97</v>
      </c>
      <c r="G70" s="414"/>
      <c r="H70" s="419" t="s">
        <v>98</v>
      </c>
      <c r="I70" s="641"/>
      <c r="J70" s="449">
        <v>0.46</v>
      </c>
      <c r="K70" s="556" t="s">
        <v>121</v>
      </c>
      <c r="L70" s="752" t="s">
        <v>165</v>
      </c>
      <c r="M70" s="446"/>
      <c r="N70" s="446"/>
    </row>
    <row r="71" spans="1:14" s="388" customFormat="1" ht="18" customHeight="1">
      <c r="A71" s="1402"/>
      <c r="B71" s="1424"/>
      <c r="C71" s="1400"/>
      <c r="D71" s="1390"/>
      <c r="E71" s="414" t="s">
        <v>263</v>
      </c>
      <c r="F71" s="419" t="s">
        <v>247</v>
      </c>
      <c r="G71" s="414"/>
      <c r="H71" s="419" t="s">
        <v>98</v>
      </c>
      <c r="I71" s="415"/>
      <c r="J71" s="449">
        <v>0.56000000000000005</v>
      </c>
      <c r="K71" s="556" t="s">
        <v>121</v>
      </c>
      <c r="L71" s="752" t="s">
        <v>165</v>
      </c>
      <c r="M71" s="446"/>
      <c r="N71" s="446"/>
    </row>
    <row r="72" spans="1:14" s="388" customFormat="1" ht="18" customHeight="1">
      <c r="A72" s="1402"/>
      <c r="B72" s="1424"/>
      <c r="C72" s="1400"/>
      <c r="D72" s="1390"/>
      <c r="E72" s="414" t="s">
        <v>263</v>
      </c>
      <c r="F72" s="448" t="s">
        <v>248</v>
      </c>
      <c r="G72" s="414"/>
      <c r="H72" s="419" t="s">
        <v>98</v>
      </c>
      <c r="I72" s="415"/>
      <c r="J72" s="449">
        <v>0.54</v>
      </c>
      <c r="K72" s="556" t="s">
        <v>121</v>
      </c>
      <c r="L72" s="752" t="s">
        <v>165</v>
      </c>
      <c r="M72" s="446"/>
      <c r="N72" s="446"/>
    </row>
    <row r="73" spans="1:14" ht="18" customHeight="1">
      <c r="A73" s="1403"/>
      <c r="B73" s="1425"/>
      <c r="C73" s="1400"/>
      <c r="D73" s="1390"/>
      <c r="E73" s="572"/>
      <c r="F73" s="573"/>
      <c r="G73" s="573"/>
      <c r="H73" s="573"/>
      <c r="I73" s="574"/>
      <c r="J73" s="574"/>
      <c r="K73" s="573"/>
      <c r="L73" s="827"/>
    </row>
    <row r="74" spans="1:14" ht="33.75" customHeight="1">
      <c r="A74" s="1401" t="s">
        <v>7</v>
      </c>
      <c r="B74" s="15" t="s">
        <v>215</v>
      </c>
      <c r="C74" s="915">
        <f>(C13*0.02%)/6</f>
        <v>161.1</v>
      </c>
      <c r="D74" s="914">
        <f>SUM(D75:D94)</f>
        <v>161</v>
      </c>
      <c r="E74" s="576"/>
      <c r="F74" s="916"/>
      <c r="G74" s="1407"/>
      <c r="H74" s="1407"/>
      <c r="I74" s="1407"/>
      <c r="J74" s="1407"/>
      <c r="K74" s="1407"/>
      <c r="L74" s="1408"/>
    </row>
    <row r="75" spans="1:14" ht="16.5" customHeight="1">
      <c r="A75" s="1402"/>
      <c r="B75" s="1442" t="s">
        <v>151</v>
      </c>
      <c r="C75" s="1400"/>
      <c r="D75" s="472">
        <v>42</v>
      </c>
      <c r="E75" s="509" t="s">
        <v>81</v>
      </c>
      <c r="F75" s="418" t="s">
        <v>103</v>
      </c>
      <c r="G75" s="418" t="s">
        <v>104</v>
      </c>
      <c r="H75" s="418" t="s">
        <v>98</v>
      </c>
      <c r="I75" s="816">
        <v>0.09</v>
      </c>
      <c r="J75" s="427" t="s">
        <v>218</v>
      </c>
      <c r="K75" s="418" t="s">
        <v>121</v>
      </c>
      <c r="L75" s="752" t="s">
        <v>165</v>
      </c>
    </row>
    <row r="76" spans="1:14" ht="18" customHeight="1">
      <c r="A76" s="1402"/>
      <c r="B76" s="1443"/>
      <c r="C76" s="1400"/>
      <c r="D76" s="473">
        <v>65</v>
      </c>
      <c r="E76" s="510" t="s">
        <v>81</v>
      </c>
      <c r="F76" s="419" t="s">
        <v>94</v>
      </c>
      <c r="G76" s="419" t="s">
        <v>104</v>
      </c>
      <c r="H76" s="419" t="s">
        <v>98</v>
      </c>
      <c r="I76" s="736">
        <v>0.3</v>
      </c>
      <c r="J76" s="429">
        <v>0.1</v>
      </c>
      <c r="K76" s="419" t="s">
        <v>121</v>
      </c>
      <c r="L76" s="752" t="s">
        <v>165</v>
      </c>
    </row>
    <row r="77" spans="1:14" ht="15.95" customHeight="1">
      <c r="A77" s="1402"/>
      <c r="B77" s="286"/>
      <c r="C77" s="1426"/>
      <c r="D77" s="1410">
        <v>42</v>
      </c>
      <c r="E77" s="578"/>
      <c r="F77" s="579"/>
      <c r="G77" s="497"/>
      <c r="H77" s="497"/>
      <c r="I77" s="783"/>
      <c r="J77" s="580"/>
      <c r="K77" s="497"/>
      <c r="L77" s="497"/>
    </row>
    <row r="78" spans="1:14" ht="15.95" customHeight="1">
      <c r="A78" s="1402"/>
      <c r="B78" s="287" t="s">
        <v>57</v>
      </c>
      <c r="C78" s="1427"/>
      <c r="D78" s="1411"/>
      <c r="E78" s="504"/>
      <c r="F78" s="581"/>
      <c r="G78" s="500"/>
      <c r="H78" s="500"/>
      <c r="I78" s="780"/>
      <c r="J78" s="575"/>
      <c r="K78" s="500"/>
      <c r="L78" s="500"/>
    </row>
    <row r="79" spans="1:14" ht="22.5" customHeight="1">
      <c r="A79" s="1402"/>
      <c r="B79" s="239" t="s">
        <v>59</v>
      </c>
      <c r="C79" s="1427"/>
      <c r="D79" s="1411"/>
      <c r="E79" s="510" t="s">
        <v>106</v>
      </c>
      <c r="F79" s="419" t="s">
        <v>103</v>
      </c>
      <c r="G79" s="419" t="s">
        <v>104</v>
      </c>
      <c r="H79" s="419" t="s">
        <v>98</v>
      </c>
      <c r="I79" s="736">
        <v>0.4</v>
      </c>
      <c r="J79" s="429">
        <v>0.56000000000000005</v>
      </c>
      <c r="K79" s="419" t="s">
        <v>121</v>
      </c>
      <c r="L79" s="752" t="s">
        <v>165</v>
      </c>
    </row>
    <row r="80" spans="1:14" ht="18.75" customHeight="1">
      <c r="A80" s="1402"/>
      <c r="B80" s="239" t="s">
        <v>58</v>
      </c>
      <c r="C80" s="1427"/>
      <c r="D80" s="1411"/>
      <c r="E80" s="510" t="s">
        <v>105</v>
      </c>
      <c r="F80" s="419" t="s">
        <v>103</v>
      </c>
      <c r="G80" s="419" t="s">
        <v>104</v>
      </c>
      <c r="H80" s="419" t="s">
        <v>98</v>
      </c>
      <c r="I80" s="736">
        <v>0.4</v>
      </c>
      <c r="J80" s="429">
        <v>0.46</v>
      </c>
      <c r="K80" s="419" t="s">
        <v>121</v>
      </c>
      <c r="L80" s="752" t="s">
        <v>165</v>
      </c>
    </row>
    <row r="81" spans="1:15" ht="16.5" customHeight="1">
      <c r="A81" s="1402"/>
      <c r="B81" s="239" t="s">
        <v>139</v>
      </c>
      <c r="C81" s="1427"/>
      <c r="D81" s="1411"/>
      <c r="E81" s="510" t="s">
        <v>133</v>
      </c>
      <c r="F81" s="419" t="s">
        <v>103</v>
      </c>
      <c r="G81" s="419" t="s">
        <v>104</v>
      </c>
      <c r="H81" s="419" t="s">
        <v>98</v>
      </c>
      <c r="I81" s="736">
        <v>0.4</v>
      </c>
      <c r="J81" s="449">
        <v>0.55000000000000004</v>
      </c>
      <c r="K81" s="419" t="s">
        <v>121</v>
      </c>
      <c r="L81" s="752" t="s">
        <v>165</v>
      </c>
    </row>
    <row r="82" spans="1:15" ht="18.75" customHeight="1">
      <c r="A82" s="1402"/>
      <c r="B82" s="239" t="s">
        <v>213</v>
      </c>
      <c r="C82" s="1427"/>
      <c r="D82" s="1411"/>
      <c r="E82" s="582" t="s">
        <v>132</v>
      </c>
      <c r="F82" s="419" t="s">
        <v>103</v>
      </c>
      <c r="G82" s="419" t="s">
        <v>104</v>
      </c>
      <c r="H82" s="419" t="s">
        <v>98</v>
      </c>
      <c r="I82" s="736">
        <v>0.4</v>
      </c>
      <c r="J82" s="449">
        <v>0.67</v>
      </c>
      <c r="K82" s="419" t="s">
        <v>121</v>
      </c>
      <c r="L82" s="752" t="s">
        <v>165</v>
      </c>
    </row>
    <row r="83" spans="1:15" ht="15.95" customHeight="1">
      <c r="A83" s="1402"/>
      <c r="B83" s="282"/>
      <c r="C83" s="1428"/>
      <c r="D83" s="1412"/>
      <c r="E83" s="565"/>
      <c r="F83" s="470"/>
      <c r="G83" s="470"/>
      <c r="H83" s="470"/>
      <c r="I83" s="886"/>
      <c r="J83" s="450"/>
      <c r="K83" s="470"/>
      <c r="L83" s="470"/>
    </row>
    <row r="84" spans="1:15" ht="15.75" customHeight="1">
      <c r="A84" s="1402"/>
      <c r="B84" s="103" t="s">
        <v>60</v>
      </c>
      <c r="C84" s="1400"/>
      <c r="D84" s="1390">
        <v>12</v>
      </c>
      <c r="E84" s="496" t="s">
        <v>61</v>
      </c>
      <c r="F84" s="420" t="s">
        <v>103</v>
      </c>
      <c r="G84" s="418"/>
      <c r="H84" s="418" t="s">
        <v>98</v>
      </c>
      <c r="I84" s="782"/>
      <c r="J84" s="497">
        <v>1</v>
      </c>
      <c r="K84" s="418" t="s">
        <v>121</v>
      </c>
      <c r="L84" s="418" t="s">
        <v>165</v>
      </c>
    </row>
    <row r="85" spans="1:15" ht="18" customHeight="1">
      <c r="A85" s="1402"/>
      <c r="B85" s="283"/>
      <c r="C85" s="1400"/>
      <c r="D85" s="1390"/>
      <c r="E85" s="499" t="s">
        <v>62</v>
      </c>
      <c r="F85" s="417" t="s">
        <v>103</v>
      </c>
      <c r="G85" s="419"/>
      <c r="H85" s="419" t="s">
        <v>98</v>
      </c>
      <c r="I85" s="500"/>
      <c r="J85" s="500">
        <v>1</v>
      </c>
      <c r="K85" s="419" t="s">
        <v>121</v>
      </c>
      <c r="L85" s="419" t="s">
        <v>165</v>
      </c>
    </row>
    <row r="86" spans="1:15" ht="18" customHeight="1">
      <c r="A86" s="1402"/>
      <c r="B86" s="283"/>
      <c r="C86" s="1400"/>
      <c r="D86" s="1390"/>
      <c r="E86" s="504" t="s">
        <v>63</v>
      </c>
      <c r="F86" s="417" t="s">
        <v>103</v>
      </c>
      <c r="G86" s="419"/>
      <c r="H86" s="501" t="s">
        <v>98</v>
      </c>
      <c r="I86" s="500"/>
      <c r="J86" s="500">
        <v>1</v>
      </c>
      <c r="K86" s="419" t="s">
        <v>121</v>
      </c>
      <c r="L86" s="419" t="s">
        <v>165</v>
      </c>
    </row>
    <row r="87" spans="1:15" ht="18.75" customHeight="1">
      <c r="A87" s="1402"/>
      <c r="B87" s="447"/>
      <c r="C87" s="1400"/>
      <c r="D87" s="1390"/>
      <c r="E87" s="510" t="s">
        <v>264</v>
      </c>
      <c r="F87" s="417" t="s">
        <v>103</v>
      </c>
      <c r="G87" s="419"/>
      <c r="H87" s="419" t="s">
        <v>98</v>
      </c>
      <c r="I87" s="419"/>
      <c r="J87" s="500">
        <v>1</v>
      </c>
      <c r="K87" s="419" t="s">
        <v>121</v>
      </c>
      <c r="L87" s="419" t="s">
        <v>165</v>
      </c>
      <c r="M87" s="644"/>
      <c r="N87" s="644"/>
      <c r="O87" s="644"/>
    </row>
    <row r="88" spans="1:15" ht="21" customHeight="1">
      <c r="A88" s="1402"/>
      <c r="B88" s="447"/>
      <c r="C88" s="1400"/>
      <c r="D88" s="1390"/>
      <c r="E88" s="510" t="s">
        <v>285</v>
      </c>
      <c r="F88" s="417" t="s">
        <v>103</v>
      </c>
      <c r="G88" s="419"/>
      <c r="H88" s="419" t="s">
        <v>98</v>
      </c>
      <c r="I88" s="419"/>
      <c r="J88" s="500">
        <v>1</v>
      </c>
      <c r="K88" s="419" t="s">
        <v>121</v>
      </c>
      <c r="L88" s="419" t="s">
        <v>165</v>
      </c>
      <c r="M88" s="644"/>
      <c r="N88" s="644"/>
      <c r="O88" s="644"/>
    </row>
    <row r="89" spans="1:15" ht="21" customHeight="1">
      <c r="A89" s="1402"/>
      <c r="B89" s="447"/>
      <c r="C89" s="1400"/>
      <c r="D89" s="1390"/>
      <c r="E89" s="510" t="s">
        <v>286</v>
      </c>
      <c r="F89" s="417" t="s">
        <v>103</v>
      </c>
      <c r="G89" s="419"/>
      <c r="H89" s="419" t="s">
        <v>98</v>
      </c>
      <c r="I89" s="419"/>
      <c r="J89" s="500">
        <v>1</v>
      </c>
      <c r="K89" s="419" t="s">
        <v>121</v>
      </c>
      <c r="L89" s="419" t="s">
        <v>165</v>
      </c>
      <c r="M89" s="644"/>
      <c r="N89" s="644"/>
      <c r="O89" s="644"/>
    </row>
    <row r="90" spans="1:15" ht="17.25" customHeight="1">
      <c r="A90" s="1402"/>
      <c r="B90" s="447"/>
      <c r="C90" s="1400"/>
      <c r="D90" s="1390"/>
      <c r="E90" s="510" t="s">
        <v>265</v>
      </c>
      <c r="F90" s="417" t="s">
        <v>103</v>
      </c>
      <c r="G90" s="419"/>
      <c r="H90" s="419" t="s">
        <v>98</v>
      </c>
      <c r="I90" s="419"/>
      <c r="J90" s="500">
        <v>1</v>
      </c>
      <c r="K90" s="419" t="s">
        <v>121</v>
      </c>
      <c r="L90" s="419" t="s">
        <v>165</v>
      </c>
      <c r="M90" s="644"/>
      <c r="N90" s="644"/>
      <c r="O90" s="644"/>
    </row>
    <row r="91" spans="1:15" ht="36" customHeight="1">
      <c r="A91" s="1402"/>
      <c r="B91" s="447"/>
      <c r="C91" s="1400"/>
      <c r="D91" s="1390"/>
      <c r="E91" s="510" t="s">
        <v>284</v>
      </c>
      <c r="F91" s="417" t="s">
        <v>103</v>
      </c>
      <c r="G91" s="419"/>
      <c r="H91" s="419" t="s">
        <v>98</v>
      </c>
      <c r="I91" s="419"/>
      <c r="J91" s="500">
        <v>1</v>
      </c>
      <c r="K91" s="419" t="s">
        <v>121</v>
      </c>
      <c r="L91" s="419" t="s">
        <v>165</v>
      </c>
      <c r="M91" s="644"/>
      <c r="N91" s="644"/>
      <c r="O91" s="644"/>
    </row>
    <row r="92" spans="1:15" ht="15.95" customHeight="1">
      <c r="A92" s="1402"/>
      <c r="B92" s="447"/>
      <c r="C92" s="1400"/>
      <c r="D92" s="1390"/>
      <c r="E92" s="510"/>
      <c r="F92" s="417"/>
      <c r="G92" s="419"/>
      <c r="H92" s="419"/>
      <c r="I92" s="419"/>
      <c r="J92" s="500"/>
      <c r="K92" s="419"/>
      <c r="L92" s="419"/>
      <c r="M92" s="644"/>
      <c r="N92" s="644"/>
      <c r="O92" s="644"/>
    </row>
    <row r="93" spans="1:15" ht="19.5" customHeight="1">
      <c r="A93" s="1402"/>
      <c r="B93" s="447"/>
      <c r="C93" s="1400"/>
      <c r="D93" s="1390"/>
      <c r="E93" s="491" t="s">
        <v>207</v>
      </c>
      <c r="F93" s="417" t="s">
        <v>103</v>
      </c>
      <c r="G93" s="432" t="s">
        <v>98</v>
      </c>
      <c r="H93" s="432" t="s">
        <v>98</v>
      </c>
      <c r="I93" s="492">
        <v>2.5</v>
      </c>
      <c r="J93" s="492">
        <v>4.5</v>
      </c>
      <c r="K93" s="417" t="s">
        <v>121</v>
      </c>
      <c r="L93" s="419" t="s">
        <v>165</v>
      </c>
    </row>
    <row r="94" spans="1:15" ht="15.95" customHeight="1">
      <c r="A94" s="1403"/>
      <c r="B94" s="879"/>
      <c r="C94" s="1400"/>
      <c r="D94" s="1390"/>
      <c r="E94" s="572"/>
      <c r="F94" s="546"/>
      <c r="G94" s="470"/>
      <c r="H94" s="676"/>
      <c r="I94" s="573"/>
      <c r="J94" s="880"/>
      <c r="K94" s="470"/>
      <c r="L94" s="470"/>
    </row>
    <row r="95" spans="1:15" ht="39.75" customHeight="1">
      <c r="A95" s="1420" t="s">
        <v>34</v>
      </c>
      <c r="B95" s="1432"/>
      <c r="C95" s="1455" t="s">
        <v>137</v>
      </c>
      <c r="D95" s="1456"/>
      <c r="E95" s="1444" t="s">
        <v>38</v>
      </c>
      <c r="F95" s="1444" t="s">
        <v>64</v>
      </c>
      <c r="G95" s="1446" t="s">
        <v>45</v>
      </c>
      <c r="H95" s="1444" t="s">
        <v>39</v>
      </c>
      <c r="I95" s="1444" t="s">
        <v>90</v>
      </c>
      <c r="J95" s="1444" t="s">
        <v>91</v>
      </c>
      <c r="K95" s="1444" t="s">
        <v>92</v>
      </c>
      <c r="L95" s="1453" t="s">
        <v>40</v>
      </c>
    </row>
    <row r="96" spans="1:15" ht="38.25" customHeight="1">
      <c r="A96" s="1433"/>
      <c r="B96" s="1434"/>
      <c r="C96" s="43" t="s">
        <v>31</v>
      </c>
      <c r="D96" s="16" t="s">
        <v>51</v>
      </c>
      <c r="E96" s="1445"/>
      <c r="F96" s="1445"/>
      <c r="G96" s="1446"/>
      <c r="H96" s="1445"/>
      <c r="I96" s="1445"/>
      <c r="J96" s="1445"/>
      <c r="K96" s="1445"/>
      <c r="L96" s="1454"/>
    </row>
    <row r="97" spans="1:12" s="133" customFormat="1" ht="15" customHeight="1">
      <c r="A97" s="1431" t="s">
        <v>8</v>
      </c>
      <c r="B97" s="1252" t="s">
        <v>65</v>
      </c>
      <c r="C97" s="1447">
        <f>(C13*0.03%)*0.5</f>
        <v>724.94999999999993</v>
      </c>
      <c r="D97" s="1451">
        <v>725</v>
      </c>
      <c r="E97" s="505" t="s">
        <v>193</v>
      </c>
      <c r="F97" s="420" t="s">
        <v>103</v>
      </c>
      <c r="G97" s="514" t="s">
        <v>104</v>
      </c>
      <c r="H97" s="420" t="s">
        <v>98</v>
      </c>
      <c r="I97" s="420">
        <v>40</v>
      </c>
      <c r="J97" s="420">
        <v>52.7</v>
      </c>
      <c r="K97" s="420">
        <v>50</v>
      </c>
      <c r="L97" s="418" t="s">
        <v>165</v>
      </c>
    </row>
    <row r="98" spans="1:12" s="133" customFormat="1" ht="15" customHeight="1">
      <c r="A98" s="1424"/>
      <c r="B98" s="1248"/>
      <c r="C98" s="1448"/>
      <c r="D98" s="1411"/>
      <c r="E98" s="441" t="s">
        <v>277</v>
      </c>
      <c r="F98" s="417" t="s">
        <v>103</v>
      </c>
      <c r="G98" s="514" t="s">
        <v>95</v>
      </c>
      <c r="H98" s="417" t="s">
        <v>98</v>
      </c>
      <c r="I98" s="417">
        <v>40</v>
      </c>
      <c r="J98" s="417">
        <v>53.5</v>
      </c>
      <c r="K98" s="417">
        <v>50</v>
      </c>
      <c r="L98" s="419" t="s">
        <v>165</v>
      </c>
    </row>
    <row r="99" spans="1:12" s="133" customFormat="1" ht="15" customHeight="1">
      <c r="A99" s="1424"/>
      <c r="B99" s="1248"/>
      <c r="C99" s="1448"/>
      <c r="D99" s="1411"/>
      <c r="E99" s="441" t="s">
        <v>210</v>
      </c>
      <c r="F99" s="417" t="s">
        <v>103</v>
      </c>
      <c r="G99" s="419" t="s">
        <v>95</v>
      </c>
      <c r="H99" s="417" t="s">
        <v>98</v>
      </c>
      <c r="I99" s="417">
        <v>40</v>
      </c>
      <c r="J99" s="417">
        <v>56.9</v>
      </c>
      <c r="K99" s="417">
        <v>50</v>
      </c>
      <c r="L99" s="419" t="s">
        <v>165</v>
      </c>
    </row>
    <row r="100" spans="1:12" ht="15" customHeight="1">
      <c r="A100" s="1424"/>
      <c r="B100" s="1248"/>
      <c r="C100" s="1448"/>
      <c r="D100" s="1411"/>
      <c r="E100" s="582" t="s">
        <v>252</v>
      </c>
      <c r="F100" s="419" t="s">
        <v>103</v>
      </c>
      <c r="G100" s="419" t="s">
        <v>104</v>
      </c>
      <c r="H100" s="419" t="s">
        <v>98</v>
      </c>
      <c r="I100" s="429">
        <v>5</v>
      </c>
      <c r="J100" s="429">
        <v>375.6</v>
      </c>
      <c r="K100" s="419">
        <v>300</v>
      </c>
      <c r="L100" s="419" t="s">
        <v>206</v>
      </c>
    </row>
    <row r="101" spans="1:12" s="133" customFormat="1" ht="15" customHeight="1">
      <c r="A101" s="1424"/>
      <c r="B101" s="1248"/>
      <c r="C101" s="1448"/>
      <c r="D101" s="1411"/>
      <c r="E101" s="441"/>
      <c r="F101" s="417"/>
      <c r="G101" s="419"/>
      <c r="H101" s="417"/>
      <c r="I101" s="417"/>
      <c r="J101" s="417"/>
      <c r="K101" s="417"/>
      <c r="L101" s="419"/>
    </row>
    <row r="102" spans="1:12" ht="15" customHeight="1">
      <c r="A102" s="1424"/>
      <c r="B102" s="1248"/>
      <c r="C102" s="1448"/>
      <c r="D102" s="1411"/>
      <c r="E102" s="441"/>
      <c r="F102" s="417"/>
      <c r="G102" s="417"/>
      <c r="H102" s="417"/>
      <c r="I102" s="417"/>
      <c r="J102" s="417"/>
      <c r="K102" s="417"/>
      <c r="L102" s="419"/>
    </row>
    <row r="103" spans="1:12" ht="15" customHeight="1">
      <c r="A103" s="1424"/>
      <c r="B103" s="1248"/>
      <c r="C103" s="1448"/>
      <c r="D103" s="1411"/>
      <c r="E103" s="441" t="s">
        <v>109</v>
      </c>
      <c r="F103" s="417" t="s">
        <v>103</v>
      </c>
      <c r="G103" s="417" t="s">
        <v>98</v>
      </c>
      <c r="H103" s="432" t="s">
        <v>98</v>
      </c>
      <c r="I103" s="432">
        <v>50</v>
      </c>
      <c r="J103" s="432">
        <v>109.65</v>
      </c>
      <c r="K103" s="417">
        <v>100</v>
      </c>
      <c r="L103" s="419" t="s">
        <v>165</v>
      </c>
    </row>
    <row r="104" spans="1:12" ht="15" customHeight="1">
      <c r="A104" s="1424"/>
      <c r="B104" s="1248"/>
      <c r="C104" s="1448"/>
      <c r="D104" s="1411"/>
      <c r="E104" s="441" t="s">
        <v>110</v>
      </c>
      <c r="F104" s="417" t="s">
        <v>103</v>
      </c>
      <c r="G104" s="417" t="s">
        <v>98</v>
      </c>
      <c r="H104" s="432" t="s">
        <v>98</v>
      </c>
      <c r="I104" s="432">
        <v>50</v>
      </c>
      <c r="J104" s="432">
        <v>114.88</v>
      </c>
      <c r="K104" s="417">
        <v>100</v>
      </c>
      <c r="L104" s="419" t="s">
        <v>165</v>
      </c>
    </row>
    <row r="105" spans="1:12" ht="15" customHeight="1">
      <c r="A105" s="1424"/>
      <c r="B105" s="1248"/>
      <c r="C105" s="1448"/>
      <c r="D105" s="1411"/>
      <c r="E105" s="441" t="s">
        <v>168</v>
      </c>
      <c r="F105" s="417" t="s">
        <v>103</v>
      </c>
      <c r="G105" s="417" t="s">
        <v>98</v>
      </c>
      <c r="H105" s="432" t="s">
        <v>98</v>
      </c>
      <c r="I105" s="432">
        <v>50</v>
      </c>
      <c r="J105" s="432">
        <v>108.6</v>
      </c>
      <c r="K105" s="417">
        <v>100</v>
      </c>
      <c r="L105" s="419" t="s">
        <v>165</v>
      </c>
    </row>
    <row r="106" spans="1:12" ht="15" customHeight="1">
      <c r="A106" s="1424"/>
      <c r="B106" s="1248"/>
      <c r="C106" s="1448"/>
      <c r="D106" s="1411"/>
      <c r="E106" s="629" t="s">
        <v>178</v>
      </c>
      <c r="F106" s="417" t="s">
        <v>103</v>
      </c>
      <c r="G106" s="417" t="s">
        <v>98</v>
      </c>
      <c r="H106" s="432" t="s">
        <v>98</v>
      </c>
      <c r="I106" s="432">
        <v>50</v>
      </c>
      <c r="J106" s="568">
        <v>108.04</v>
      </c>
      <c r="K106" s="417">
        <v>100</v>
      </c>
      <c r="L106" s="419" t="s">
        <v>165</v>
      </c>
    </row>
    <row r="107" spans="1:12" ht="15" customHeight="1">
      <c r="A107" s="1424"/>
      <c r="B107" s="1248"/>
      <c r="C107" s="1448"/>
      <c r="D107" s="1411"/>
      <c r="E107" s="824" t="s">
        <v>242</v>
      </c>
      <c r="F107" s="486" t="s">
        <v>103</v>
      </c>
      <c r="G107" s="732" t="s">
        <v>104</v>
      </c>
      <c r="H107" s="732" t="s">
        <v>98</v>
      </c>
      <c r="I107" s="722">
        <v>50</v>
      </c>
      <c r="J107" s="417">
        <v>123.9</v>
      </c>
      <c r="K107" s="417">
        <v>100</v>
      </c>
      <c r="L107" s="419" t="s">
        <v>165</v>
      </c>
    </row>
    <row r="108" spans="1:12" ht="15" customHeight="1">
      <c r="A108" s="1424"/>
      <c r="B108" s="1248"/>
      <c r="C108" s="1448"/>
      <c r="D108" s="1411"/>
      <c r="E108" s="824" t="s">
        <v>243</v>
      </c>
      <c r="F108" s="486" t="s">
        <v>103</v>
      </c>
      <c r="G108" s="732" t="s">
        <v>104</v>
      </c>
      <c r="H108" s="732" t="s">
        <v>98</v>
      </c>
      <c r="I108" s="722">
        <v>250</v>
      </c>
      <c r="J108" s="722">
        <v>631.65</v>
      </c>
      <c r="K108" s="417" t="s">
        <v>121</v>
      </c>
      <c r="L108" s="419" t="s">
        <v>165</v>
      </c>
    </row>
    <row r="109" spans="1:12" ht="15" customHeight="1">
      <c r="A109" s="1424"/>
      <c r="B109" s="1248"/>
      <c r="C109" s="1448"/>
      <c r="D109" s="1411"/>
      <c r="E109" s="441" t="s">
        <v>240</v>
      </c>
      <c r="F109" s="486" t="s">
        <v>103</v>
      </c>
      <c r="G109" s="722" t="s">
        <v>98</v>
      </c>
      <c r="H109" s="722" t="s">
        <v>98</v>
      </c>
      <c r="I109" s="722">
        <v>30</v>
      </c>
      <c r="J109" s="417">
        <v>314.89999999999998</v>
      </c>
      <c r="K109" s="417">
        <v>300</v>
      </c>
      <c r="L109" s="419" t="s">
        <v>165</v>
      </c>
    </row>
    <row r="110" spans="1:12" ht="15" customHeight="1">
      <c r="A110" s="1424"/>
      <c r="B110" s="1248"/>
      <c r="C110" s="1448"/>
      <c r="D110" s="1411"/>
      <c r="E110" s="441"/>
      <c r="F110" s="417"/>
      <c r="G110" s="417"/>
      <c r="H110" s="432"/>
      <c r="I110" s="432"/>
      <c r="J110" s="432"/>
      <c r="K110" s="417"/>
      <c r="L110" s="419"/>
    </row>
    <row r="111" spans="1:12" ht="15" customHeight="1">
      <c r="A111" s="1424"/>
      <c r="B111" s="1248"/>
      <c r="C111" s="1448"/>
      <c r="D111" s="1411"/>
      <c r="E111" s="441" t="s">
        <v>108</v>
      </c>
      <c r="F111" s="417" t="s">
        <v>103</v>
      </c>
      <c r="G111" s="419" t="s">
        <v>104</v>
      </c>
      <c r="H111" s="432" t="s">
        <v>98</v>
      </c>
      <c r="I111" s="417">
        <v>15</v>
      </c>
      <c r="J111" s="417">
        <v>128</v>
      </c>
      <c r="K111" s="417">
        <v>100</v>
      </c>
      <c r="L111" s="419" t="s">
        <v>165</v>
      </c>
    </row>
    <row r="112" spans="1:12" ht="15" customHeight="1">
      <c r="A112" s="1424"/>
      <c r="B112" s="1248"/>
      <c r="C112" s="1448"/>
      <c r="D112" s="1411"/>
      <c r="E112" s="441" t="s">
        <v>214</v>
      </c>
      <c r="F112" s="417" t="s">
        <v>103</v>
      </c>
      <c r="G112" s="419" t="s">
        <v>104</v>
      </c>
      <c r="H112" s="432" t="s">
        <v>98</v>
      </c>
      <c r="I112" s="417">
        <v>15</v>
      </c>
      <c r="J112" s="722">
        <v>13.06</v>
      </c>
      <c r="K112" s="429" t="s">
        <v>121</v>
      </c>
      <c r="L112" s="419" t="s">
        <v>165</v>
      </c>
    </row>
    <row r="113" spans="1:12" ht="15" customHeight="1">
      <c r="A113" s="1424"/>
      <c r="B113" s="1248"/>
      <c r="C113" s="1448"/>
      <c r="D113" s="1411"/>
      <c r="E113" s="487" t="s">
        <v>237</v>
      </c>
      <c r="F113" s="417" t="s">
        <v>103</v>
      </c>
      <c r="G113" s="419" t="s">
        <v>104</v>
      </c>
      <c r="H113" s="421" t="s">
        <v>98</v>
      </c>
      <c r="I113" s="421">
        <v>15</v>
      </c>
      <c r="J113" s="794">
        <v>123.04</v>
      </c>
      <c r="K113" s="421">
        <v>100</v>
      </c>
      <c r="L113" s="421" t="s">
        <v>165</v>
      </c>
    </row>
    <row r="114" spans="1:12" ht="15" customHeight="1">
      <c r="A114" s="1424"/>
      <c r="B114" s="1248"/>
      <c r="C114" s="1448"/>
      <c r="D114" s="1411"/>
      <c r="E114" s="487" t="s">
        <v>241</v>
      </c>
      <c r="F114" s="486" t="s">
        <v>103</v>
      </c>
      <c r="G114" s="419" t="s">
        <v>104</v>
      </c>
      <c r="H114" s="421" t="s">
        <v>98</v>
      </c>
      <c r="I114" s="421">
        <v>15</v>
      </c>
      <c r="J114" s="421">
        <v>230</v>
      </c>
      <c r="K114" s="421">
        <v>200</v>
      </c>
      <c r="L114" s="419" t="s">
        <v>165</v>
      </c>
    </row>
    <row r="115" spans="1:12" ht="15" customHeight="1">
      <c r="A115" s="1424"/>
      <c r="B115" s="1248"/>
      <c r="C115" s="1448"/>
      <c r="D115" s="1411"/>
      <c r="E115" s="487"/>
      <c r="F115" s="417"/>
      <c r="G115" s="419"/>
      <c r="H115" s="421"/>
      <c r="I115" s="421"/>
      <c r="J115" s="421"/>
      <c r="K115" s="421"/>
      <c r="L115" s="421"/>
    </row>
    <row r="116" spans="1:12" ht="15" customHeight="1">
      <c r="A116" s="1424"/>
      <c r="B116" s="1248"/>
      <c r="C116" s="1448"/>
      <c r="D116" s="1411"/>
      <c r="E116" s="489" t="s">
        <v>185</v>
      </c>
      <c r="F116" s="417" t="s">
        <v>103</v>
      </c>
      <c r="G116" s="419" t="s">
        <v>95</v>
      </c>
      <c r="H116" s="432" t="s">
        <v>98</v>
      </c>
      <c r="I116" s="627" t="s">
        <v>251</v>
      </c>
      <c r="J116" s="432">
        <v>575</v>
      </c>
      <c r="K116" s="417">
        <v>500</v>
      </c>
      <c r="L116" s="419" t="s">
        <v>165</v>
      </c>
    </row>
    <row r="117" spans="1:12" ht="15" customHeight="1">
      <c r="A117" s="1424"/>
      <c r="B117" s="1248"/>
      <c r="C117" s="1448"/>
      <c r="D117" s="1411"/>
      <c r="E117" s="441" t="s">
        <v>244</v>
      </c>
      <c r="F117" s="417" t="s">
        <v>103</v>
      </c>
      <c r="G117" s="419" t="s">
        <v>95</v>
      </c>
      <c r="H117" s="432" t="s">
        <v>98</v>
      </c>
      <c r="I117" s="417">
        <v>51</v>
      </c>
      <c r="J117" s="417">
        <v>574.70000000000005</v>
      </c>
      <c r="K117" s="417">
        <v>500</v>
      </c>
      <c r="L117" s="419" t="s">
        <v>165</v>
      </c>
    </row>
    <row r="118" spans="1:12" ht="15" customHeight="1">
      <c r="A118" s="1424"/>
      <c r="B118" s="1248"/>
      <c r="C118" s="1448"/>
      <c r="D118" s="1411"/>
      <c r="E118" s="441" t="s">
        <v>246</v>
      </c>
      <c r="F118" s="417" t="s">
        <v>103</v>
      </c>
      <c r="G118" s="419" t="s">
        <v>104</v>
      </c>
      <c r="H118" s="432" t="s">
        <v>98</v>
      </c>
      <c r="I118" s="417">
        <v>40</v>
      </c>
      <c r="J118" s="417">
        <v>358</v>
      </c>
      <c r="K118" s="417">
        <v>300</v>
      </c>
      <c r="L118" s="419" t="s">
        <v>165</v>
      </c>
    </row>
    <row r="119" spans="1:12" s="133" customFormat="1" ht="15" customHeight="1">
      <c r="A119" s="1424"/>
      <c r="B119" s="1248"/>
      <c r="C119" s="1448"/>
      <c r="D119" s="1411"/>
      <c r="E119" s="490"/>
      <c r="F119" s="421"/>
      <c r="G119" s="419"/>
      <c r="H119" s="432"/>
      <c r="I119" s="449"/>
      <c r="J119" s="449"/>
      <c r="K119" s="415"/>
      <c r="L119" s="419"/>
    </row>
    <row r="120" spans="1:12" ht="15" customHeight="1">
      <c r="A120" s="1424"/>
      <c r="B120" s="1248"/>
      <c r="C120" s="1448"/>
      <c r="D120" s="1411"/>
      <c r="E120" s="490" t="s">
        <v>201</v>
      </c>
      <c r="F120" s="421" t="s">
        <v>103</v>
      </c>
      <c r="G120" s="419" t="s">
        <v>104</v>
      </c>
      <c r="H120" s="432" t="s">
        <v>98</v>
      </c>
      <c r="I120" s="449">
        <v>15</v>
      </c>
      <c r="J120" s="449">
        <v>238.17</v>
      </c>
      <c r="K120" s="415">
        <v>200</v>
      </c>
      <c r="L120" s="419" t="s">
        <v>165</v>
      </c>
    </row>
    <row r="121" spans="1:12" ht="15" customHeight="1">
      <c r="A121" s="1424"/>
      <c r="B121" s="1248"/>
      <c r="C121" s="1448"/>
      <c r="D121" s="1411"/>
      <c r="E121" s="490" t="s">
        <v>171</v>
      </c>
      <c r="F121" s="421" t="s">
        <v>103</v>
      </c>
      <c r="G121" s="419" t="s">
        <v>95</v>
      </c>
      <c r="H121" s="432" t="s">
        <v>98</v>
      </c>
      <c r="I121" s="449">
        <v>50</v>
      </c>
      <c r="J121" s="800">
        <v>123.85</v>
      </c>
      <c r="K121" s="415">
        <v>100</v>
      </c>
      <c r="L121" s="419" t="s">
        <v>165</v>
      </c>
    </row>
    <row r="122" spans="1:12" ht="15" customHeight="1">
      <c r="A122" s="1424"/>
      <c r="B122" s="1248"/>
      <c r="C122" s="1448"/>
      <c r="D122" s="1411"/>
      <c r="E122" s="490"/>
      <c r="F122" s="421"/>
      <c r="G122" s="419"/>
      <c r="H122" s="432"/>
      <c r="I122" s="449"/>
      <c r="J122" s="449"/>
      <c r="K122" s="415"/>
      <c r="L122" s="419"/>
    </row>
    <row r="123" spans="1:12" ht="15" customHeight="1">
      <c r="A123" s="1424"/>
      <c r="B123" s="1248"/>
      <c r="C123" s="1448"/>
      <c r="D123" s="1411"/>
      <c r="E123" s="490" t="s">
        <v>256</v>
      </c>
      <c r="F123" s="421" t="s">
        <v>103</v>
      </c>
      <c r="G123" s="419" t="s">
        <v>104</v>
      </c>
      <c r="H123" s="432" t="s">
        <v>98</v>
      </c>
      <c r="I123" s="449">
        <v>60</v>
      </c>
      <c r="J123" s="449">
        <v>546.70000000000005</v>
      </c>
      <c r="K123" s="415">
        <v>500</v>
      </c>
      <c r="L123" s="419" t="s">
        <v>165</v>
      </c>
    </row>
    <row r="124" spans="1:12" ht="15" customHeight="1">
      <c r="A124" s="1424"/>
      <c r="B124" s="1248"/>
      <c r="C124" s="1448"/>
      <c r="D124" s="1411"/>
      <c r="E124" s="441" t="s">
        <v>230</v>
      </c>
      <c r="F124" s="417" t="s">
        <v>103</v>
      </c>
      <c r="G124" s="419" t="s">
        <v>104</v>
      </c>
      <c r="H124" s="432" t="s">
        <v>98</v>
      </c>
      <c r="I124" s="417">
        <v>30</v>
      </c>
      <c r="J124" s="417">
        <v>59.3</v>
      </c>
      <c r="K124" s="417">
        <v>50</v>
      </c>
      <c r="L124" s="419" t="s">
        <v>165</v>
      </c>
    </row>
    <row r="125" spans="1:12" ht="15" customHeight="1">
      <c r="A125" s="1424"/>
      <c r="B125" s="1248"/>
      <c r="C125" s="1448"/>
      <c r="D125" s="1411"/>
      <c r="E125" s="441"/>
      <c r="F125" s="417"/>
      <c r="G125" s="419"/>
      <c r="H125" s="432"/>
      <c r="I125" s="417"/>
      <c r="J125" s="417"/>
      <c r="K125" s="417"/>
      <c r="L125" s="419"/>
    </row>
    <row r="126" spans="1:12" ht="15" customHeight="1">
      <c r="A126" s="1424"/>
      <c r="B126" s="1248"/>
      <c r="C126" s="1448"/>
      <c r="D126" s="1411"/>
      <c r="E126" s="441" t="s">
        <v>231</v>
      </c>
      <c r="F126" s="417" t="s">
        <v>103</v>
      </c>
      <c r="G126" s="419" t="s">
        <v>104</v>
      </c>
      <c r="H126" s="432" t="s">
        <v>98</v>
      </c>
      <c r="I126" s="417">
        <v>50</v>
      </c>
      <c r="J126" s="417">
        <v>160</v>
      </c>
      <c r="K126" s="417">
        <v>150</v>
      </c>
      <c r="L126" s="419" t="s">
        <v>165</v>
      </c>
    </row>
    <row r="127" spans="1:12" ht="15" customHeight="1">
      <c r="A127" s="1424"/>
      <c r="B127" s="1248"/>
      <c r="C127" s="1448"/>
      <c r="D127" s="1411"/>
      <c r="E127" s="441" t="s">
        <v>239</v>
      </c>
      <c r="F127" s="417" t="s">
        <v>103</v>
      </c>
      <c r="G127" s="419" t="s">
        <v>104</v>
      </c>
      <c r="H127" s="432" t="s">
        <v>98</v>
      </c>
      <c r="I127" s="417">
        <v>40</v>
      </c>
      <c r="J127" s="417">
        <v>127.3</v>
      </c>
      <c r="K127" s="417">
        <v>100</v>
      </c>
      <c r="L127" s="419" t="s">
        <v>165</v>
      </c>
    </row>
    <row r="128" spans="1:12" s="133" customFormat="1" ht="15" customHeight="1">
      <c r="A128" s="1424"/>
      <c r="B128" s="1248"/>
      <c r="C128" s="1448"/>
      <c r="D128" s="1411"/>
      <c r="E128" s="149"/>
      <c r="F128" s="149"/>
      <c r="G128" s="149"/>
      <c r="H128" s="149"/>
      <c r="I128" s="149"/>
      <c r="J128" s="149"/>
      <c r="K128" s="149"/>
      <c r="L128" s="1088"/>
    </row>
    <row r="129" spans="1:15" ht="15" customHeight="1">
      <c r="A129" s="1424"/>
      <c r="B129" s="1248"/>
      <c r="C129" s="1448"/>
      <c r="D129" s="1411"/>
      <c r="E129" s="441" t="s">
        <v>111</v>
      </c>
      <c r="F129" s="417" t="s">
        <v>103</v>
      </c>
      <c r="G129" s="432" t="s">
        <v>98</v>
      </c>
      <c r="H129" s="432" t="s">
        <v>98</v>
      </c>
      <c r="I129" s="432">
        <v>50</v>
      </c>
      <c r="J129" s="432">
        <v>109.8</v>
      </c>
      <c r="K129" s="417">
        <v>100</v>
      </c>
      <c r="L129" s="419" t="s">
        <v>165</v>
      </c>
    </row>
    <row r="130" spans="1:15" ht="15" customHeight="1">
      <c r="A130" s="1424"/>
      <c r="B130" s="1248"/>
      <c r="C130" s="1448"/>
      <c r="D130" s="1411"/>
      <c r="E130" s="441" t="s">
        <v>266</v>
      </c>
      <c r="F130" s="417" t="s">
        <v>103</v>
      </c>
      <c r="G130" s="432" t="s">
        <v>98</v>
      </c>
      <c r="H130" s="432" t="s">
        <v>98</v>
      </c>
      <c r="I130" s="432">
        <v>50</v>
      </c>
      <c r="J130" s="432">
        <v>113.5</v>
      </c>
      <c r="K130" s="417">
        <v>100</v>
      </c>
      <c r="L130" s="419" t="s">
        <v>165</v>
      </c>
    </row>
    <row r="131" spans="1:15" ht="15" customHeight="1">
      <c r="A131" s="1424"/>
      <c r="B131" s="1248"/>
      <c r="C131" s="1448"/>
      <c r="D131" s="1411"/>
      <c r="E131" s="441" t="s">
        <v>267</v>
      </c>
      <c r="F131" s="417" t="s">
        <v>103</v>
      </c>
      <c r="G131" s="432" t="s">
        <v>98</v>
      </c>
      <c r="H131" s="432" t="s">
        <v>98</v>
      </c>
      <c r="I131" s="432">
        <v>50</v>
      </c>
      <c r="J131" s="432">
        <v>108.4</v>
      </c>
      <c r="K131" s="417">
        <v>100</v>
      </c>
      <c r="L131" s="419" t="s">
        <v>165</v>
      </c>
    </row>
    <row r="132" spans="1:15" ht="15" customHeight="1">
      <c r="A132" s="1424"/>
      <c r="B132" s="1248"/>
      <c r="C132" s="1448"/>
      <c r="D132" s="1411"/>
      <c r="E132" s="441" t="s">
        <v>268</v>
      </c>
      <c r="F132" s="417" t="s">
        <v>103</v>
      </c>
      <c r="G132" s="432" t="s">
        <v>98</v>
      </c>
      <c r="H132" s="432" t="s">
        <v>98</v>
      </c>
      <c r="I132" s="432">
        <v>50</v>
      </c>
      <c r="J132" s="432">
        <v>114.4</v>
      </c>
      <c r="K132" s="417">
        <v>100</v>
      </c>
      <c r="L132" s="419" t="s">
        <v>165</v>
      </c>
    </row>
    <row r="133" spans="1:15" ht="15" customHeight="1">
      <c r="A133" s="1424"/>
      <c r="B133" s="1248"/>
      <c r="C133" s="1448"/>
      <c r="D133" s="1411"/>
      <c r="E133" s="441" t="s">
        <v>269</v>
      </c>
      <c r="F133" s="417" t="s">
        <v>103</v>
      </c>
      <c r="G133" s="432" t="s">
        <v>98</v>
      </c>
      <c r="H133" s="432" t="s">
        <v>98</v>
      </c>
      <c r="I133" s="432">
        <v>50</v>
      </c>
      <c r="J133" s="432">
        <v>109.5</v>
      </c>
      <c r="K133" s="417">
        <v>100</v>
      </c>
      <c r="L133" s="419" t="s">
        <v>165</v>
      </c>
    </row>
    <row r="134" spans="1:15" ht="15" customHeight="1">
      <c r="A134" s="1424"/>
      <c r="B134" s="1248"/>
      <c r="C134" s="1448"/>
      <c r="D134" s="1411"/>
      <c r="E134" s="441" t="s">
        <v>270</v>
      </c>
      <c r="F134" s="431" t="s">
        <v>103</v>
      </c>
      <c r="G134" s="432" t="s">
        <v>98</v>
      </c>
      <c r="H134" s="432" t="s">
        <v>98</v>
      </c>
      <c r="I134" s="432">
        <v>50</v>
      </c>
      <c r="J134" s="428">
        <v>109.2</v>
      </c>
      <c r="K134" s="431">
        <v>100</v>
      </c>
      <c r="L134" s="419" t="s">
        <v>165</v>
      </c>
    </row>
    <row r="135" spans="1:15" ht="15" customHeight="1">
      <c r="A135" s="1424"/>
      <c r="B135" s="1248"/>
      <c r="C135" s="1448"/>
      <c r="D135" s="1411"/>
      <c r="E135" s="441" t="s">
        <v>271</v>
      </c>
      <c r="F135" s="417" t="s">
        <v>103</v>
      </c>
      <c r="G135" s="432" t="s">
        <v>98</v>
      </c>
      <c r="H135" s="432" t="s">
        <v>98</v>
      </c>
      <c r="I135" s="432">
        <v>50</v>
      </c>
      <c r="J135" s="432">
        <v>120.2</v>
      </c>
      <c r="K135" s="417">
        <v>100</v>
      </c>
      <c r="L135" s="419" t="s">
        <v>165</v>
      </c>
    </row>
    <row r="136" spans="1:15" ht="15" customHeight="1">
      <c r="A136" s="1424"/>
      <c r="B136" s="1248"/>
      <c r="C136" s="1448"/>
      <c r="D136" s="1411"/>
      <c r="E136" s="441" t="s">
        <v>112</v>
      </c>
      <c r="F136" s="417" t="s">
        <v>103</v>
      </c>
      <c r="G136" s="432" t="s">
        <v>98</v>
      </c>
      <c r="H136" s="432" t="s">
        <v>98</v>
      </c>
      <c r="I136" s="432">
        <v>50</v>
      </c>
      <c r="J136" s="432">
        <v>112.9</v>
      </c>
      <c r="K136" s="417">
        <v>100</v>
      </c>
      <c r="L136" s="419" t="s">
        <v>165</v>
      </c>
    </row>
    <row r="137" spans="1:15" ht="15" customHeight="1">
      <c r="A137" s="1424"/>
      <c r="B137" s="1248"/>
      <c r="C137" s="1448"/>
      <c r="D137" s="1411"/>
      <c r="E137" s="489" t="s">
        <v>113</v>
      </c>
      <c r="F137" s="417" t="s">
        <v>103</v>
      </c>
      <c r="G137" s="432" t="s">
        <v>98</v>
      </c>
      <c r="H137" s="432" t="s">
        <v>98</v>
      </c>
      <c r="I137" s="432">
        <v>50</v>
      </c>
      <c r="J137" s="432">
        <v>113.9</v>
      </c>
      <c r="K137" s="417">
        <v>100</v>
      </c>
      <c r="L137" s="419" t="s">
        <v>165</v>
      </c>
    </row>
    <row r="138" spans="1:15" ht="15" customHeight="1">
      <c r="A138" s="1440"/>
      <c r="B138" s="1440"/>
      <c r="C138" s="1449"/>
      <c r="D138" s="1452"/>
      <c r="E138" s="489" t="s">
        <v>272</v>
      </c>
      <c r="F138" s="417" t="s">
        <v>103</v>
      </c>
      <c r="G138" s="432" t="s">
        <v>98</v>
      </c>
      <c r="H138" s="432" t="s">
        <v>98</v>
      </c>
      <c r="I138" s="432">
        <v>25</v>
      </c>
      <c r="J138" s="432">
        <v>58.58</v>
      </c>
      <c r="K138" s="417">
        <v>50</v>
      </c>
      <c r="L138" s="419" t="s">
        <v>206</v>
      </c>
      <c r="M138" s="647"/>
      <c r="N138" s="644"/>
      <c r="O138" s="644"/>
    </row>
    <row r="139" spans="1:15" ht="15" customHeight="1">
      <c r="A139" s="1440"/>
      <c r="B139" s="1440"/>
      <c r="C139" s="1449"/>
      <c r="D139" s="1452"/>
      <c r="E139" s="489"/>
      <c r="F139" s="417"/>
      <c r="G139" s="417"/>
      <c r="H139" s="432"/>
      <c r="I139" s="432"/>
      <c r="J139" s="432"/>
      <c r="K139" s="417"/>
      <c r="L139" s="419"/>
    </row>
    <row r="140" spans="1:15" ht="15" customHeight="1">
      <c r="A140" s="1440"/>
      <c r="B140" s="1440"/>
      <c r="C140" s="1449"/>
      <c r="D140" s="1452"/>
      <c r="E140" s="489" t="s">
        <v>290</v>
      </c>
      <c r="F140" s="417" t="s">
        <v>103</v>
      </c>
      <c r="G140" s="432" t="s">
        <v>98</v>
      </c>
      <c r="H140" s="432" t="s">
        <v>98</v>
      </c>
      <c r="I140" s="432">
        <v>500</v>
      </c>
      <c r="J140" s="432">
        <v>1201</v>
      </c>
      <c r="K140" s="417">
        <v>1000</v>
      </c>
      <c r="L140" s="419" t="s">
        <v>206</v>
      </c>
    </row>
    <row r="141" spans="1:15" ht="15" customHeight="1">
      <c r="A141" s="1440"/>
      <c r="B141" s="1440"/>
      <c r="C141" s="1449"/>
      <c r="D141" s="1452"/>
      <c r="E141" s="489" t="s">
        <v>292</v>
      </c>
      <c r="F141" s="417" t="s">
        <v>103</v>
      </c>
      <c r="G141" s="432" t="s">
        <v>98</v>
      </c>
      <c r="H141" s="432" t="s">
        <v>98</v>
      </c>
      <c r="I141" s="432">
        <v>10</v>
      </c>
      <c r="J141" s="432">
        <v>62.6</v>
      </c>
      <c r="K141" s="417">
        <v>50</v>
      </c>
      <c r="L141" s="419" t="s">
        <v>206</v>
      </c>
    </row>
    <row r="142" spans="1:15" ht="18" customHeight="1">
      <c r="A142" s="1440"/>
      <c r="B142" s="1440"/>
      <c r="C142" s="1449"/>
      <c r="D142" s="1452"/>
      <c r="E142" s="489"/>
      <c r="F142" s="417"/>
      <c r="G142" s="732"/>
      <c r="H142" s="732"/>
      <c r="I142" s="732"/>
      <c r="J142" s="732"/>
      <c r="K142" s="722"/>
      <c r="L142" s="752" t="s">
        <v>206</v>
      </c>
    </row>
    <row r="143" spans="1:15" ht="15" customHeight="1">
      <c r="A143" s="1440"/>
      <c r="B143" s="1440"/>
      <c r="C143" s="1449"/>
      <c r="D143" s="1452"/>
      <c r="E143" s="489"/>
      <c r="F143" s="417"/>
      <c r="G143" s="722"/>
      <c r="H143" s="732"/>
      <c r="I143" s="732"/>
      <c r="J143" s="732"/>
      <c r="K143" s="722"/>
      <c r="L143" s="752"/>
    </row>
    <row r="144" spans="1:15" ht="15" customHeight="1">
      <c r="A144" s="1441"/>
      <c r="B144" s="1441"/>
      <c r="C144" s="1450"/>
      <c r="D144" s="1412"/>
      <c r="E144" s="656" t="s">
        <v>287</v>
      </c>
      <c r="F144" s="546" t="s">
        <v>103</v>
      </c>
      <c r="G144" s="900" t="s">
        <v>98</v>
      </c>
      <c r="H144" s="900" t="s">
        <v>98</v>
      </c>
      <c r="I144" s="900">
        <v>50</v>
      </c>
      <c r="J144" s="900">
        <v>121.36</v>
      </c>
      <c r="K144" s="745">
        <v>100</v>
      </c>
      <c r="L144" s="826" t="s">
        <v>206</v>
      </c>
    </row>
    <row r="145" spans="1:12" ht="15" customHeight="1">
      <c r="A145" s="1429" t="s">
        <v>9</v>
      </c>
      <c r="B145" s="1430"/>
      <c r="C145" s="707">
        <f>(C13*0.03%)*0.4</f>
        <v>579.95999999999992</v>
      </c>
      <c r="D145" s="289">
        <f>D146+D155+D163+D169+D174+D178+D186</f>
        <v>580</v>
      </c>
      <c r="E145" s="623"/>
      <c r="F145" s="624"/>
      <c r="G145" s="894"/>
      <c r="H145" s="901"/>
      <c r="I145" s="897"/>
      <c r="J145" s="897"/>
      <c r="K145" s="902"/>
      <c r="L145" s="894"/>
    </row>
    <row r="146" spans="1:12" ht="15" customHeight="1">
      <c r="A146" s="1401" t="s">
        <v>10</v>
      </c>
      <c r="B146" s="1431" t="s">
        <v>66</v>
      </c>
      <c r="C146" s="1400"/>
      <c r="D146" s="1390">
        <v>122</v>
      </c>
      <c r="E146" s="584"/>
      <c r="F146" s="577"/>
      <c r="G146" s="1471"/>
      <c r="H146" s="1471"/>
      <c r="I146" s="1471"/>
      <c r="J146" s="1471"/>
      <c r="K146" s="1471"/>
      <c r="L146" s="1472"/>
    </row>
    <row r="147" spans="1:12" ht="15" customHeight="1">
      <c r="A147" s="1402"/>
      <c r="B147" s="1424"/>
      <c r="C147" s="1400"/>
      <c r="D147" s="1390"/>
      <c r="E147" s="126" t="s">
        <v>114</v>
      </c>
      <c r="F147" s="124" t="s">
        <v>103</v>
      </c>
      <c r="G147" s="774"/>
      <c r="H147" s="734" t="s">
        <v>98</v>
      </c>
      <c r="I147" s="734"/>
      <c r="J147" s="734">
        <v>56.6</v>
      </c>
      <c r="K147" s="752" t="s">
        <v>121</v>
      </c>
      <c r="L147" s="774" t="s">
        <v>206</v>
      </c>
    </row>
    <row r="148" spans="1:12" ht="15" customHeight="1">
      <c r="A148" s="1402"/>
      <c r="B148" s="1424"/>
      <c r="C148" s="1400"/>
      <c r="D148" s="1390"/>
      <c r="E148" s="327" t="s">
        <v>172</v>
      </c>
      <c r="F148" s="32" t="s">
        <v>103</v>
      </c>
      <c r="G148" s="752"/>
      <c r="H148" s="732" t="s">
        <v>98</v>
      </c>
      <c r="I148" s="732"/>
      <c r="J148" s="732">
        <v>53.19</v>
      </c>
      <c r="K148" s="752">
        <v>50</v>
      </c>
      <c r="L148" s="752" t="s">
        <v>206</v>
      </c>
    </row>
    <row r="149" spans="1:12" ht="15" customHeight="1">
      <c r="A149" s="1402"/>
      <c r="B149" s="1424"/>
      <c r="C149" s="1400"/>
      <c r="D149" s="1390"/>
      <c r="E149" s="136" t="s">
        <v>196</v>
      </c>
      <c r="F149" s="32" t="s">
        <v>103</v>
      </c>
      <c r="G149" s="752"/>
      <c r="H149" s="731" t="s">
        <v>98</v>
      </c>
      <c r="I149" s="732"/>
      <c r="J149" s="732">
        <v>12.13</v>
      </c>
      <c r="K149" s="752">
        <v>10</v>
      </c>
      <c r="L149" s="752" t="s">
        <v>166</v>
      </c>
    </row>
    <row r="150" spans="1:12" ht="15" customHeight="1">
      <c r="A150" s="1402"/>
      <c r="B150" s="1424"/>
      <c r="C150" s="1400"/>
      <c r="D150" s="1390"/>
      <c r="E150" s="829" t="s">
        <v>327</v>
      </c>
      <c r="F150" s="752" t="s">
        <v>103</v>
      </c>
      <c r="G150" s="752"/>
      <c r="H150" s="731" t="s">
        <v>98</v>
      </c>
      <c r="I150" s="732"/>
      <c r="J150" s="732">
        <v>47.13</v>
      </c>
      <c r="K150" s="752">
        <v>40</v>
      </c>
      <c r="L150" s="752" t="s">
        <v>166</v>
      </c>
    </row>
    <row r="151" spans="1:12" ht="18.75" customHeight="1">
      <c r="A151" s="1402"/>
      <c r="B151" s="1424"/>
      <c r="C151" s="1400"/>
      <c r="D151" s="1390"/>
      <c r="E151" s="829" t="s">
        <v>307</v>
      </c>
      <c r="F151" s="810" t="s">
        <v>180</v>
      </c>
      <c r="G151" s="752"/>
      <c r="H151" s="731" t="s">
        <v>98</v>
      </c>
      <c r="I151" s="732"/>
      <c r="J151" s="732">
        <v>64.239999999999995</v>
      </c>
      <c r="K151" s="722">
        <v>60</v>
      </c>
      <c r="L151" s="752" t="s">
        <v>165</v>
      </c>
    </row>
    <row r="152" spans="1:12" ht="17.25" customHeight="1">
      <c r="A152" s="1402"/>
      <c r="B152" s="1424"/>
      <c r="C152" s="1400"/>
      <c r="D152" s="1390"/>
      <c r="E152" s="817"/>
      <c r="F152" s="818"/>
      <c r="G152" s="819"/>
      <c r="H152" s="820"/>
      <c r="I152" s="821"/>
      <c r="J152" s="821"/>
      <c r="K152" s="821"/>
      <c r="L152" s="819"/>
    </row>
    <row r="153" spans="1:12" ht="15" customHeight="1">
      <c r="A153" s="1402"/>
      <c r="B153" s="1424"/>
      <c r="C153" s="1400"/>
      <c r="D153" s="1390"/>
      <c r="E153" s="149" t="s">
        <v>115</v>
      </c>
      <c r="F153" s="121" t="s">
        <v>97</v>
      </c>
      <c r="G153" s="32"/>
      <c r="H153" s="121" t="s">
        <v>98</v>
      </c>
      <c r="I153" s="104"/>
      <c r="J153" s="104">
        <v>114.71</v>
      </c>
      <c r="K153" s="121">
        <v>100</v>
      </c>
      <c r="L153" s="32" t="s">
        <v>206</v>
      </c>
    </row>
    <row r="154" spans="1:12" ht="15" customHeight="1">
      <c r="A154" s="1402"/>
      <c r="B154" s="1424"/>
      <c r="C154" s="1400"/>
      <c r="D154" s="1390"/>
      <c r="E154" s="368" t="s">
        <v>209</v>
      </c>
      <c r="F154" s="165" t="s">
        <v>97</v>
      </c>
      <c r="G154" s="145"/>
      <c r="H154" s="165" t="s">
        <v>98</v>
      </c>
      <c r="I154" s="607"/>
      <c r="J154" s="864">
        <v>24.19</v>
      </c>
      <c r="K154" s="165">
        <v>20</v>
      </c>
      <c r="L154" s="165" t="s">
        <v>165</v>
      </c>
    </row>
    <row r="155" spans="1:12" ht="15" customHeight="1">
      <c r="A155" s="1401" t="s">
        <v>11</v>
      </c>
      <c r="B155" s="1431" t="s">
        <v>67</v>
      </c>
      <c r="C155" s="1400"/>
      <c r="D155" s="1390">
        <v>144</v>
      </c>
      <c r="E155" s="603"/>
      <c r="F155" s="213"/>
      <c r="G155" s="213"/>
      <c r="H155" s="213"/>
      <c r="I155" s="334"/>
      <c r="J155" s="334"/>
      <c r="K155" s="213"/>
      <c r="L155" s="213"/>
    </row>
    <row r="156" spans="1:12" ht="15" customHeight="1">
      <c r="A156" s="1402"/>
      <c r="B156" s="1421"/>
      <c r="C156" s="1400"/>
      <c r="D156" s="1390"/>
      <c r="E156" s="608" t="s">
        <v>134</v>
      </c>
      <c r="F156" s="605" t="s">
        <v>103</v>
      </c>
      <c r="G156" s="591"/>
      <c r="H156" s="329" t="s">
        <v>117</v>
      </c>
      <c r="I156" s="329"/>
      <c r="J156" s="329">
        <v>2.1</v>
      </c>
      <c r="K156" s="609">
        <v>2</v>
      </c>
      <c r="L156" s="591" t="s">
        <v>166</v>
      </c>
    </row>
    <row r="157" spans="1:12" ht="15" customHeight="1">
      <c r="A157" s="1402"/>
      <c r="B157" s="1421"/>
      <c r="C157" s="1400"/>
      <c r="D157" s="1390"/>
      <c r="E157" s="658" t="s">
        <v>173</v>
      </c>
      <c r="F157" s="659" t="s">
        <v>103</v>
      </c>
      <c r="G157" s="448"/>
      <c r="H157" s="492" t="s">
        <v>117</v>
      </c>
      <c r="I157" s="492"/>
      <c r="J157" s="492">
        <v>5.5</v>
      </c>
      <c r="K157" s="593">
        <v>5</v>
      </c>
      <c r="L157" s="145" t="s">
        <v>166</v>
      </c>
    </row>
    <row r="158" spans="1:12" ht="15" customHeight="1">
      <c r="A158" s="1402"/>
      <c r="B158" s="1421"/>
      <c r="C158" s="1400"/>
      <c r="D158" s="1390"/>
      <c r="E158" s="414" t="s">
        <v>273</v>
      </c>
      <c r="F158" s="575" t="s">
        <v>103</v>
      </c>
      <c r="G158" s="419"/>
      <c r="H158" s="432" t="s">
        <v>117</v>
      </c>
      <c r="I158" s="432"/>
      <c r="J158" s="551">
        <v>2.11</v>
      </c>
      <c r="K158" s="551">
        <v>2</v>
      </c>
      <c r="L158" s="419" t="s">
        <v>166</v>
      </c>
    </row>
    <row r="159" spans="1:12" ht="15" customHeight="1">
      <c r="A159" s="1402"/>
      <c r="B159" s="1421"/>
      <c r="C159" s="1400"/>
      <c r="D159" s="1390"/>
      <c r="E159" s="414" t="s">
        <v>274</v>
      </c>
      <c r="F159" s="575" t="s">
        <v>103</v>
      </c>
      <c r="G159" s="419"/>
      <c r="H159" s="432" t="s">
        <v>117</v>
      </c>
      <c r="I159" s="432"/>
      <c r="J159" s="551">
        <v>23.02</v>
      </c>
      <c r="K159" s="551">
        <v>20</v>
      </c>
      <c r="L159" s="419" t="s">
        <v>166</v>
      </c>
    </row>
    <row r="160" spans="1:12" ht="15" customHeight="1">
      <c r="A160" s="1402"/>
      <c r="B160" s="1421"/>
      <c r="C160" s="1400"/>
      <c r="D160" s="1390"/>
      <c r="E160" s="414" t="s">
        <v>275</v>
      </c>
      <c r="F160" s="575" t="s">
        <v>103</v>
      </c>
      <c r="G160" s="419"/>
      <c r="H160" s="432" t="s">
        <v>117</v>
      </c>
      <c r="I160" s="432"/>
      <c r="J160" s="551">
        <v>5.18</v>
      </c>
      <c r="K160" s="551">
        <v>5</v>
      </c>
      <c r="L160" s="419" t="s">
        <v>166</v>
      </c>
    </row>
    <row r="161" spans="1:12" ht="15" customHeight="1">
      <c r="A161" s="1402"/>
      <c r="B161" s="1421"/>
      <c r="C161" s="1400"/>
      <c r="D161" s="1390"/>
      <c r="E161" s="414" t="s">
        <v>288</v>
      </c>
      <c r="F161" s="575" t="s">
        <v>103</v>
      </c>
      <c r="G161" s="419"/>
      <c r="H161" s="432" t="s">
        <v>117</v>
      </c>
      <c r="I161" s="432"/>
      <c r="J161" s="415">
        <v>109.37</v>
      </c>
      <c r="K161" s="415">
        <v>100</v>
      </c>
      <c r="L161" s="419" t="s">
        <v>166</v>
      </c>
    </row>
    <row r="162" spans="1:12" ht="15" customHeight="1">
      <c r="A162" s="1403"/>
      <c r="B162" s="1425"/>
      <c r="C162" s="1400"/>
      <c r="D162" s="1390"/>
      <c r="E162" s="284"/>
      <c r="F162" s="331"/>
      <c r="G162" s="147"/>
      <c r="H162" s="157"/>
      <c r="I162" s="157"/>
      <c r="J162" s="157"/>
      <c r="K162" s="270"/>
      <c r="L162" s="147"/>
    </row>
    <row r="163" spans="1:12" ht="15.75" customHeight="1">
      <c r="A163" s="1401" t="s">
        <v>12</v>
      </c>
      <c r="B163" s="1431" t="s">
        <v>68</v>
      </c>
      <c r="C163" s="1400"/>
      <c r="D163" s="1390">
        <v>100</v>
      </c>
      <c r="E163" s="139"/>
      <c r="F163" s="213"/>
      <c r="G163" s="213"/>
      <c r="H163" s="213"/>
      <c r="I163" s="334"/>
      <c r="J163" s="334"/>
      <c r="K163" s="213"/>
      <c r="L163" s="213"/>
    </row>
    <row r="164" spans="1:12" ht="15" customHeight="1">
      <c r="A164" s="1402"/>
      <c r="B164" s="1424"/>
      <c r="C164" s="1400"/>
      <c r="D164" s="1390"/>
      <c r="E164" s="594"/>
      <c r="F164" s="595"/>
      <c r="G164" s="595"/>
      <c r="H164" s="595"/>
      <c r="I164" s="610"/>
      <c r="J164" s="611"/>
      <c r="K164" s="612"/>
      <c r="L164" s="596"/>
    </row>
    <row r="165" spans="1:12" ht="15" customHeight="1">
      <c r="A165" s="1402"/>
      <c r="B165" s="1424"/>
      <c r="C165" s="1400"/>
      <c r="D165" s="1390"/>
      <c r="E165" s="149" t="s">
        <v>227</v>
      </c>
      <c r="F165" s="244" t="s">
        <v>103</v>
      </c>
      <c r="G165" s="469"/>
      <c r="H165" s="123" t="s">
        <v>96</v>
      </c>
      <c r="I165" s="456"/>
      <c r="J165" s="125">
        <v>10</v>
      </c>
      <c r="K165" s="105" t="s">
        <v>121</v>
      </c>
      <c r="L165" s="123" t="s">
        <v>165</v>
      </c>
    </row>
    <row r="166" spans="1:12" ht="15" customHeight="1">
      <c r="A166" s="1402"/>
      <c r="B166" s="1424"/>
      <c r="C166" s="1400"/>
      <c r="D166" s="1390"/>
      <c r="E166" s="149"/>
      <c r="F166" s="154"/>
      <c r="G166" s="154"/>
      <c r="H166" s="154"/>
      <c r="I166" s="330"/>
      <c r="J166" s="330"/>
      <c r="K166" s="154"/>
      <c r="L166" s="154"/>
    </row>
    <row r="167" spans="1:12" ht="15" customHeight="1">
      <c r="A167" s="1402"/>
      <c r="B167" s="1424"/>
      <c r="C167" s="1400"/>
      <c r="D167" s="1390"/>
      <c r="E167" s="207"/>
      <c r="F167" s="154"/>
      <c r="G167" s="154"/>
      <c r="H167" s="154"/>
      <c r="I167" s="330"/>
      <c r="J167" s="330"/>
      <c r="K167" s="154"/>
      <c r="L167" s="154"/>
    </row>
    <row r="168" spans="1:12" ht="15" customHeight="1">
      <c r="A168" s="1402"/>
      <c r="B168" s="1425"/>
      <c r="C168" s="1400"/>
      <c r="D168" s="1390"/>
      <c r="E168" s="598"/>
      <c r="F168" s="599"/>
      <c r="G168" s="599"/>
      <c r="H168" s="599"/>
      <c r="I168" s="600"/>
      <c r="J168" s="600"/>
      <c r="K168" s="599"/>
      <c r="L168" s="599"/>
    </row>
    <row r="169" spans="1:12" ht="15" customHeight="1">
      <c r="A169" s="1402"/>
      <c r="B169" s="1431" t="s">
        <v>69</v>
      </c>
      <c r="C169" s="1400"/>
      <c r="D169" s="1390">
        <v>92</v>
      </c>
      <c r="E169" s="603"/>
      <c r="F169" s="213"/>
      <c r="G169" s="213"/>
      <c r="H169" s="213"/>
      <c r="I169" s="334"/>
      <c r="J169" s="334"/>
      <c r="K169" s="213"/>
      <c r="L169" s="213"/>
    </row>
    <row r="170" spans="1:12" ht="15" customHeight="1">
      <c r="A170" s="1402"/>
      <c r="B170" s="1424"/>
      <c r="C170" s="1400"/>
      <c r="D170" s="1390"/>
      <c r="E170" s="604" t="s">
        <v>118</v>
      </c>
      <c r="F170" s="591" t="s">
        <v>103</v>
      </c>
      <c r="G170" s="601" t="s">
        <v>170</v>
      </c>
      <c r="H170" s="601" t="s">
        <v>96</v>
      </c>
      <c r="I170" s="602">
        <v>10</v>
      </c>
      <c r="J170" s="602">
        <v>10</v>
      </c>
      <c r="K170" s="609" t="s">
        <v>121</v>
      </c>
      <c r="L170" s="591" t="s">
        <v>254</v>
      </c>
    </row>
    <row r="171" spans="1:12" ht="15" customHeight="1">
      <c r="A171" s="1402"/>
      <c r="B171" s="1424"/>
      <c r="C171" s="1400"/>
      <c r="D171" s="1390"/>
      <c r="E171" s="156" t="s">
        <v>174</v>
      </c>
      <c r="F171" s="32" t="s">
        <v>103</v>
      </c>
      <c r="G171" s="123" t="s">
        <v>170</v>
      </c>
      <c r="H171" s="123" t="s">
        <v>96</v>
      </c>
      <c r="I171" s="125">
        <v>10</v>
      </c>
      <c r="J171" s="125">
        <v>10</v>
      </c>
      <c r="K171" s="105" t="s">
        <v>121</v>
      </c>
      <c r="L171" s="32" t="s">
        <v>254</v>
      </c>
    </row>
    <row r="172" spans="1:12" ht="13.5" customHeight="1">
      <c r="A172" s="1402"/>
      <c r="B172" s="1424"/>
      <c r="C172" s="1400"/>
      <c r="D172" s="1390"/>
      <c r="E172" s="149"/>
      <c r="F172" s="154"/>
      <c r="G172" s="154"/>
      <c r="H172" s="154"/>
      <c r="I172" s="330"/>
      <c r="J172" s="330"/>
      <c r="K172" s="154"/>
      <c r="L172" s="154"/>
    </row>
    <row r="173" spans="1:12" ht="12.75" customHeight="1">
      <c r="A173" s="1403"/>
      <c r="B173" s="1425"/>
      <c r="C173" s="1400"/>
      <c r="D173" s="1390"/>
      <c r="E173" s="598"/>
      <c r="F173" s="599"/>
      <c r="G173" s="599"/>
      <c r="H173" s="599"/>
      <c r="I173" s="600"/>
      <c r="J173" s="600"/>
      <c r="K173" s="599"/>
      <c r="L173" s="599"/>
    </row>
    <row r="174" spans="1:12" ht="15" customHeight="1">
      <c r="A174" s="1401" t="s">
        <v>13</v>
      </c>
      <c r="B174" s="1431" t="s">
        <v>89</v>
      </c>
      <c r="C174" s="1400"/>
      <c r="D174" s="1390">
        <v>61</v>
      </c>
      <c r="E174" s="603"/>
      <c r="F174" s="213"/>
      <c r="G174" s="213"/>
      <c r="H174" s="213"/>
      <c r="I174" s="334"/>
      <c r="J174" s="334"/>
      <c r="K174" s="213"/>
      <c r="L174" s="213"/>
    </row>
    <row r="175" spans="1:12" ht="15" customHeight="1">
      <c r="A175" s="1402"/>
      <c r="B175" s="1424"/>
      <c r="C175" s="1400"/>
      <c r="D175" s="1390"/>
      <c r="E175" s="606" t="s">
        <v>188</v>
      </c>
      <c r="F175" s="329" t="s">
        <v>123</v>
      </c>
      <c r="G175" s="591"/>
      <c r="H175" s="592" t="s">
        <v>98</v>
      </c>
      <c r="I175" s="329"/>
      <c r="J175" s="329">
        <v>3.72</v>
      </c>
      <c r="K175" s="352" t="s">
        <v>121</v>
      </c>
      <c r="L175" s="591" t="s">
        <v>165</v>
      </c>
    </row>
    <row r="176" spans="1:12" ht="14.25" customHeight="1">
      <c r="A176" s="1402"/>
      <c r="B176" s="1424"/>
      <c r="C176" s="1400"/>
      <c r="D176" s="1390"/>
      <c r="E176" s="156"/>
      <c r="F176" s="104"/>
      <c r="G176" s="121"/>
      <c r="H176" s="121"/>
      <c r="I176" s="104"/>
      <c r="J176" s="104"/>
      <c r="K176" s="120"/>
      <c r="L176" s="32"/>
    </row>
    <row r="177" spans="1:12" ht="16.5" customHeight="1">
      <c r="A177" s="1403"/>
      <c r="B177" s="1425"/>
      <c r="C177" s="1400"/>
      <c r="D177" s="1390"/>
      <c r="E177" s="613"/>
      <c r="F177" s="599"/>
      <c r="G177" s="599"/>
      <c r="H177" s="599"/>
      <c r="I177" s="600"/>
      <c r="J177" s="600"/>
      <c r="K177" s="599"/>
      <c r="L177" s="599"/>
    </row>
    <row r="178" spans="1:12" ht="15" customHeight="1">
      <c r="A178" s="1401" t="s">
        <v>14</v>
      </c>
      <c r="B178" s="1431" t="s">
        <v>202</v>
      </c>
      <c r="C178" s="1482"/>
      <c r="D178" s="1390">
        <v>61</v>
      </c>
      <c r="E178" s="603"/>
      <c r="F178" s="213"/>
      <c r="G178" s="213"/>
      <c r="H178" s="213"/>
      <c r="I178" s="334"/>
      <c r="J178" s="334"/>
      <c r="K178" s="213"/>
      <c r="L178" s="213"/>
    </row>
    <row r="179" spans="1:12" ht="15" customHeight="1">
      <c r="A179" s="1402"/>
      <c r="B179" s="1424"/>
      <c r="C179" s="1482"/>
      <c r="D179" s="1390"/>
      <c r="E179" s="608" t="s">
        <v>119</v>
      </c>
      <c r="F179" s="591" t="s">
        <v>103</v>
      </c>
      <c r="G179" s="591"/>
      <c r="H179" s="591" t="s">
        <v>98</v>
      </c>
      <c r="I179" s="605"/>
      <c r="J179" s="841">
        <v>3.02</v>
      </c>
      <c r="K179" s="591" t="s">
        <v>121</v>
      </c>
      <c r="L179" s="591" t="s">
        <v>165</v>
      </c>
    </row>
    <row r="180" spans="1:12" ht="15" customHeight="1">
      <c r="A180" s="1402"/>
      <c r="B180" s="1424"/>
      <c r="C180" s="1482"/>
      <c r="D180" s="1390"/>
      <c r="E180" s="136" t="s">
        <v>192</v>
      </c>
      <c r="F180" s="104" t="s">
        <v>103</v>
      </c>
      <c r="G180" s="32"/>
      <c r="H180" s="104" t="s">
        <v>98</v>
      </c>
      <c r="I180" s="104"/>
      <c r="J180" s="732">
        <v>54.06</v>
      </c>
      <c r="K180" s="105">
        <v>50</v>
      </c>
      <c r="L180" s="41" t="s">
        <v>165</v>
      </c>
    </row>
    <row r="181" spans="1:12" ht="15" customHeight="1">
      <c r="A181" s="1402"/>
      <c r="B181" s="1424"/>
      <c r="C181" s="1482"/>
      <c r="D181" s="1390"/>
      <c r="E181" s="854" t="s">
        <v>329</v>
      </c>
      <c r="F181" s="808" t="s">
        <v>103</v>
      </c>
      <c r="G181" s="804"/>
      <c r="H181" s="808" t="s">
        <v>98</v>
      </c>
      <c r="I181" s="808"/>
      <c r="J181" s="808">
        <v>5.42</v>
      </c>
      <c r="K181" s="871">
        <v>5</v>
      </c>
      <c r="L181" s="805" t="s">
        <v>165</v>
      </c>
    </row>
    <row r="182" spans="1:12" ht="15" customHeight="1">
      <c r="A182" s="1402"/>
      <c r="B182" s="1424"/>
      <c r="C182" s="1482"/>
      <c r="D182" s="1390"/>
      <c r="E182" s="854" t="s">
        <v>330</v>
      </c>
      <c r="F182" s="808" t="s">
        <v>103</v>
      </c>
      <c r="G182" s="804"/>
      <c r="H182" s="808" t="s">
        <v>98</v>
      </c>
      <c r="I182" s="808"/>
      <c r="J182" s="808">
        <v>21.66</v>
      </c>
      <c r="K182" s="871">
        <v>20</v>
      </c>
      <c r="L182" s="805" t="s">
        <v>165</v>
      </c>
    </row>
    <row r="183" spans="1:12" ht="17.25" customHeight="1">
      <c r="A183" s="1402"/>
      <c r="B183" s="1424"/>
      <c r="C183" s="1482"/>
      <c r="D183" s="1390"/>
      <c r="E183" s="854"/>
      <c r="F183" s="808"/>
      <c r="G183" s="804"/>
      <c r="H183" s="808"/>
      <c r="I183" s="808"/>
      <c r="J183" s="808"/>
      <c r="K183" s="871"/>
      <c r="L183" s="805"/>
    </row>
    <row r="184" spans="1:12" ht="14.25" customHeight="1">
      <c r="A184" s="1402"/>
      <c r="B184" s="1424"/>
      <c r="C184" s="1482"/>
      <c r="D184" s="1390"/>
      <c r="E184" s="854"/>
      <c r="F184" s="808"/>
      <c r="G184" s="804"/>
      <c r="H184" s="808"/>
      <c r="I184" s="808"/>
      <c r="J184" s="808"/>
      <c r="K184" s="871"/>
      <c r="L184" s="805"/>
    </row>
    <row r="185" spans="1:12" ht="15" customHeight="1">
      <c r="A185" s="1402"/>
      <c r="B185" s="1425"/>
      <c r="C185" s="1482"/>
      <c r="D185" s="1390"/>
      <c r="E185" s="598"/>
      <c r="F185" s="599"/>
      <c r="G185" s="599"/>
      <c r="H185" s="599"/>
      <c r="I185" s="600"/>
      <c r="J185" s="600"/>
      <c r="K185" s="599"/>
      <c r="L185" s="599"/>
    </row>
    <row r="186" spans="1:12" ht="14.25" customHeight="1">
      <c r="A186" s="1401" t="s">
        <v>15</v>
      </c>
      <c r="B186" s="1431" t="s">
        <v>70</v>
      </c>
      <c r="C186" s="1437"/>
      <c r="D186" s="1390"/>
      <c r="E186" s="603"/>
      <c r="F186" s="213"/>
      <c r="G186" s="213"/>
      <c r="H186" s="213"/>
      <c r="I186" s="334"/>
      <c r="J186" s="334"/>
      <c r="K186" s="213"/>
      <c r="L186" s="213"/>
    </row>
    <row r="187" spans="1:12" ht="14.25" customHeight="1">
      <c r="A187" s="1402"/>
      <c r="B187" s="1424"/>
      <c r="C187" s="1438"/>
      <c r="D187" s="1390"/>
      <c r="E187" s="620"/>
      <c r="F187" s="621"/>
      <c r="G187" s="210"/>
      <c r="H187" s="591"/>
      <c r="I187" s="332"/>
      <c r="J187" s="333"/>
      <c r="K187" s="591"/>
      <c r="L187" s="591"/>
    </row>
    <row r="188" spans="1:12" ht="13.5" customHeight="1">
      <c r="A188" s="1402"/>
      <c r="B188" s="1424"/>
      <c r="C188" s="1438"/>
      <c r="D188" s="1390"/>
      <c r="E188" s="338"/>
      <c r="F188" s="210"/>
      <c r="G188" s="210"/>
      <c r="H188" s="211"/>
      <c r="I188" s="332"/>
      <c r="J188" s="333"/>
      <c r="K188" s="211"/>
      <c r="L188" s="212"/>
    </row>
    <row r="189" spans="1:12" ht="14.25" customHeight="1">
      <c r="A189" s="1403"/>
      <c r="B189" s="1425"/>
      <c r="C189" s="1439"/>
      <c r="D189" s="1390"/>
      <c r="E189" s="208"/>
      <c r="F189" s="214"/>
      <c r="G189" s="214"/>
      <c r="H189" s="209"/>
      <c r="I189" s="335"/>
      <c r="J189" s="331"/>
      <c r="K189" s="209"/>
      <c r="L189" s="215"/>
    </row>
    <row r="190" spans="1:12" ht="37.15" customHeight="1">
      <c r="A190" s="1420" t="s">
        <v>34</v>
      </c>
      <c r="B190" s="1461"/>
      <c r="C190" s="1455" t="s">
        <v>137</v>
      </c>
      <c r="D190" s="1456"/>
      <c r="E190" s="614"/>
      <c r="F190" s="615"/>
      <c r="G190" s="615"/>
      <c r="H190" s="616"/>
      <c r="I190" s="617"/>
      <c r="J190" s="618"/>
      <c r="K190" s="616"/>
      <c r="L190" s="619"/>
    </row>
    <row r="191" spans="1:12" ht="34.5" customHeight="1" thickBot="1">
      <c r="A191" s="1462"/>
      <c r="B191" s="1463"/>
      <c r="C191" s="708" t="s">
        <v>31</v>
      </c>
      <c r="D191" s="16" t="s">
        <v>51</v>
      </c>
      <c r="E191" s="1469" t="s">
        <v>38</v>
      </c>
      <c r="F191" s="1459" t="s">
        <v>64</v>
      </c>
      <c r="G191" s="1459" t="s">
        <v>45</v>
      </c>
      <c r="H191" s="1459" t="s">
        <v>39</v>
      </c>
      <c r="I191" s="1465" t="s">
        <v>90</v>
      </c>
      <c r="J191" s="1465" t="s">
        <v>91</v>
      </c>
      <c r="K191" s="1459" t="s">
        <v>138</v>
      </c>
      <c r="L191" s="1457" t="s">
        <v>40</v>
      </c>
    </row>
    <row r="192" spans="1:12" ht="15" customHeight="1" thickBot="1">
      <c r="A192" s="1429" t="s">
        <v>16</v>
      </c>
      <c r="B192" s="1430"/>
      <c r="C192" s="709">
        <f>(C13*0.03%)*0.1</f>
        <v>144.98999999999998</v>
      </c>
      <c r="D192" s="100">
        <f>SUM(D203+D209+D216+D193)</f>
        <v>145</v>
      </c>
      <c r="E192" s="1470"/>
      <c r="F192" s="1460"/>
      <c r="G192" s="1460"/>
      <c r="H192" s="1460"/>
      <c r="I192" s="1466"/>
      <c r="J192" s="1466"/>
      <c r="K192" s="1460"/>
      <c r="L192" s="1458"/>
    </row>
    <row r="193" spans="1:12" s="133" customFormat="1" ht="15" customHeight="1">
      <c r="A193" s="1401" t="s">
        <v>17</v>
      </c>
      <c r="B193" s="1252" t="s">
        <v>71</v>
      </c>
      <c r="C193" s="1464"/>
      <c r="D193" s="1390">
        <v>42</v>
      </c>
      <c r="E193" s="247"/>
      <c r="F193" s="248"/>
      <c r="G193" s="1467"/>
      <c r="H193" s="1467"/>
      <c r="I193" s="1467"/>
      <c r="J193" s="1467"/>
      <c r="K193" s="1467"/>
      <c r="L193" s="1468"/>
    </row>
    <row r="194" spans="1:12" s="133" customFormat="1" ht="17.25" customHeight="1">
      <c r="A194" s="1402"/>
      <c r="B194" s="1248"/>
      <c r="C194" s="1464"/>
      <c r="D194" s="1390"/>
      <c r="E194" s="768" t="s">
        <v>296</v>
      </c>
      <c r="F194" s="721" t="s">
        <v>103</v>
      </c>
      <c r="G194" s="727" t="s">
        <v>170</v>
      </c>
      <c r="H194" s="727" t="s">
        <v>120</v>
      </c>
      <c r="I194" s="725">
        <v>1</v>
      </c>
      <c r="J194" s="725">
        <v>1</v>
      </c>
      <c r="K194" s="738">
        <v>10</v>
      </c>
      <c r="L194" s="775" t="s">
        <v>254</v>
      </c>
    </row>
    <row r="195" spans="1:12" ht="22.5" customHeight="1">
      <c r="A195" s="1402"/>
      <c r="B195" s="1248"/>
      <c r="C195" s="1400"/>
      <c r="D195" s="1390"/>
      <c r="E195" s="768" t="s">
        <v>298</v>
      </c>
      <c r="F195" s="722" t="s">
        <v>103</v>
      </c>
      <c r="G195" s="727" t="s">
        <v>170</v>
      </c>
      <c r="H195" s="727" t="s">
        <v>120</v>
      </c>
      <c r="I195" s="725">
        <v>1</v>
      </c>
      <c r="J195" s="725">
        <v>1</v>
      </c>
      <c r="K195" s="738">
        <v>10</v>
      </c>
      <c r="L195" s="775" t="s">
        <v>254</v>
      </c>
    </row>
    <row r="196" spans="1:12" ht="22.5" customHeight="1">
      <c r="A196" s="1402"/>
      <c r="B196" s="1248"/>
      <c r="C196" s="1400"/>
      <c r="D196" s="1390"/>
      <c r="E196" s="735" t="s">
        <v>295</v>
      </c>
      <c r="F196" s="722" t="s">
        <v>103</v>
      </c>
      <c r="G196" s="727"/>
      <c r="H196" s="727"/>
      <c r="I196" s="725"/>
      <c r="J196" s="776"/>
      <c r="K196" s="738">
        <v>10</v>
      </c>
      <c r="L196" s="775"/>
    </row>
    <row r="197" spans="1:12" ht="34.5" customHeight="1">
      <c r="A197" s="1402"/>
      <c r="B197" s="1248"/>
      <c r="C197" s="1400"/>
      <c r="D197" s="1390"/>
      <c r="E197" s="737" t="s">
        <v>321</v>
      </c>
      <c r="F197" s="727" t="s">
        <v>103</v>
      </c>
      <c r="G197" s="727" t="s">
        <v>170</v>
      </c>
      <c r="H197" s="727" t="s">
        <v>120</v>
      </c>
      <c r="I197" s="725">
        <v>1</v>
      </c>
      <c r="J197" s="725">
        <v>1</v>
      </c>
      <c r="K197" s="738">
        <v>1000</v>
      </c>
      <c r="L197" s="775" t="s">
        <v>254</v>
      </c>
    </row>
    <row r="198" spans="1:12" ht="48.75" customHeight="1">
      <c r="A198" s="1402"/>
      <c r="B198" s="1276"/>
      <c r="C198" s="1400"/>
      <c r="D198" s="1390"/>
      <c r="E198" s="739" t="s">
        <v>282</v>
      </c>
      <c r="F198" s="727" t="s">
        <v>103</v>
      </c>
      <c r="G198" s="727" t="s">
        <v>170</v>
      </c>
      <c r="H198" s="727" t="s">
        <v>120</v>
      </c>
      <c r="I198" s="725">
        <v>1</v>
      </c>
      <c r="J198" s="725">
        <v>1</v>
      </c>
      <c r="K198" s="727">
        <v>40</v>
      </c>
      <c r="L198" s="775" t="s">
        <v>254</v>
      </c>
    </row>
    <row r="199" spans="1:12" ht="17.25" customHeight="1">
      <c r="A199" s="1402"/>
      <c r="B199" s="1276"/>
      <c r="C199" s="1400"/>
      <c r="D199" s="1390"/>
      <c r="E199" s="742"/>
      <c r="F199" s="752"/>
      <c r="G199" s="777"/>
      <c r="H199" s="778"/>
      <c r="I199" s="736"/>
      <c r="J199" s="736"/>
      <c r="K199" s="752"/>
      <c r="L199" s="752"/>
    </row>
    <row r="200" spans="1:12" ht="14.25" customHeight="1">
      <c r="A200" s="1402"/>
      <c r="B200" s="1276"/>
      <c r="C200" s="1400"/>
      <c r="D200" s="1390"/>
      <c r="E200" s="742"/>
      <c r="F200" s="779"/>
      <c r="G200" s="778"/>
      <c r="H200" s="779"/>
      <c r="I200" s="780"/>
      <c r="J200" s="736"/>
      <c r="K200" s="771"/>
      <c r="L200" s="752"/>
    </row>
    <row r="201" spans="1:12" ht="13.5" customHeight="1">
      <c r="A201" s="1402"/>
      <c r="B201" s="1276"/>
      <c r="C201" s="1400"/>
      <c r="D201" s="1390"/>
      <c r="E201" s="414"/>
      <c r="F201" s="154"/>
      <c r="G201" s="123"/>
      <c r="H201" s="154"/>
      <c r="I201" s="330"/>
      <c r="J201" s="41"/>
      <c r="K201" s="416"/>
      <c r="L201" s="32"/>
    </row>
    <row r="202" spans="1:12" ht="13.5" customHeight="1">
      <c r="A202" s="1403"/>
      <c r="B202" s="1249"/>
      <c r="C202" s="1400"/>
      <c r="D202" s="1390"/>
      <c r="E202" s="598"/>
      <c r="F202" s="599"/>
      <c r="G202" s="599"/>
      <c r="H202" s="599"/>
      <c r="I202" s="600"/>
      <c r="J202" s="600"/>
      <c r="K202" s="599"/>
      <c r="L202" s="599"/>
    </row>
    <row r="203" spans="1:12" ht="15" customHeight="1">
      <c r="A203" s="1401" t="s">
        <v>18</v>
      </c>
      <c r="B203" s="1431" t="s">
        <v>84</v>
      </c>
      <c r="C203" s="1400"/>
      <c r="D203" s="1390">
        <v>33</v>
      </c>
      <c r="E203" s="781"/>
      <c r="F203" s="782"/>
      <c r="G203" s="782"/>
      <c r="H203" s="782"/>
      <c r="I203" s="783"/>
      <c r="J203" s="783"/>
      <c r="K203" s="782"/>
      <c r="L203" s="782"/>
    </row>
    <row r="204" spans="1:12" ht="15" customHeight="1">
      <c r="A204" s="1402"/>
      <c r="B204" s="1424"/>
      <c r="C204" s="1400"/>
      <c r="D204" s="1390"/>
      <c r="E204" s="784" t="s">
        <v>224</v>
      </c>
      <c r="F204" s="770" t="s">
        <v>103</v>
      </c>
      <c r="G204" s="785" t="s">
        <v>170</v>
      </c>
      <c r="H204" s="785" t="s">
        <v>120</v>
      </c>
      <c r="I204" s="786">
        <v>10</v>
      </c>
      <c r="J204" s="786">
        <v>10</v>
      </c>
      <c r="K204" s="787">
        <v>20</v>
      </c>
      <c r="L204" s="770" t="s">
        <v>254</v>
      </c>
    </row>
    <row r="205" spans="1:12" ht="15" customHeight="1">
      <c r="A205" s="1402"/>
      <c r="B205" s="1424"/>
      <c r="C205" s="1400"/>
      <c r="D205" s="1390"/>
      <c r="E205" s="788" t="s">
        <v>226</v>
      </c>
      <c r="F205" s="752" t="s">
        <v>103</v>
      </c>
      <c r="G205" s="778" t="s">
        <v>170</v>
      </c>
      <c r="H205" s="778" t="s">
        <v>120</v>
      </c>
      <c r="I205" s="789">
        <v>10</v>
      </c>
      <c r="J205" s="789">
        <v>10</v>
      </c>
      <c r="K205" s="759">
        <v>10</v>
      </c>
      <c r="L205" s="752" t="s">
        <v>254</v>
      </c>
    </row>
    <row r="206" spans="1:12" ht="15" customHeight="1">
      <c r="A206" s="1402"/>
      <c r="B206" s="1424"/>
      <c r="C206" s="1400"/>
      <c r="D206" s="1390"/>
      <c r="E206" s="788" t="s">
        <v>225</v>
      </c>
      <c r="F206" s="752" t="s">
        <v>103</v>
      </c>
      <c r="G206" s="778" t="s">
        <v>170</v>
      </c>
      <c r="H206" s="778" t="s">
        <v>120</v>
      </c>
      <c r="I206" s="789">
        <v>10</v>
      </c>
      <c r="J206" s="789">
        <v>10</v>
      </c>
      <c r="K206" s="759">
        <v>20</v>
      </c>
      <c r="L206" s="752" t="s">
        <v>254</v>
      </c>
    </row>
    <row r="207" spans="1:12" ht="10.5" customHeight="1">
      <c r="A207" s="1402"/>
      <c r="B207" s="1424"/>
      <c r="C207" s="1400"/>
      <c r="D207" s="1390"/>
      <c r="E207" s="790"/>
      <c r="F207" s="779"/>
      <c r="G207" s="779"/>
      <c r="H207" s="779"/>
      <c r="I207" s="780"/>
      <c r="J207" s="780"/>
      <c r="K207" s="779"/>
      <c r="L207" s="752"/>
    </row>
    <row r="208" spans="1:12" ht="12.75" customHeight="1">
      <c r="A208" s="1403"/>
      <c r="B208" s="1425"/>
      <c r="C208" s="1400"/>
      <c r="D208" s="1390"/>
      <c r="E208" s="791"/>
      <c r="F208" s="792"/>
      <c r="G208" s="792"/>
      <c r="H208" s="792"/>
      <c r="I208" s="793"/>
      <c r="J208" s="793"/>
      <c r="K208" s="792"/>
      <c r="L208" s="792"/>
    </row>
    <row r="209" spans="1:12" ht="15" customHeight="1">
      <c r="A209" s="1401" t="s">
        <v>19</v>
      </c>
      <c r="B209" s="1252" t="s">
        <v>72</v>
      </c>
      <c r="C209" s="1400"/>
      <c r="D209" s="1390">
        <v>50</v>
      </c>
      <c r="E209" s="603"/>
      <c r="F209" s="213"/>
      <c r="G209" s="213"/>
      <c r="H209" s="213"/>
      <c r="I209" s="334"/>
      <c r="J209" s="334"/>
      <c r="K209" s="213"/>
      <c r="L209" s="213"/>
    </row>
    <row r="210" spans="1:12" ht="15" customHeight="1">
      <c r="A210" s="1402"/>
      <c r="B210" s="1248"/>
      <c r="C210" s="1400"/>
      <c r="D210" s="1390"/>
      <c r="E210" s="604" t="s">
        <v>124</v>
      </c>
      <c r="F210" s="591" t="s">
        <v>103</v>
      </c>
      <c r="G210" s="592"/>
      <c r="H210" s="591" t="s">
        <v>122</v>
      </c>
      <c r="I210" s="605"/>
      <c r="J210" s="605">
        <v>10</v>
      </c>
      <c r="K210" s="591">
        <v>100</v>
      </c>
      <c r="L210" s="591" t="s">
        <v>254</v>
      </c>
    </row>
    <row r="211" spans="1:12" ht="15" customHeight="1">
      <c r="A211" s="1402"/>
      <c r="B211" s="1248"/>
      <c r="C211" s="1400"/>
      <c r="D211" s="1390"/>
      <c r="E211" s="127" t="s">
        <v>124</v>
      </c>
      <c r="F211" s="32" t="s">
        <v>123</v>
      </c>
      <c r="G211" s="121"/>
      <c r="H211" s="32" t="s">
        <v>122</v>
      </c>
      <c r="I211" s="41"/>
      <c r="J211" s="41">
        <v>10</v>
      </c>
      <c r="K211" s="32">
        <v>500</v>
      </c>
      <c r="L211" s="32" t="s">
        <v>254</v>
      </c>
    </row>
    <row r="212" spans="1:12" ht="15" customHeight="1">
      <c r="A212" s="1402"/>
      <c r="B212" s="1248"/>
      <c r="C212" s="1400"/>
      <c r="D212" s="1390"/>
      <c r="E212" s="127" t="s">
        <v>125</v>
      </c>
      <c r="F212" s="32" t="s">
        <v>103</v>
      </c>
      <c r="G212" s="121"/>
      <c r="H212" s="32" t="s">
        <v>122</v>
      </c>
      <c r="I212" s="41"/>
      <c r="J212" s="41">
        <v>5</v>
      </c>
      <c r="K212" s="32">
        <v>50</v>
      </c>
      <c r="L212" s="32" t="s">
        <v>254</v>
      </c>
    </row>
    <row r="213" spans="1:12" ht="15" customHeight="1">
      <c r="A213" s="1402"/>
      <c r="B213" s="1248"/>
      <c r="C213" s="1400"/>
      <c r="D213" s="1390"/>
      <c r="E213" s="127" t="s">
        <v>125</v>
      </c>
      <c r="F213" s="32" t="s">
        <v>123</v>
      </c>
      <c r="G213" s="121"/>
      <c r="H213" s="32" t="s">
        <v>122</v>
      </c>
      <c r="I213" s="41"/>
      <c r="J213" s="41">
        <v>5</v>
      </c>
      <c r="K213" s="752">
        <v>1000</v>
      </c>
      <c r="L213" s="32" t="s">
        <v>254</v>
      </c>
    </row>
    <row r="214" spans="1:12" ht="15" customHeight="1">
      <c r="A214" s="1402"/>
      <c r="B214" s="1248"/>
      <c r="C214" s="1400"/>
      <c r="D214" s="1390"/>
      <c r="E214" s="127"/>
      <c r="F214" s="32"/>
      <c r="G214" s="32"/>
      <c r="H214" s="32"/>
      <c r="I214" s="41"/>
      <c r="J214" s="41"/>
      <c r="K214" s="752"/>
      <c r="L214" s="32"/>
    </row>
    <row r="215" spans="1:12" ht="15" customHeight="1">
      <c r="A215" s="1403"/>
      <c r="B215" s="1249"/>
      <c r="C215" s="1400"/>
      <c r="D215" s="1390"/>
      <c r="E215" s="589" t="s">
        <v>126</v>
      </c>
      <c r="F215" s="145" t="s">
        <v>123</v>
      </c>
      <c r="G215" s="413"/>
      <c r="H215" s="145" t="s">
        <v>198</v>
      </c>
      <c r="I215" s="245"/>
      <c r="J215" s="245">
        <v>5</v>
      </c>
      <c r="K215" s="804">
        <v>20</v>
      </c>
      <c r="L215" s="145" t="s">
        <v>254</v>
      </c>
    </row>
    <row r="216" spans="1:12" ht="15" customHeight="1">
      <c r="A216" s="1401" t="s">
        <v>20</v>
      </c>
      <c r="B216" s="1252" t="s">
        <v>73</v>
      </c>
      <c r="C216" s="1400"/>
      <c r="D216" s="1390">
        <v>20</v>
      </c>
      <c r="E216" s="139"/>
      <c r="F216" s="213"/>
      <c r="G216" s="213"/>
      <c r="H216" s="213"/>
      <c r="I216" s="334"/>
      <c r="J216" s="334"/>
      <c r="K216" s="782"/>
      <c r="L216" s="213"/>
    </row>
    <row r="217" spans="1:12" ht="15" customHeight="1">
      <c r="A217" s="1402"/>
      <c r="B217" s="1248"/>
      <c r="C217" s="1400"/>
      <c r="D217" s="1390"/>
      <c r="E217" s="590" t="s">
        <v>195</v>
      </c>
      <c r="F217" s="591" t="s">
        <v>103</v>
      </c>
      <c r="G217" s="592"/>
      <c r="H217" s="592" t="s">
        <v>107</v>
      </c>
      <c r="I217" s="329"/>
      <c r="J217" s="845">
        <v>1.1100000000000001</v>
      </c>
      <c r="K217" s="835" t="s">
        <v>121</v>
      </c>
      <c r="L217" s="591" t="s">
        <v>254</v>
      </c>
    </row>
    <row r="218" spans="1:12" ht="15" customHeight="1">
      <c r="A218" s="1402"/>
      <c r="B218" s="1248"/>
      <c r="C218" s="1400"/>
      <c r="D218" s="1390"/>
      <c r="E218" s="149"/>
      <c r="F218" s="32"/>
      <c r="G218" s="32"/>
      <c r="H218" s="32"/>
      <c r="I218" s="41"/>
      <c r="J218" s="41"/>
      <c r="K218" s="752"/>
      <c r="L218" s="32"/>
    </row>
    <row r="219" spans="1:12" ht="12.75" customHeight="1">
      <c r="A219" s="1402"/>
      <c r="B219" s="1248"/>
      <c r="C219" s="1400"/>
      <c r="D219" s="1390"/>
      <c r="E219" s="127"/>
      <c r="F219" s="32"/>
      <c r="G219" s="32"/>
      <c r="H219" s="32"/>
      <c r="I219" s="41"/>
      <c r="J219" s="41"/>
      <c r="K219" s="32"/>
      <c r="L219" s="32"/>
    </row>
    <row r="220" spans="1:12" ht="12.75" customHeight="1">
      <c r="A220" s="1403"/>
      <c r="B220" s="1249"/>
      <c r="C220" s="1400"/>
      <c r="D220" s="1390"/>
      <c r="E220" s="589"/>
      <c r="F220" s="145"/>
      <c r="G220" s="145"/>
      <c r="H220" s="145"/>
      <c r="I220" s="245"/>
      <c r="J220" s="245"/>
      <c r="K220" s="145"/>
      <c r="L220" s="145"/>
    </row>
    <row r="221" spans="1:12" ht="15" customHeight="1">
      <c r="A221" s="1476" t="s">
        <v>74</v>
      </c>
      <c r="B221" s="1478" t="s">
        <v>75</v>
      </c>
      <c r="C221" s="1480"/>
      <c r="D221" s="1474">
        <v>20</v>
      </c>
      <c r="E221" s="126" t="s">
        <v>130</v>
      </c>
      <c r="F221" s="124" t="s">
        <v>103</v>
      </c>
      <c r="G221" s="122"/>
      <c r="H221" s="122" t="s">
        <v>128</v>
      </c>
      <c r="I221" s="21"/>
      <c r="J221" s="21">
        <v>3</v>
      </c>
      <c r="K221" s="122">
        <v>100</v>
      </c>
      <c r="L221" s="124" t="s">
        <v>254</v>
      </c>
    </row>
    <row r="222" spans="1:12" ht="15" customHeight="1">
      <c r="A222" s="1477"/>
      <c r="B222" s="1479"/>
      <c r="C222" s="1481"/>
      <c r="D222" s="1475"/>
      <c r="E222" s="290" t="s">
        <v>131</v>
      </c>
      <c r="F222" s="147" t="s">
        <v>103</v>
      </c>
      <c r="G222" s="250"/>
      <c r="H222" s="250" t="s">
        <v>128</v>
      </c>
      <c r="I222" s="157"/>
      <c r="J222" s="157" t="s">
        <v>129</v>
      </c>
      <c r="K222" s="250">
        <v>20</v>
      </c>
      <c r="L222" s="32" t="s">
        <v>254</v>
      </c>
    </row>
    <row r="223" spans="1:12" ht="6.75" customHeight="1">
      <c r="A223" s="202"/>
      <c r="B223" s="202"/>
      <c r="C223" s="205"/>
      <c r="D223" s="205"/>
      <c r="F223" s="25"/>
      <c r="G223" s="25"/>
      <c r="H223" s="25"/>
      <c r="I223" s="25"/>
      <c r="J223" s="25"/>
      <c r="K223" s="96"/>
      <c r="L223" s="96"/>
    </row>
    <row r="224" spans="1:12" ht="8.25" customHeight="1">
      <c r="A224" s="202"/>
      <c r="B224" s="94"/>
      <c r="C224" s="205"/>
      <c r="D224" s="205"/>
      <c r="E224" s="33"/>
      <c r="K224" s="216"/>
      <c r="L224" s="25"/>
    </row>
    <row r="225" spans="1:12" ht="33" customHeight="1">
      <c r="A225" s="202"/>
      <c r="B225" s="1409" t="s">
        <v>76</v>
      </c>
      <c r="C225" s="1409"/>
      <c r="D225" s="377">
        <f>C15</f>
        <v>2416.5</v>
      </c>
      <c r="F225" s="200"/>
      <c r="G225" s="200"/>
      <c r="H225" s="200"/>
      <c r="I225" s="200"/>
      <c r="J225" s="200"/>
      <c r="K225" s="200"/>
      <c r="L225" s="200"/>
    </row>
    <row r="226" spans="1:12" ht="8.25" customHeight="1">
      <c r="A226" s="200"/>
      <c r="B226" s="376"/>
      <c r="C226" s="376"/>
      <c r="D226" s="376"/>
      <c r="E226" s="200"/>
      <c r="F226" s="200"/>
      <c r="G226" s="200"/>
      <c r="H226" s="200"/>
      <c r="I226" s="200"/>
      <c r="J226" s="200"/>
      <c r="K226" s="200"/>
      <c r="L226" s="200"/>
    </row>
    <row r="227" spans="1:12">
      <c r="A227" s="45"/>
      <c r="B227" s="1473" t="s">
        <v>183</v>
      </c>
      <c r="C227" s="1473"/>
      <c r="D227" s="378">
        <f>D20+D28+D31+D45+D49+D74+D97+D145+D192+D221</f>
        <v>2436</v>
      </c>
      <c r="E227" s="200"/>
      <c r="F227" s="5"/>
      <c r="G227" s="5"/>
      <c r="H227" s="5"/>
      <c r="I227" s="5"/>
      <c r="J227" s="5"/>
      <c r="K227" s="5"/>
      <c r="L227" s="5"/>
    </row>
    <row r="228" spans="1:12" ht="10.5" customHeight="1">
      <c r="B228" s="11"/>
      <c r="C228" s="11"/>
      <c r="D228" s="11"/>
      <c r="E228" s="5"/>
      <c r="F228" s="31"/>
      <c r="G228" s="31"/>
      <c r="H228" s="31"/>
      <c r="I228" s="31"/>
      <c r="J228" s="31"/>
      <c r="K228" s="5"/>
      <c r="L228" s="5"/>
    </row>
    <row r="229" spans="1:12">
      <c r="B229" s="20" t="s">
        <v>157</v>
      </c>
      <c r="C229" s="95"/>
      <c r="D229" s="17"/>
      <c r="E229" s="31"/>
      <c r="F229" s="11"/>
      <c r="G229" s="31"/>
      <c r="H229" s="31"/>
      <c r="I229" s="31"/>
      <c r="J229" s="31"/>
      <c r="K229" s="5"/>
      <c r="L229" s="5"/>
    </row>
    <row r="230" spans="1:12">
      <c r="B230" s="20"/>
      <c r="C230" s="95" t="s">
        <v>159</v>
      </c>
      <c r="D230" s="17"/>
      <c r="E230" s="11"/>
      <c r="F230" s="17"/>
      <c r="G230" s="31"/>
      <c r="H230" s="31"/>
      <c r="I230" s="31"/>
      <c r="J230" s="31"/>
      <c r="K230" s="5"/>
      <c r="L230" s="5"/>
    </row>
    <row r="231" spans="1:12">
      <c r="B231" s="44"/>
      <c r="C231" s="95" t="s">
        <v>359</v>
      </c>
      <c r="D231" s="17"/>
      <c r="E231" s="17"/>
      <c r="F231" s="17"/>
      <c r="G231" s="11"/>
      <c r="H231" s="11"/>
      <c r="I231" s="11"/>
      <c r="J231" s="11"/>
      <c r="K231" s="5"/>
      <c r="L231" s="5"/>
    </row>
    <row r="232" spans="1:12">
      <c r="B232" s="44"/>
      <c r="C232" s="95" t="s">
        <v>216</v>
      </c>
      <c r="D232" s="95"/>
      <c r="E232" s="17"/>
      <c r="F232" s="17"/>
      <c r="G232" s="17"/>
      <c r="H232" s="17"/>
      <c r="I232" s="11"/>
      <c r="J232" s="11"/>
      <c r="K232" s="5"/>
      <c r="L232" s="5"/>
    </row>
    <row r="233" spans="1:12">
      <c r="E233" s="97"/>
      <c r="G233" s="17"/>
      <c r="H233" s="17"/>
      <c r="I233" s="11"/>
      <c r="J233" s="11"/>
      <c r="K233" s="5"/>
      <c r="L233" s="5"/>
    </row>
    <row r="234" spans="1:12" ht="15.75">
      <c r="A234" s="201"/>
      <c r="B234" s="5"/>
      <c r="C234" s="5"/>
      <c r="D234" s="6"/>
      <c r="G234" s="19"/>
      <c r="H234" s="19"/>
      <c r="I234" s="11"/>
      <c r="J234" s="18"/>
      <c r="K234" s="5"/>
      <c r="L234" s="5"/>
    </row>
    <row r="235" spans="1:12">
      <c r="A235" s="201"/>
      <c r="B235" s="5"/>
      <c r="C235" s="5"/>
      <c r="D235" s="6"/>
      <c r="F235" s="5"/>
      <c r="G235" s="5"/>
      <c r="H235" s="5"/>
      <c r="I235" s="5"/>
      <c r="J235" s="5"/>
      <c r="K235" s="5"/>
      <c r="L235" s="5"/>
    </row>
    <row r="236" spans="1:12">
      <c r="A236" s="201"/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</row>
    <row r="237" spans="1:12">
      <c r="A237" s="201"/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</row>
    <row r="238" spans="1:12">
      <c r="A238" s="201"/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</row>
    <row r="239" spans="1:12">
      <c r="A239" s="201"/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</row>
    <row r="240" spans="1:12">
      <c r="A240" s="201"/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</row>
    <row r="241" spans="1:12">
      <c r="A241" s="201"/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</row>
    <row r="242" spans="1:12">
      <c r="A242" s="201"/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</row>
    <row r="243" spans="1:12">
      <c r="A243" s="201"/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</row>
    <row r="244" spans="1:12">
      <c r="A244" s="201"/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</row>
    <row r="245" spans="1:12">
      <c r="A245" s="201"/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</row>
    <row r="246" spans="1:12">
      <c r="E246" s="5"/>
      <c r="F246" s="5"/>
      <c r="G246" s="5"/>
      <c r="H246" s="5"/>
      <c r="I246" s="5"/>
      <c r="J246" s="5"/>
      <c r="K246" s="5"/>
      <c r="L246" s="5"/>
    </row>
    <row r="247" spans="1:12">
      <c r="E247" s="5"/>
    </row>
  </sheetData>
  <protectedRanges>
    <protectedRange password="CDC0" sqref="H31:H32 H36 H26:H27" name="Range1_7_1_2"/>
    <protectedRange password="CDC0" sqref="F35 F31 H35 I31:K32 E31:E32 I35:K36 E35:E36" name="Range1_8_1_2"/>
    <protectedRange password="CDC0" sqref="F45:F46" name="Range1_8_1_1_1"/>
    <protectedRange password="CDC0" sqref="E45:E46 G45:G46 I45:K46" name="Range1_9_2"/>
    <protectedRange password="CDC0" sqref="E49:E51 H45:H46 K49:K50 H49:I51" name="Range1_10_2"/>
    <protectedRange password="CDC0" sqref="K75 K84 I100:K100 I76:K76" name="Range1_15_1"/>
    <protectedRange password="CDC0" sqref="E76:H76 H100" name="Range1_6_6"/>
    <protectedRange password="CDC0" sqref="F75:H75 F100:G100" name="Range1_11_2_1"/>
    <protectedRange password="CDC0" sqref="F32 F36" name="Range1_7_2"/>
    <protectedRange password="CDC0" sqref="G176 F84:F86 F94" name="Range1_12_13_1_1"/>
    <protectedRange password="CDC0" sqref="K93" name="Range1_12_1_1_1"/>
    <protectedRange password="CDC0" sqref="H84" name="Range1_12_8_1_1"/>
    <protectedRange password="CDC0" sqref="E147:F147 J164:J165 K148:K149 F148:F149" name="Range1_18_1"/>
    <protectedRange password="CDC0" sqref="K153" name="Range1_11_1_1"/>
    <protectedRange password="CDC0" sqref="E156:F156" name="Range1_9_1_1"/>
    <protectedRange password="CDC0" sqref="I156:J157 I162:J162 I158:I161" name="Range1_7_1_1_1"/>
    <protectedRange password="CDC0" sqref="E170:G170 F171:G171" name="Range1_19_1"/>
    <protectedRange password="CDC0" sqref="H170:J171 H164:H165" name="Range1_4_1_1"/>
    <protectedRange password="CDC0" sqref="E175:F175 F176 H175:J176" name="Range1_4_2_1"/>
    <protectedRange password="CDC0" sqref="F179:I179 F187 H187 K187 K179" name="Range1_20_1"/>
    <protectedRange password="CDC0" sqref="F204:K206" name="Range1_22_1"/>
    <protectedRange password="CDC0" sqref="E204:E206" name="Range1_6_1_1"/>
    <protectedRange password="CDC0" sqref="E210:F215 H210:K215 G214" name="Range1_23_1"/>
    <protectedRange password="CDC0" sqref="F218:K220 E219:E220" name="Range1_14_1"/>
    <protectedRange password="CDC0" sqref="F217" name="Range1_24_1"/>
    <protectedRange password="CDC0" sqref="E221" name="Range1_25_1"/>
    <protectedRange password="CDC0" sqref="C9:D9" name="Range1_11_3"/>
    <protectedRange password="CDC0" sqref="L147:L149 L153" name="Range1_6"/>
    <protectedRange password="CDC0" sqref="L218:L220 L223:L224 L207" name="Range1_12_1_3"/>
    <protectedRange password="CDC0" sqref="H156:H162" name="Range1_3"/>
    <protectedRange password="CDC0" sqref="E162 E157" name="Range1"/>
    <protectedRange password="CDC0" sqref="E149" name="Range1_2"/>
    <protectedRange password="CDC0" sqref="L156:L162" name="Range1_12_1_4_1"/>
    <protectedRange sqref="K175" name="Range1_10_1_1_1"/>
    <protectedRange password="CDC0" sqref="H85" name="Range1_1_4"/>
    <protectedRange password="CDC0" sqref="F165 I165" name="Range1_5"/>
    <protectedRange sqref="K165" name="Range1_10_1_1"/>
    <protectedRange password="CDC0" sqref="I52:I54 E52:E54" name="Range1_8"/>
    <protectedRange password="CDC0" sqref="F52:F54" name="Range1_8_2_1"/>
    <protectedRange password="CDC0" sqref="K52:K54 H52:H54" name="Range1_10"/>
    <protectedRange password="CDC0" sqref="G49:G54 G31:G32 G35:G36 G24:G27" name="Range1_6_2"/>
    <protectedRange password="CDC0" sqref="E26:E27" name="Range1_9"/>
    <protectedRange password="CDC0" sqref="F26:F27" name="Range1_6_4"/>
    <protectedRange password="CDC0" sqref="L175:L176 L31:L32 L187 L179 L35:L36 I26:L27 I24:I25 L84:L86 L93:L94" name="Range1_6_5"/>
    <protectedRange password="CDC0" sqref="E20:I21 K28:K29 G22:I23 H24:H25 K20:L25" name="Range1_6_8"/>
    <protectedRange password="CDC0" sqref="I153:J153" name="Range1_2_3"/>
    <protectedRange password="CDC0" sqref="H149" name="Range1_14_2"/>
    <protectedRange password="CDC0" sqref="H153 H147:H148" name="Range1_12_1_10"/>
    <protectedRange password="CDC0" sqref="E154:F154 H154:L154" name="Range1_4"/>
    <protectedRange password="CDC0" sqref="J145:K145 E145" name="Range1_7"/>
    <protectedRange password="CDC0" sqref="L145" name="Range1_7_1"/>
    <protectedRange password="CDC0" sqref="G145:H145" name="Range1_12_1_9"/>
    <protectedRange password="CDC0" sqref="I145" name="Range1_3_1"/>
    <protectedRange password="CDC0" sqref="E180" name="Range1_13"/>
    <protectedRange password="CDC0" sqref="G180 G175 G153:G154 G147:G149 G84:G86 G94 G156:G162" name="Range1_6_3"/>
    <protectedRange password="CDC0" sqref="F180 H180" name="Range1_4_1"/>
    <protectedRange sqref="K180" name="Range1_10_1_1_2"/>
    <protectedRange password="CDC0" sqref="L180" name="Range1_7_1_1"/>
    <protectedRange password="CDC0" sqref="G217:I217 G139 G143 K217" name="Range1_19"/>
    <protectedRange password="CDC0" sqref="L214" name="Range1_12_1_20"/>
    <protectedRange password="CDC0" sqref="L100" name="Range1_6_7"/>
    <protectedRange password="CDC0" sqref="L164:L165" name="Range1_6_12"/>
    <protectedRange password="CDC0" sqref="J83" name="Range1_11"/>
    <protectedRange password="CDC0" sqref="F81:H83 E79:H80" name="Range1_1_1"/>
    <protectedRange password="CDC0" sqref="K79:K83" name="Range1_11_1_2"/>
    <protectedRange password="CDC0" sqref="I83" name="Range1_1_1_1"/>
    <protectedRange password="CDC0" sqref="L83" name="Range1_6_7_3"/>
    <protectedRange password="CDC0" sqref="E119:E122 K119:K122" name="Range1_14"/>
    <protectedRange password="CDC0" sqref="L114 L118 L103:L112 L124:L127 L129:L137" name="Range1_6_10"/>
    <protectedRange password="CDC0" sqref="L97:L99 L101:L102 L116:L117 L119:L122" name="Range1_7_3"/>
    <protectedRange password="CDC0" sqref="K103:K105 G110 K116 E116:F116 H103:H106 H97:H99 H110:H112 E124:F126 E97:F99 G102:K102 K97:K99 K124:K126 E110:F112 K129:K133 H125 K136:K137 H101 E101:F106 K101 H119:H122 F139 H139 K139 F143 H143 K143:K144 F129:H137" name="Range1_12_1_5"/>
    <protectedRange password="CDC0" sqref="I110:J110 J103:J106" name="Range1_12_1_1_3"/>
    <protectedRange password="CDC0" sqref="G215" name="Range1_18"/>
    <protectedRange password="CDC0" sqref="G210:G213" name="Range1_18_2"/>
    <protectedRange password="CDC0" sqref="J20:J21" name="Range1_6_1"/>
    <protectedRange password="CDC0" sqref="G164" name="Range1_15"/>
    <protectedRange password="CDC0" sqref="E164" name="Range1_16"/>
    <protectedRange password="CDC0" sqref="I139 I143:I144" name="Range1_12_1_2_1"/>
    <protectedRange password="CDC0" sqref="E127:F127 K127" name="Range1_12_1_13"/>
    <protectedRange password="CDC0" sqref="E34" name="Range1_22"/>
    <protectedRange password="CDC0" sqref="G115" name="Range1_1_2"/>
    <protectedRange password="CDC0" sqref="F113 F115" name="Range1_12_1_12"/>
    <protectedRange password="CDC0" sqref="E109:F109 G103:G106 J109:K109" name="Range1_12_1_1"/>
    <protectedRange password="CDC0" sqref="F114" name="Range1_12_1_6"/>
    <protectedRange password="CDC0" sqref="I111:I112 K111" name="Range1_12_1_7"/>
    <protectedRange sqref="K112" name="Range1_10_1_1_6"/>
    <protectedRange password="CDC0" sqref="J111:J112" name="Range1_12_1_5_1"/>
    <protectedRange password="CDC0" sqref="I103:I106" name="Range1_12_1_1_2"/>
    <protectedRange password="CDC0" sqref="G97:G99 G101" name="Range1_1_2_1"/>
    <protectedRange password="CDC0" sqref="I97:J99 I101:J101" name="Range1_12_1_11"/>
    <protectedRange password="CDC0" sqref="E107:F108 K107:K108 K117:K118 E117:F118" name="Range1_12_1_14"/>
    <protectedRange password="CDC0" sqref="G119:G122 G125" name="Range1_1_3"/>
    <protectedRange password="CDC0" sqref="I125" name="Range1_12_1_16"/>
    <protectedRange password="CDC0" sqref="I119:I122" name="Range1_3_3"/>
    <protectedRange password="CDC0" sqref="F93:H93" name="Range1_12_1_17"/>
    <protectedRange password="CDC0" sqref="I93" name="Range1_12_1_2_2"/>
    <protectedRange password="CDC0" sqref="E57:E58 G57:G58 I57:I58 K51 K55:K58" name="Range1_21"/>
    <protectedRange password="CDC0" sqref="F57:F58" name="Range1_8_2_2"/>
    <protectedRange password="CDC0" sqref="H57:H58" name="Range1_10_1"/>
    <protectedRange password="CDC0" sqref="J81:J82" name="Range1_24"/>
    <protectedRange password="CDC0" sqref="J79:J80" name="Range1_1_7"/>
    <protectedRange password="CDC0" sqref="J119:J122" name="Range1_27"/>
    <protectedRange password="CDC0" sqref="J107:J108 J116:J118 J124:J127" name="Range1_12_1_8"/>
    <protectedRange password="CDC0" sqref="E55:E56 G55:G56 I55:J56" name="Range1_29"/>
    <protectedRange password="CDC0" sqref="F55:F56" name="Range1_8_2_5"/>
    <protectedRange password="CDC0" sqref="H55:H56" name="Range1_10_5"/>
    <protectedRange password="CDC0" sqref="J57:J58" name="Range1_31"/>
    <protectedRange password="CDC0" sqref="J52:J53" name="Range1_5_3"/>
    <protectedRange password="CDC0" sqref="J49:J51" name="Range1_10_1_4"/>
    <protectedRange password="CDC0" sqref="J54" name="Range1_13_3"/>
    <protectedRange password="CDC0" sqref="E93 E139 E143:E144" name="Range1_12_1_18"/>
    <protectedRange password="CDC0" sqref="J93 J129:J137 J139 J143:J144" name="Range1_12_1_22"/>
    <protectedRange password="CDC0" sqref="G28:H29" name="Range1_6_15"/>
    <protectedRange password="CDC0" sqref="I28:I29 E28:F29" name="Range1_7_4"/>
    <protectedRange password="CDC0" sqref="J28:J29" name="Range1_8_1"/>
    <protectedRange password="CDC0" sqref="E22:E25" name="Range1_6_17"/>
    <protectedRange password="CDC0" sqref="F22:F25" name="Range1_6_19"/>
    <protectedRange password="CDC0" sqref="J22:J25" name="Range1_6_21"/>
    <protectedRange password="CDC0" sqref="E100" name="Range1_11_2"/>
    <protectedRange password="CDC0" sqref="G165" name="Range1_17"/>
    <protectedRange password="CDC0" sqref="L45 L28:L29" name="Range1_6_7_1"/>
    <protectedRange password="CDC0" sqref="L46 L170:L171 L204:L206 L210:L213 L215 L217 L221:L222 L139 L143" name="Range1_6_7_2"/>
    <protectedRange password="CDC0" sqref="J123:K123 E123" name="Range1_1"/>
    <protectedRange password="CDC0" sqref="L123" name="Range1_7_5"/>
    <protectedRange password="CDC0" sqref="I59:K72 G59:G72 E59:E72" name="Range1_20_3"/>
    <protectedRange password="CDC0" sqref="F59:F72" name="Range1_8_2_1_2"/>
    <protectedRange password="CDC0" sqref="H59:H72" name="Range1_10_2_2"/>
    <protectedRange password="CDC0" sqref="L87:L92" name="Range1_6_5_1"/>
    <protectedRange password="CDC0" sqref="I87:I92 G87:G92" name="Range1_1_5_1"/>
    <protectedRange password="CDC0" sqref="F87:F92" name="Range1_12_13_1_1_4"/>
    <protectedRange password="CDC0" sqref="H87:H92" name="Range1_12_8_1_1_3"/>
    <protectedRange password="CDC0" sqref="L138 L144 L140:L142" name="Range1_6_9"/>
    <protectedRange password="CDC0" sqref="K138" name="Range1_12_1_5_2"/>
    <protectedRange password="CDC0" sqref="F144:H144 F138:H138 F140:H142" name="Range1_12_1_17_1"/>
    <protectedRange password="CDC0" sqref="I138" name="Range1_12_1_2_2_1"/>
    <protectedRange password="CDC0" sqref="J138" name="Range1_12_1_22_1"/>
    <protectedRange password="CDC0" sqref="E129:E137" name="Range1_12_1_15"/>
    <protectedRange password="CDC0" sqref="E138" name="Range1_12_1_3_3"/>
    <protectedRange password="CDC0" sqref="E158:E161" name="Range1_24_3"/>
    <protectedRange password="CDC0" sqref="J158:J161" name="Range1_25"/>
    <protectedRange password="CDC0" sqref="K158:K161" name="Range1_28"/>
    <protectedRange password="CDC0" sqref="E140:E142" name="Range1_12_1_2"/>
    <protectedRange password="CDC0" sqref="J140:K142" name="Range1_12_1_19"/>
    <protectedRange password="CDC0" sqref="I140:I142" name="Range1_12_1_2_4"/>
    <protectedRange password="CDC0" sqref="E199:E201" name="Range1_20_5"/>
    <protectedRange password="CDC0" sqref="L199:L201" name="Range1_6_7_2_3"/>
    <protectedRange password="CDC0" sqref="I129:I137" name="Range1_12_1_2_1_2"/>
    <protectedRange password="CDC0" sqref="K198" name="Range1_16_3_1"/>
    <protectedRange password="CDC0" sqref="E197:E198" name="Range1_23_2"/>
    <protectedRange password="CDC0" sqref="F197:J198 K195:K197 G195:J196 G194:K194" name="Range1_16_4_1"/>
    <protectedRange password="CDC0" sqref="L194:L198" name="Range1_6_7_6_1"/>
    <protectedRange password="CDC0" sqref="G109:H109" name="Range1_12_1_1_6"/>
    <protectedRange password="CDC0" sqref="H107:I108" name="Range1_12_1_14_3"/>
    <protectedRange password="CDC0" sqref="H116" name="Range1_12_1_5_4"/>
    <protectedRange password="CDC0" sqref="H117:I118" name="Range1_12_1_14_5"/>
    <protectedRange password="CDC0" sqref="G116:G118" name="Range1_1_3_2"/>
    <protectedRange password="CDC0" sqref="I116" name="Range1_12_2_1_2"/>
    <protectedRange password="CDC0" sqref="H124" name="Range1_12_1_5_6"/>
    <protectedRange password="CDC0" sqref="G124" name="Range1_1_3_4"/>
    <protectedRange password="CDC0" sqref="I124" name="Range1_12_1_16_2"/>
    <protectedRange password="CDC0" sqref="G123" name="Range1_1_5_3"/>
    <protectedRange password="CDC0" sqref="H123" name="Range1_12_1_21"/>
    <protectedRange password="CDC0" sqref="I123" name="Range1_3_2_2"/>
    <protectedRange password="CDC0" sqref="H126" name="Range1_12_1_5_8"/>
    <protectedRange password="CDC0" sqref="H127" name="Range1_12_1_13_2"/>
    <protectedRange password="CDC0" sqref="G126:G127" name="Range1_1_3_6"/>
    <protectedRange password="CDC0" sqref="I126:I127" name="Range1_12_1_16_4"/>
    <protectedRange password="CDC0" sqref="E194:E196" name="Range1_23"/>
    <protectedRange password="CDC0" sqref="F194:F196" name="Range1_16_4"/>
    <protectedRange password="CDC0" sqref="L49" name="Range1_12_13_1_1_1"/>
    <protectedRange password="CDC0" sqref="H38:H40" name="Range1_7_1_2_1"/>
    <protectedRange password="CDC0" sqref="K38" name="Range1_8_1_2_1"/>
    <protectedRange password="CDC0" sqref="L38:L40 L50:L72" name="Range1_6_5_2"/>
    <protectedRange password="CDC0" sqref="E151:F152" name="Range1_26_1"/>
    <protectedRange password="CDC0" sqref="L151:L152 G151:G152" name="Range1_6_13_1"/>
    <protectedRange password="CDC0" sqref="H151:H152" name="Range1_14_4_1"/>
    <protectedRange password="CDC0" sqref="H41:H42" name="Range1_7_1_2_2"/>
    <protectedRange password="CDC0" sqref="K41:K42" name="Range1_8_1_2_2"/>
    <protectedRange password="CDC0" sqref="L41:L42" name="Range1_6_5_3"/>
    <protectedRange password="CDC0" sqref="J217" name="Range1_19_2"/>
    <protectedRange password="CDC0" sqref="J180" name="Range1_4_1_2"/>
    <protectedRange password="CDC0" sqref="J179" name="Range1_20_1_1"/>
    <protectedRange password="CDC0" sqref="I75" name="Range1_10_2_3"/>
    <protectedRange password="CDC0" sqref="I81" name="Range1_1_1_3"/>
    <protectedRange password="CDC0" sqref="I79:I82" name="Range1_1_1_1_2"/>
    <protectedRange password="CDC0" sqref="G107:G108" name="Range1_12_1_8_2_1_1"/>
    <protectedRange password="CDC0" sqref="I109" name="Range1_12_1_1_6_3"/>
    <protectedRange password="CDC0" sqref="K150 F150" name="Range1_18_1_2"/>
    <protectedRange password="CDC0" sqref="L150" name="Range1_6_13"/>
    <protectedRange password="CDC0" sqref="E150" name="Range1_2_2"/>
    <protectedRange password="CDC0" sqref="H150" name="Range1_14_2_2"/>
    <protectedRange password="CDC0" sqref="G150" name="Range1_6_3_2"/>
    <protectedRange password="CDC0" sqref="E181:E184" name="Range1_13_2"/>
    <protectedRange password="CDC0" sqref="G181:G184" name="Range1_6_3_4"/>
    <protectedRange password="CDC0" sqref="H181:H184 F181:F184" name="Range1_4_1_4"/>
    <protectedRange sqref="K181:K184" name="Range1_10_1_1_2_2"/>
    <protectedRange password="CDC0" sqref="L181:L184" name="Range1_7_1_1_3"/>
    <protectedRange password="CDC0" sqref="J181:J184" name="Range1_4_1_2_2"/>
    <protectedRange password="CDC0" sqref="L75:L76" name="Range1_6_2_1"/>
    <protectedRange password="CDC0" sqref="L79:L82" name="Range1_6_2_2"/>
  </protectedRanges>
  <mergeCells count="134">
    <mergeCell ref="G146:L146"/>
    <mergeCell ref="D155:D162"/>
    <mergeCell ref="D174:D177"/>
    <mergeCell ref="D216:D220"/>
    <mergeCell ref="A192:B192"/>
    <mergeCell ref="A178:A185"/>
    <mergeCell ref="B227:C227"/>
    <mergeCell ref="A216:A220"/>
    <mergeCell ref="B216:B220"/>
    <mergeCell ref="D221:D222"/>
    <mergeCell ref="A221:A222"/>
    <mergeCell ref="B221:B222"/>
    <mergeCell ref="C221:C222"/>
    <mergeCell ref="C216:C220"/>
    <mergeCell ref="C209:C215"/>
    <mergeCell ref="D203:D208"/>
    <mergeCell ref="D209:D215"/>
    <mergeCell ref="D178:D185"/>
    <mergeCell ref="C169:C173"/>
    <mergeCell ref="D169:D173"/>
    <mergeCell ref="C174:C177"/>
    <mergeCell ref="C178:C185"/>
    <mergeCell ref="D163:D168"/>
    <mergeCell ref="D186:D189"/>
    <mergeCell ref="L191:L192"/>
    <mergeCell ref="D193:D202"/>
    <mergeCell ref="G191:G192"/>
    <mergeCell ref="A209:A215"/>
    <mergeCell ref="A190:B191"/>
    <mergeCell ref="A203:A208"/>
    <mergeCell ref="A193:A202"/>
    <mergeCell ref="B193:B202"/>
    <mergeCell ref="C193:C202"/>
    <mergeCell ref="B203:B208"/>
    <mergeCell ref="C203:C208"/>
    <mergeCell ref="B209:B215"/>
    <mergeCell ref="K191:K192"/>
    <mergeCell ref="J191:J192"/>
    <mergeCell ref="H191:H192"/>
    <mergeCell ref="I191:I192"/>
    <mergeCell ref="G193:L193"/>
    <mergeCell ref="E191:E192"/>
    <mergeCell ref="C190:D190"/>
    <mergeCell ref="F191:F192"/>
    <mergeCell ref="F95:F96"/>
    <mergeCell ref="C97:C144"/>
    <mergeCell ref="D97:D144"/>
    <mergeCell ref="J95:J96"/>
    <mergeCell ref="K95:K96"/>
    <mergeCell ref="H95:H96"/>
    <mergeCell ref="L95:L96"/>
    <mergeCell ref="E95:E96"/>
    <mergeCell ref="C95:D95"/>
    <mergeCell ref="L18:L19"/>
    <mergeCell ref="H18:H19"/>
    <mergeCell ref="I18:I19"/>
    <mergeCell ref="J18:J19"/>
    <mergeCell ref="K18:K19"/>
    <mergeCell ref="A186:A189"/>
    <mergeCell ref="B186:B189"/>
    <mergeCell ref="C186:C189"/>
    <mergeCell ref="B163:B168"/>
    <mergeCell ref="A163:A173"/>
    <mergeCell ref="B178:B185"/>
    <mergeCell ref="B169:B173"/>
    <mergeCell ref="C163:C168"/>
    <mergeCell ref="A174:A177"/>
    <mergeCell ref="B146:B154"/>
    <mergeCell ref="A146:A154"/>
    <mergeCell ref="B97:B144"/>
    <mergeCell ref="A97:A144"/>
    <mergeCell ref="A20:A27"/>
    <mergeCell ref="B75:B76"/>
    <mergeCell ref="A155:A162"/>
    <mergeCell ref="D146:D154"/>
    <mergeCell ref="I95:I96"/>
    <mergeCell ref="G95:G96"/>
    <mergeCell ref="A145:B145"/>
    <mergeCell ref="B155:B162"/>
    <mergeCell ref="A74:A94"/>
    <mergeCell ref="C75:C76"/>
    <mergeCell ref="B174:B177"/>
    <mergeCell ref="C155:C162"/>
    <mergeCell ref="C146:C154"/>
    <mergeCell ref="A95:B96"/>
    <mergeCell ref="C84:C94"/>
    <mergeCell ref="B225:C225"/>
    <mergeCell ref="D28:D30"/>
    <mergeCell ref="D31:D44"/>
    <mergeCell ref="D45:D48"/>
    <mergeCell ref="D49:D73"/>
    <mergeCell ref="D77:D83"/>
    <mergeCell ref="C18:D18"/>
    <mergeCell ref="A14:B14"/>
    <mergeCell ref="C16:D16"/>
    <mergeCell ref="A16:B16"/>
    <mergeCell ref="C14:D14"/>
    <mergeCell ref="A18:B19"/>
    <mergeCell ref="C45:C48"/>
    <mergeCell ref="B45:B48"/>
    <mergeCell ref="A45:A48"/>
    <mergeCell ref="A31:A44"/>
    <mergeCell ref="A49:A73"/>
    <mergeCell ref="C49:C73"/>
    <mergeCell ref="C31:C44"/>
    <mergeCell ref="B49:B73"/>
    <mergeCell ref="C77:C83"/>
    <mergeCell ref="A15:B15"/>
    <mergeCell ref="B20:B27"/>
    <mergeCell ref="B31:B44"/>
    <mergeCell ref="A5:L5"/>
    <mergeCell ref="A6:L6"/>
    <mergeCell ref="A9:B9"/>
    <mergeCell ref="A11:B11"/>
    <mergeCell ref="C11:D11"/>
    <mergeCell ref="C10:E10"/>
    <mergeCell ref="D84:D94"/>
    <mergeCell ref="F13:J13"/>
    <mergeCell ref="C15:D15"/>
    <mergeCell ref="C13:D13"/>
    <mergeCell ref="A13:B13"/>
    <mergeCell ref="C9:E9"/>
    <mergeCell ref="E18:E19"/>
    <mergeCell ref="C20:C27"/>
    <mergeCell ref="D20:D27"/>
    <mergeCell ref="A28:A30"/>
    <mergeCell ref="B28:B30"/>
    <mergeCell ref="C28:C30"/>
    <mergeCell ref="A12:B12"/>
    <mergeCell ref="C12:D12"/>
    <mergeCell ref="A10:B10"/>
    <mergeCell ref="G18:G19"/>
    <mergeCell ref="G74:L74"/>
    <mergeCell ref="F18:F19"/>
  </mergeCells>
  <phoneticPr fontId="10" type="noConversion"/>
  <pageMargins left="0.23622047244094491" right="0.23622047244094491" top="0.23622047244094491" bottom="0.23622047244094491" header="0.19685039370078741" footer="0.15748031496062992"/>
  <pageSetup paperSize="9" scale="39" fitToHeight="3" orientation="landscape" r:id="rId1"/>
  <headerFooter alignWithMargins="0"/>
  <rowBreaks count="2" manualBreakCount="2">
    <brk id="73" max="11" man="1"/>
    <brk id="162" max="11" man="1"/>
  </rowBreaks>
  <ignoredErrors>
    <ignoredError sqref="I1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7"/>
  <sheetViews>
    <sheetView view="pageBreakPreview" zoomScale="70" zoomScaleNormal="110" zoomScaleSheetLayoutView="70" workbookViewId="0">
      <selection activeCell="M8" sqref="M8"/>
    </sheetView>
  </sheetViews>
  <sheetFormatPr defaultRowHeight="12.75"/>
  <cols>
    <col min="1" max="1" width="5.28515625" customWidth="1"/>
    <col min="2" max="2" width="39" customWidth="1"/>
    <col min="3" max="3" width="11.85546875" customWidth="1"/>
    <col min="4" max="4" width="11.7109375" customWidth="1"/>
    <col min="5" max="5" width="10.85546875" customWidth="1"/>
    <col min="6" max="6" width="8.85546875" customWidth="1"/>
    <col min="7" max="7" width="27.140625" customWidth="1"/>
    <col min="8" max="8" width="16.7109375" customWidth="1"/>
    <col min="9" max="9" width="20.85546875" customWidth="1"/>
    <col min="10" max="10" width="19.5703125" customWidth="1"/>
    <col min="11" max="11" width="24.140625" customWidth="1"/>
    <col min="12" max="12" width="24.28515625" customWidth="1"/>
    <col min="13" max="13" width="27" customWidth="1"/>
    <col min="14" max="14" width="26.42578125" customWidth="1"/>
  </cols>
  <sheetData>
    <row r="1" spans="1:16" ht="15.75">
      <c r="A1" s="970"/>
      <c r="B1" s="970"/>
      <c r="C1" s="969"/>
      <c r="D1" s="954"/>
      <c r="E1" s="954"/>
      <c r="F1" s="954"/>
      <c r="G1" s="954"/>
      <c r="H1" s="859" t="s">
        <v>51</v>
      </c>
      <c r="I1" s="954"/>
      <c r="J1" s="954"/>
      <c r="K1" s="954"/>
      <c r="L1" s="911" t="s">
        <v>338</v>
      </c>
      <c r="N1" s="954"/>
      <c r="O1" s="9"/>
      <c r="P1" s="9"/>
    </row>
    <row r="2" spans="1:16" ht="18" customHeight="1">
      <c r="A2" s="954"/>
      <c r="B2" s="954"/>
      <c r="C2" s="909" t="s">
        <v>343</v>
      </c>
      <c r="D2" s="911"/>
      <c r="E2" s="911"/>
      <c r="F2" s="911"/>
      <c r="G2" s="911"/>
      <c r="H2" s="911"/>
      <c r="I2" s="911"/>
      <c r="J2" s="911"/>
      <c r="K2" s="911"/>
      <c r="L2" s="10" t="s">
        <v>357</v>
      </c>
      <c r="N2" s="911"/>
      <c r="O2" s="9"/>
      <c r="P2" s="9"/>
    </row>
    <row r="3" spans="1:16" ht="15.75">
      <c r="A3" s="1491" t="s">
        <v>353</v>
      </c>
      <c r="B3" s="1488"/>
      <c r="C3" s="1492" t="s">
        <v>43</v>
      </c>
      <c r="D3" s="1493"/>
      <c r="E3" s="1494"/>
      <c r="F3" s="971"/>
      <c r="G3" s="954"/>
      <c r="H3" s="972" t="s">
        <v>33</v>
      </c>
      <c r="I3" s="973"/>
      <c r="J3" s="954"/>
      <c r="K3" s="954"/>
      <c r="L3" s="911" t="s">
        <v>238</v>
      </c>
      <c r="N3" s="911"/>
      <c r="O3" s="9"/>
      <c r="P3" s="9"/>
    </row>
    <row r="4" spans="1:16" ht="15.75">
      <c r="A4" s="1495" t="s">
        <v>29</v>
      </c>
      <c r="B4" s="1496"/>
      <c r="C4" s="1497">
        <v>2021</v>
      </c>
      <c r="D4" s="1498"/>
      <c r="E4" s="26"/>
      <c r="F4" s="971"/>
      <c r="G4" s="971"/>
      <c r="H4" s="954"/>
      <c r="I4" s="954"/>
      <c r="J4" s="954"/>
      <c r="K4" s="954"/>
      <c r="L4" s="97" t="s">
        <v>366</v>
      </c>
      <c r="N4" s="911"/>
      <c r="O4" s="911"/>
      <c r="P4" s="9"/>
    </row>
    <row r="5" spans="1:16" ht="16.5" thickBot="1">
      <c r="A5" s="1491" t="s">
        <v>28</v>
      </c>
      <c r="B5" s="1488"/>
      <c r="C5" s="1499" t="s">
        <v>348</v>
      </c>
      <c r="D5" s="1500"/>
      <c r="E5" s="974"/>
      <c r="F5" s="971"/>
      <c r="G5" s="971"/>
      <c r="H5" s="954"/>
      <c r="I5" s="954"/>
      <c r="J5" s="954"/>
      <c r="K5" s="954"/>
      <c r="L5" s="954"/>
      <c r="N5" s="911"/>
      <c r="O5" s="911"/>
      <c r="P5" s="911"/>
    </row>
    <row r="6" spans="1:16" ht="77.25" customHeight="1" thickBot="1">
      <c r="A6" s="1515" t="s">
        <v>52</v>
      </c>
      <c r="B6" s="1516"/>
      <c r="C6" s="1517">
        <v>1581702</v>
      </c>
      <c r="D6" s="1518"/>
      <c r="E6" s="26"/>
      <c r="F6" s="971"/>
      <c r="G6" s="975" t="s">
        <v>221</v>
      </c>
      <c r="H6" s="802">
        <v>114727</v>
      </c>
      <c r="I6" s="976"/>
      <c r="J6" s="954"/>
      <c r="K6" s="954"/>
      <c r="L6" s="954"/>
      <c r="M6" s="954"/>
      <c r="N6" s="954"/>
      <c r="O6" s="9"/>
      <c r="P6" s="9"/>
    </row>
    <row r="7" spans="1:16" ht="69.75" customHeight="1" thickBot="1">
      <c r="A7" s="1515" t="s">
        <v>87</v>
      </c>
      <c r="B7" s="1519"/>
      <c r="C7" s="1503">
        <v>1581702</v>
      </c>
      <c r="D7" s="1505"/>
      <c r="E7" s="967"/>
      <c r="F7" s="967"/>
      <c r="G7" s="1484"/>
      <c r="H7" s="1485"/>
      <c r="I7" s="1485"/>
      <c r="J7" s="1485"/>
      <c r="K7" s="1486"/>
      <c r="L7" s="977" t="s">
        <v>217</v>
      </c>
      <c r="M7" s="954"/>
      <c r="N7" s="954"/>
      <c r="O7" s="9"/>
      <c r="P7" s="9"/>
    </row>
    <row r="8" spans="1:16" ht="32.25" customHeight="1" thickBot="1">
      <c r="A8" s="1487" t="s">
        <v>30</v>
      </c>
      <c r="B8" s="1488"/>
      <c r="C8" s="1489" t="s">
        <v>35</v>
      </c>
      <c r="D8" s="1292"/>
      <c r="E8" s="1291"/>
      <c r="F8" s="1490"/>
      <c r="G8" s="978" t="s">
        <v>36</v>
      </c>
      <c r="H8" s="979" t="s">
        <v>37</v>
      </c>
      <c r="I8" s="954"/>
      <c r="J8" s="954"/>
      <c r="K8" s="954"/>
      <c r="L8" s="954"/>
      <c r="M8" s="954"/>
      <c r="N8" s="954"/>
      <c r="O8" s="9"/>
      <c r="P8" s="9"/>
    </row>
    <row r="9" spans="1:16" ht="21" customHeight="1" thickBot="1">
      <c r="A9" s="1487" t="s">
        <v>31</v>
      </c>
      <c r="B9" s="1501"/>
      <c r="C9" s="1394">
        <f>IF(C7&lt;5000, (C7*0.5%),(IF(C7&lt;40000,200,C7*0.5%)))</f>
        <v>7908.51</v>
      </c>
      <c r="D9" s="1502"/>
      <c r="E9" s="1502"/>
      <c r="F9" s="1395"/>
      <c r="G9" s="980"/>
      <c r="H9" s="981"/>
      <c r="I9" s="954"/>
      <c r="J9" s="982"/>
      <c r="K9" s="954"/>
      <c r="L9" s="954"/>
      <c r="M9" s="954"/>
      <c r="N9" s="954"/>
      <c r="O9" s="9"/>
      <c r="P9" s="9"/>
    </row>
    <row r="10" spans="1:16" ht="24.75" customHeight="1" thickBot="1">
      <c r="A10" s="1487" t="s">
        <v>51</v>
      </c>
      <c r="B10" s="1501"/>
      <c r="C10" s="1503">
        <f>F15+F19+F26+F30+F44+D66+D107+D141+D147+D176</f>
        <v>8000</v>
      </c>
      <c r="D10" s="1504"/>
      <c r="E10" s="1504"/>
      <c r="F10" s="1505"/>
      <c r="G10" s="983"/>
      <c r="H10" s="984"/>
      <c r="I10" s="954"/>
      <c r="J10" s="954"/>
      <c r="K10" s="954"/>
      <c r="L10" s="954"/>
      <c r="M10" s="954"/>
      <c r="N10" s="954"/>
      <c r="O10" s="9"/>
      <c r="P10" s="9"/>
    </row>
    <row r="11" spans="1:16">
      <c r="A11" s="847"/>
      <c r="B11" s="848"/>
      <c r="C11" s="849"/>
      <c r="D11" s="850"/>
      <c r="E11" s="850"/>
      <c r="F11" s="850"/>
      <c r="G11" s="851"/>
      <c r="H11" s="851"/>
      <c r="I11" s="847"/>
      <c r="J11" s="847"/>
      <c r="K11" s="847"/>
      <c r="L11" s="847"/>
      <c r="M11" s="847"/>
      <c r="N11" s="847"/>
    </row>
    <row r="12" spans="1:16" ht="25.5" customHeight="1">
      <c r="A12" s="1506" t="s">
        <v>34</v>
      </c>
      <c r="B12" s="1507"/>
      <c r="C12" s="1512" t="s">
        <v>349</v>
      </c>
      <c r="D12" s="1513"/>
      <c r="E12" s="1513"/>
      <c r="F12" s="1514"/>
      <c r="G12" s="1235" t="s">
        <v>38</v>
      </c>
      <c r="H12" s="1235" t="s">
        <v>64</v>
      </c>
      <c r="I12" s="1235" t="s">
        <v>45</v>
      </c>
      <c r="J12" s="1235" t="s">
        <v>351</v>
      </c>
      <c r="K12" s="1235" t="s">
        <v>90</v>
      </c>
      <c r="L12" s="1235" t="s">
        <v>93</v>
      </c>
      <c r="M12" s="1235" t="s">
        <v>92</v>
      </c>
      <c r="N12" s="1528" t="s">
        <v>40</v>
      </c>
    </row>
    <row r="13" spans="1:16" ht="39" customHeight="1">
      <c r="A13" s="1508"/>
      <c r="B13" s="1509"/>
      <c r="C13" s="918" t="s">
        <v>44</v>
      </c>
      <c r="D13" s="918" t="s">
        <v>42</v>
      </c>
      <c r="E13" s="918" t="s">
        <v>0</v>
      </c>
      <c r="F13" s="919" t="s">
        <v>0</v>
      </c>
      <c r="G13" s="1215"/>
      <c r="H13" s="1215"/>
      <c r="I13" s="1215"/>
      <c r="J13" s="1215"/>
      <c r="K13" s="1215"/>
      <c r="L13" s="1215"/>
      <c r="M13" s="1215"/>
      <c r="N13" s="1247"/>
    </row>
    <row r="14" spans="1:16" ht="15.75">
      <c r="A14" s="1510"/>
      <c r="B14" s="1511"/>
      <c r="C14" s="918" t="s">
        <v>31</v>
      </c>
      <c r="D14" s="918" t="s">
        <v>31</v>
      </c>
      <c r="E14" s="918" t="s">
        <v>31</v>
      </c>
      <c r="F14" s="919" t="s">
        <v>51</v>
      </c>
      <c r="G14" s="1216"/>
      <c r="H14" s="1215"/>
      <c r="I14" s="1216"/>
      <c r="J14" s="1216"/>
      <c r="K14" s="1216"/>
      <c r="L14" s="1216"/>
      <c r="M14" s="1216"/>
      <c r="N14" s="1529"/>
    </row>
    <row r="15" spans="1:16" ht="30">
      <c r="A15" s="1520" t="s">
        <v>2</v>
      </c>
      <c r="B15" s="1506" t="s">
        <v>49</v>
      </c>
      <c r="C15" s="1522">
        <f>(C9*0.5)/5/2</f>
        <v>395.4255</v>
      </c>
      <c r="D15" s="1525">
        <f>C15</f>
        <v>395.4255</v>
      </c>
      <c r="E15" s="1525">
        <f>SUM(C15:D18)</f>
        <v>790.851</v>
      </c>
      <c r="F15" s="1532">
        <v>791</v>
      </c>
      <c r="G15" s="1045" t="s">
        <v>167</v>
      </c>
      <c r="H15" s="921" t="s">
        <v>97</v>
      </c>
      <c r="I15" s="921"/>
      <c r="J15" s="921" t="s">
        <v>98</v>
      </c>
      <c r="K15" s="921"/>
      <c r="L15" s="921">
        <v>1</v>
      </c>
      <c r="M15" s="921" t="s">
        <v>121</v>
      </c>
      <c r="N15" s="921" t="s">
        <v>165</v>
      </c>
    </row>
    <row r="16" spans="1:16" ht="15">
      <c r="A16" s="1521"/>
      <c r="B16" s="1508"/>
      <c r="C16" s="1523"/>
      <c r="D16" s="1526"/>
      <c r="E16" s="1526"/>
      <c r="F16" s="1533"/>
      <c r="G16" s="922" t="s">
        <v>229</v>
      </c>
      <c r="H16" s="923" t="s">
        <v>97</v>
      </c>
      <c r="I16" s="923"/>
      <c r="J16" s="923" t="s">
        <v>98</v>
      </c>
      <c r="K16" s="923"/>
      <c r="L16" s="923">
        <v>1</v>
      </c>
      <c r="M16" s="923" t="s">
        <v>121</v>
      </c>
      <c r="N16" s="923" t="s">
        <v>165</v>
      </c>
    </row>
    <row r="17" spans="1:14" ht="15">
      <c r="A17" s="1521"/>
      <c r="B17" s="1508"/>
      <c r="C17" s="1523"/>
      <c r="D17" s="1526"/>
      <c r="E17" s="1526"/>
      <c r="F17" s="1533"/>
      <c r="G17" s="924" t="s">
        <v>228</v>
      </c>
      <c r="H17" s="925" t="s">
        <v>97</v>
      </c>
      <c r="I17" s="925"/>
      <c r="J17" s="925" t="s">
        <v>98</v>
      </c>
      <c r="K17" s="925"/>
      <c r="L17" s="925">
        <v>1</v>
      </c>
      <c r="M17" s="925" t="s">
        <v>121</v>
      </c>
      <c r="N17" s="925" t="s">
        <v>165</v>
      </c>
    </row>
    <row r="18" spans="1:14" ht="12" customHeight="1">
      <c r="A18" s="1530"/>
      <c r="B18" s="1531"/>
      <c r="C18" s="1524"/>
      <c r="D18" s="1527"/>
      <c r="E18" s="1527"/>
      <c r="F18" s="1534"/>
      <c r="G18" s="927"/>
      <c r="H18" s="928"/>
      <c r="I18" s="928"/>
      <c r="J18" s="928"/>
      <c r="K18" s="928"/>
      <c r="L18" s="928"/>
      <c r="M18" s="928"/>
      <c r="N18" s="928"/>
    </row>
    <row r="19" spans="1:14" ht="15">
      <c r="A19" s="1520" t="s">
        <v>4</v>
      </c>
      <c r="B19" s="1506" t="s">
        <v>54</v>
      </c>
      <c r="C19" s="1522">
        <f>C15</f>
        <v>395.4255</v>
      </c>
      <c r="D19" s="1525">
        <f>C19</f>
        <v>395.4255</v>
      </c>
      <c r="E19" s="1525">
        <f>SUM(C19:D25)</f>
        <v>790.851</v>
      </c>
      <c r="F19" s="1532">
        <v>791</v>
      </c>
      <c r="G19" s="929" t="s">
        <v>99</v>
      </c>
      <c r="H19" s="930" t="s">
        <v>97</v>
      </c>
      <c r="I19" s="930"/>
      <c r="J19" s="930" t="s">
        <v>98</v>
      </c>
      <c r="K19" s="930"/>
      <c r="L19" s="930">
        <v>1</v>
      </c>
      <c r="M19" s="930" t="s">
        <v>121</v>
      </c>
      <c r="N19" s="930" t="s">
        <v>165</v>
      </c>
    </row>
    <row r="20" spans="1:14" ht="15">
      <c r="A20" s="1521"/>
      <c r="B20" s="1508"/>
      <c r="C20" s="1523"/>
      <c r="D20" s="1526"/>
      <c r="E20" s="1526"/>
      <c r="F20" s="1533"/>
      <c r="G20" s="931" t="s">
        <v>100</v>
      </c>
      <c r="H20" s="932" t="s">
        <v>103</v>
      </c>
      <c r="I20" s="932"/>
      <c r="J20" s="932" t="s">
        <v>98</v>
      </c>
      <c r="K20" s="932"/>
      <c r="L20" s="932">
        <v>0.6</v>
      </c>
      <c r="M20" s="932" t="s">
        <v>121</v>
      </c>
      <c r="N20" s="932" t="s">
        <v>165</v>
      </c>
    </row>
    <row r="21" spans="1:14" ht="15">
      <c r="A21" s="1521"/>
      <c r="B21" s="1508"/>
      <c r="C21" s="1523"/>
      <c r="D21" s="1526"/>
      <c r="E21" s="1526"/>
      <c r="F21" s="1533"/>
      <c r="G21" s="931"/>
      <c r="H21" s="932"/>
      <c r="I21" s="932"/>
      <c r="J21" s="932"/>
      <c r="K21" s="932"/>
      <c r="L21" s="932"/>
      <c r="M21" s="932"/>
      <c r="N21" s="932"/>
    </row>
    <row r="22" spans="1:14" ht="15">
      <c r="A22" s="1521"/>
      <c r="B22" s="1508"/>
      <c r="C22" s="1523"/>
      <c r="D22" s="1526"/>
      <c r="E22" s="1526"/>
      <c r="F22" s="1533"/>
      <c r="G22" s="933"/>
      <c r="H22" s="934"/>
      <c r="I22" s="934"/>
      <c r="J22" s="934"/>
      <c r="K22" s="934"/>
      <c r="L22" s="934"/>
      <c r="M22" s="934"/>
      <c r="N22" s="934"/>
    </row>
    <row r="23" spans="1:14" ht="14.25" customHeight="1">
      <c r="A23" s="1521"/>
      <c r="B23" s="1508"/>
      <c r="C23" s="1523"/>
      <c r="D23" s="1526"/>
      <c r="E23" s="1526"/>
      <c r="F23" s="1533"/>
      <c r="G23" s="935"/>
      <c r="H23" s="936"/>
      <c r="I23" s="936"/>
      <c r="J23" s="936"/>
      <c r="K23" s="936"/>
      <c r="L23" s="936"/>
      <c r="M23" s="936"/>
      <c r="N23" s="936"/>
    </row>
    <row r="24" spans="1:14" ht="11.25" customHeight="1">
      <c r="A24" s="1521"/>
      <c r="B24" s="1508"/>
      <c r="C24" s="1523"/>
      <c r="D24" s="1526"/>
      <c r="E24" s="1526"/>
      <c r="F24" s="1533"/>
      <c r="G24" s="935"/>
      <c r="H24" s="936"/>
      <c r="I24" s="936"/>
      <c r="J24" s="936"/>
      <c r="K24" s="936"/>
      <c r="L24" s="936"/>
      <c r="M24" s="936"/>
      <c r="N24" s="936"/>
    </row>
    <row r="25" spans="1:14" ht="11.25" customHeight="1">
      <c r="A25" s="1530"/>
      <c r="B25" s="1531"/>
      <c r="C25" s="1524"/>
      <c r="D25" s="1527"/>
      <c r="E25" s="1527"/>
      <c r="F25" s="1534"/>
      <c r="G25" s="935"/>
      <c r="H25" s="936"/>
      <c r="I25" s="936"/>
      <c r="J25" s="936"/>
      <c r="K25" s="936"/>
      <c r="L25" s="936"/>
      <c r="M25" s="936"/>
      <c r="N25" s="936"/>
    </row>
    <row r="26" spans="1:14" ht="15.75" customHeight="1">
      <c r="A26" s="1520" t="s">
        <v>5</v>
      </c>
      <c r="B26" s="1506" t="s">
        <v>55</v>
      </c>
      <c r="C26" s="1522">
        <f>C15</f>
        <v>395.4255</v>
      </c>
      <c r="D26" s="1525">
        <f>C26</f>
        <v>395.4255</v>
      </c>
      <c r="E26" s="1525">
        <f>SUM(C26:D29)</f>
        <v>790.851</v>
      </c>
      <c r="F26" s="1532">
        <v>791</v>
      </c>
      <c r="G26" s="929" t="s">
        <v>101</v>
      </c>
      <c r="H26" s="930" t="s">
        <v>97</v>
      </c>
      <c r="I26" s="930" t="s">
        <v>95</v>
      </c>
      <c r="J26" s="930" t="s">
        <v>98</v>
      </c>
      <c r="K26" s="930">
        <v>1.5</v>
      </c>
      <c r="L26" s="930">
        <v>0.67</v>
      </c>
      <c r="M26" s="930" t="s">
        <v>121</v>
      </c>
      <c r="N26" s="1022" t="s">
        <v>254</v>
      </c>
    </row>
    <row r="27" spans="1:14" ht="15">
      <c r="A27" s="1521"/>
      <c r="B27" s="1508"/>
      <c r="C27" s="1523"/>
      <c r="D27" s="1526"/>
      <c r="E27" s="1526"/>
      <c r="F27" s="1533"/>
      <c r="G27" s="931"/>
      <c r="H27" s="932"/>
      <c r="I27" s="932"/>
      <c r="J27" s="932"/>
      <c r="K27" s="932"/>
      <c r="L27" s="932"/>
      <c r="M27" s="932"/>
      <c r="N27" s="932"/>
    </row>
    <row r="28" spans="1:14" ht="15">
      <c r="A28" s="1521"/>
      <c r="B28" s="1508"/>
      <c r="C28" s="1523"/>
      <c r="D28" s="1526"/>
      <c r="E28" s="1526"/>
      <c r="F28" s="1533"/>
      <c r="G28" s="933"/>
      <c r="H28" s="934"/>
      <c r="I28" s="934"/>
      <c r="J28" s="934"/>
      <c r="K28" s="934"/>
      <c r="L28" s="934"/>
      <c r="M28" s="934"/>
      <c r="N28" s="934"/>
    </row>
    <row r="29" spans="1:14" ht="14.25" customHeight="1">
      <c r="A29" s="1521"/>
      <c r="B29" s="1508"/>
      <c r="C29" s="1524"/>
      <c r="D29" s="1527"/>
      <c r="E29" s="1527"/>
      <c r="F29" s="1534"/>
      <c r="G29" s="935"/>
      <c r="H29" s="936"/>
      <c r="I29" s="936"/>
      <c r="J29" s="936"/>
      <c r="K29" s="936"/>
      <c r="L29" s="936"/>
      <c r="M29" s="936"/>
      <c r="N29" s="936"/>
    </row>
    <row r="30" spans="1:14" ht="15">
      <c r="A30" s="1520" t="s">
        <v>6</v>
      </c>
      <c r="B30" s="1543" t="s">
        <v>56</v>
      </c>
      <c r="C30" s="1522">
        <f>C15</f>
        <v>395.4255</v>
      </c>
      <c r="D30" s="1525">
        <f>C30</f>
        <v>395.4255</v>
      </c>
      <c r="E30" s="1525">
        <f>SUM(C30:D43)</f>
        <v>790.851</v>
      </c>
      <c r="F30" s="1532">
        <v>791</v>
      </c>
      <c r="G30" s="129" t="s">
        <v>102</v>
      </c>
      <c r="H30" s="40" t="s">
        <v>97</v>
      </c>
      <c r="I30" s="40"/>
      <c r="J30" s="40" t="s">
        <v>98</v>
      </c>
      <c r="K30" s="40"/>
      <c r="L30" s="40">
        <v>0.11</v>
      </c>
      <c r="M30" s="40" t="s">
        <v>121</v>
      </c>
      <c r="N30" s="40" t="s">
        <v>165</v>
      </c>
    </row>
    <row r="31" spans="1:14" ht="15">
      <c r="A31" s="1521"/>
      <c r="B31" s="1544"/>
      <c r="C31" s="1523"/>
      <c r="D31" s="1526"/>
      <c r="E31" s="1526"/>
      <c r="F31" s="1533"/>
      <c r="G31" s="933" t="s">
        <v>191</v>
      </c>
      <c r="H31" s="934" t="s">
        <v>97</v>
      </c>
      <c r="I31" s="934"/>
      <c r="J31" s="934" t="s">
        <v>98</v>
      </c>
      <c r="K31" s="934"/>
      <c r="L31" s="934">
        <v>0.52</v>
      </c>
      <c r="M31" s="934" t="s">
        <v>121</v>
      </c>
      <c r="N31" s="934" t="s">
        <v>165</v>
      </c>
    </row>
    <row r="32" spans="1:14" ht="15">
      <c r="A32" s="1521"/>
      <c r="B32" s="1544"/>
      <c r="C32" s="1523"/>
      <c r="D32" s="1526"/>
      <c r="E32" s="1526"/>
      <c r="F32" s="1533"/>
      <c r="G32" s="935" t="s">
        <v>190</v>
      </c>
      <c r="H32" s="936" t="s">
        <v>97</v>
      </c>
      <c r="I32" s="936"/>
      <c r="J32" s="936" t="s">
        <v>98</v>
      </c>
      <c r="K32" s="936"/>
      <c r="L32" s="936">
        <v>0.44</v>
      </c>
      <c r="M32" s="936" t="s">
        <v>121</v>
      </c>
      <c r="N32" s="936" t="s">
        <v>165</v>
      </c>
    </row>
    <row r="33" spans="1:14" ht="15">
      <c r="A33" s="1521"/>
      <c r="B33" s="1544"/>
      <c r="C33" s="1523"/>
      <c r="D33" s="1526"/>
      <c r="E33" s="1526"/>
      <c r="F33" s="1533"/>
      <c r="G33" s="935" t="s">
        <v>233</v>
      </c>
      <c r="H33" s="936" t="s">
        <v>97</v>
      </c>
      <c r="I33" s="936"/>
      <c r="J33" s="936" t="s">
        <v>98</v>
      </c>
      <c r="K33" s="936"/>
      <c r="L33" s="936">
        <v>0.53</v>
      </c>
      <c r="M33" s="936" t="s">
        <v>121</v>
      </c>
      <c r="N33" s="936" t="s">
        <v>165</v>
      </c>
    </row>
    <row r="34" spans="1:14" ht="15">
      <c r="A34" s="1521"/>
      <c r="B34" s="1544"/>
      <c r="C34" s="1523"/>
      <c r="D34" s="1526"/>
      <c r="E34" s="1526"/>
      <c r="F34" s="1533"/>
      <c r="G34" s="935" t="s">
        <v>245</v>
      </c>
      <c r="H34" s="936" t="s">
        <v>97</v>
      </c>
      <c r="I34" s="936"/>
      <c r="J34" s="936" t="s">
        <v>98</v>
      </c>
      <c r="K34" s="936"/>
      <c r="L34" s="936">
        <v>0.53</v>
      </c>
      <c r="M34" s="936" t="s">
        <v>121</v>
      </c>
      <c r="N34" s="936" t="s">
        <v>165</v>
      </c>
    </row>
    <row r="35" spans="1:14" ht="15">
      <c r="A35" s="1521"/>
      <c r="B35" s="1544"/>
      <c r="C35" s="1523"/>
      <c r="D35" s="1526"/>
      <c r="E35" s="1526"/>
      <c r="F35" s="1533"/>
      <c r="G35" s="935" t="s">
        <v>257</v>
      </c>
      <c r="H35" s="936" t="s">
        <v>97</v>
      </c>
      <c r="I35" s="936"/>
      <c r="J35" s="936" t="s">
        <v>98</v>
      </c>
      <c r="K35" s="936"/>
      <c r="L35" s="936">
        <v>0.11</v>
      </c>
      <c r="M35" s="936" t="s">
        <v>121</v>
      </c>
      <c r="N35" s="936" t="s">
        <v>165</v>
      </c>
    </row>
    <row r="36" spans="1:14" ht="15">
      <c r="A36" s="1521"/>
      <c r="B36" s="1544"/>
      <c r="C36" s="1523"/>
      <c r="D36" s="1526"/>
      <c r="E36" s="1526"/>
      <c r="F36" s="1533"/>
      <c r="G36" s="935" t="s">
        <v>258</v>
      </c>
      <c r="H36" s="936" t="s">
        <v>97</v>
      </c>
      <c r="I36" s="936"/>
      <c r="J36" s="936" t="s">
        <v>98</v>
      </c>
      <c r="K36" s="936"/>
      <c r="L36" s="936">
        <v>0.43</v>
      </c>
      <c r="M36" s="936" t="s">
        <v>121</v>
      </c>
      <c r="N36" s="936" t="s">
        <v>165</v>
      </c>
    </row>
    <row r="37" spans="1:14" ht="15">
      <c r="A37" s="1521"/>
      <c r="B37" s="1544"/>
      <c r="C37" s="1523"/>
      <c r="D37" s="1526"/>
      <c r="E37" s="1526"/>
      <c r="F37" s="1533"/>
      <c r="G37" s="935" t="s">
        <v>259</v>
      </c>
      <c r="H37" s="936" t="s">
        <v>97</v>
      </c>
      <c r="I37" s="936"/>
      <c r="J37" s="936" t="s">
        <v>98</v>
      </c>
      <c r="K37" s="936"/>
      <c r="L37" s="936">
        <v>0.42</v>
      </c>
      <c r="M37" s="936" t="s">
        <v>121</v>
      </c>
      <c r="N37" s="936" t="s">
        <v>165</v>
      </c>
    </row>
    <row r="38" spans="1:14" ht="15">
      <c r="A38" s="1521"/>
      <c r="B38" s="1544"/>
      <c r="C38" s="1523"/>
      <c r="D38" s="1526"/>
      <c r="E38" s="1526"/>
      <c r="F38" s="1533"/>
      <c r="G38" s="935" t="s">
        <v>260</v>
      </c>
      <c r="H38" s="936" t="s">
        <v>97</v>
      </c>
      <c r="I38" s="936"/>
      <c r="J38" s="936" t="s">
        <v>98</v>
      </c>
      <c r="K38" s="936"/>
      <c r="L38" s="936">
        <v>0.11</v>
      </c>
      <c r="M38" s="936" t="s">
        <v>121</v>
      </c>
      <c r="N38" s="936" t="s">
        <v>165</v>
      </c>
    </row>
    <row r="39" spans="1:14" ht="15">
      <c r="A39" s="1521"/>
      <c r="B39" s="1544"/>
      <c r="C39" s="1523"/>
      <c r="D39" s="1526"/>
      <c r="E39" s="1526"/>
      <c r="F39" s="1533"/>
      <c r="G39" s="935" t="s">
        <v>261</v>
      </c>
      <c r="H39" s="936" t="s">
        <v>97</v>
      </c>
      <c r="I39" s="936"/>
      <c r="J39" s="936" t="s">
        <v>98</v>
      </c>
      <c r="K39" s="936"/>
      <c r="L39" s="936">
        <v>0.11</v>
      </c>
      <c r="M39" s="936" t="s">
        <v>121</v>
      </c>
      <c r="N39" s="936" t="s">
        <v>165</v>
      </c>
    </row>
    <row r="40" spans="1:14" ht="15">
      <c r="A40" s="1521"/>
      <c r="B40" s="1544"/>
      <c r="C40" s="1523"/>
      <c r="D40" s="1526"/>
      <c r="E40" s="1526"/>
      <c r="F40" s="1533"/>
      <c r="G40" s="935" t="s">
        <v>263</v>
      </c>
      <c r="H40" s="936" t="s">
        <v>97</v>
      </c>
      <c r="I40" s="936"/>
      <c r="J40" s="936" t="s">
        <v>98</v>
      </c>
      <c r="K40" s="936"/>
      <c r="L40" s="936">
        <v>0.54</v>
      </c>
      <c r="M40" s="936" t="s">
        <v>121</v>
      </c>
      <c r="N40" s="936" t="s">
        <v>165</v>
      </c>
    </row>
    <row r="41" spans="1:14" ht="12.75" customHeight="1">
      <c r="A41" s="1521"/>
      <c r="B41" s="1544"/>
      <c r="C41" s="1523"/>
      <c r="D41" s="1526"/>
      <c r="E41" s="1526"/>
      <c r="F41" s="1533"/>
      <c r="G41" s="935" t="s">
        <v>262</v>
      </c>
      <c r="H41" s="936" t="s">
        <v>97</v>
      </c>
      <c r="I41" s="936"/>
      <c r="J41" s="936" t="s">
        <v>98</v>
      </c>
      <c r="K41" s="936"/>
      <c r="L41" s="936">
        <v>0.46</v>
      </c>
      <c r="M41" s="936" t="s">
        <v>121</v>
      </c>
      <c r="N41" s="936" t="s">
        <v>165</v>
      </c>
    </row>
    <row r="42" spans="1:14" ht="13.5" customHeight="1">
      <c r="A42" s="1521"/>
      <c r="B42" s="1544"/>
      <c r="C42" s="1523"/>
      <c r="D42" s="1526"/>
      <c r="E42" s="1526"/>
      <c r="F42" s="1533"/>
      <c r="G42" s="935"/>
      <c r="H42" s="936"/>
      <c r="I42" s="936"/>
      <c r="J42" s="936"/>
      <c r="K42" s="936"/>
      <c r="L42" s="936"/>
      <c r="M42" s="936"/>
      <c r="N42" s="936"/>
    </row>
    <row r="43" spans="1:14" ht="11.25" customHeight="1">
      <c r="A43" s="1530"/>
      <c r="B43" s="1545"/>
      <c r="C43" s="1524"/>
      <c r="D43" s="1527"/>
      <c r="E43" s="1527"/>
      <c r="F43" s="1534"/>
      <c r="G43" s="937"/>
      <c r="H43" s="938"/>
      <c r="I43" s="938"/>
      <c r="J43" s="938"/>
      <c r="K43" s="938"/>
      <c r="L43" s="938"/>
      <c r="M43" s="938"/>
      <c r="N43" s="938"/>
    </row>
    <row r="44" spans="1:14" ht="34.5" customHeight="1">
      <c r="A44" s="1520" t="s">
        <v>7</v>
      </c>
      <c r="B44" s="1097" t="s">
        <v>215</v>
      </c>
      <c r="C44" s="940">
        <f>C15</f>
        <v>395.4255</v>
      </c>
      <c r="D44" s="941">
        <f>C44</f>
        <v>395.4255</v>
      </c>
      <c r="E44" s="941">
        <f>SUM(C44:D44)</f>
        <v>790.851</v>
      </c>
      <c r="F44" s="942">
        <f>F45+F46+F52</f>
        <v>794</v>
      </c>
      <c r="G44" s="943"/>
      <c r="H44" s="944"/>
      <c r="I44" s="1535"/>
      <c r="J44" s="1535"/>
      <c r="K44" s="1535"/>
      <c r="L44" s="1535"/>
      <c r="M44" s="1535"/>
      <c r="N44" s="1536"/>
    </row>
    <row r="45" spans="1:14" ht="22.5" customHeight="1">
      <c r="A45" s="1521"/>
      <c r="B45" s="1077" t="s">
        <v>151</v>
      </c>
      <c r="C45" s="940"/>
      <c r="D45" s="941"/>
      <c r="E45" s="941"/>
      <c r="F45" s="1071">
        <v>272</v>
      </c>
      <c r="G45" s="947" t="s">
        <v>81</v>
      </c>
      <c r="H45" s="948" t="s">
        <v>103</v>
      </c>
      <c r="I45" s="948" t="s">
        <v>104</v>
      </c>
      <c r="J45" s="948" t="s">
        <v>98</v>
      </c>
      <c r="K45" s="894">
        <v>0.09</v>
      </c>
      <c r="L45" s="948" t="s">
        <v>218</v>
      </c>
      <c r="M45" s="948" t="s">
        <v>121</v>
      </c>
      <c r="N45" s="948" t="s">
        <v>206</v>
      </c>
    </row>
    <row r="46" spans="1:14" ht="15.75">
      <c r="A46" s="1521"/>
      <c r="B46" s="1077" t="s">
        <v>57</v>
      </c>
      <c r="C46" s="1537"/>
      <c r="D46" s="1540"/>
      <c r="E46" s="1540"/>
      <c r="F46" s="1546">
        <v>272</v>
      </c>
      <c r="G46" s="1072"/>
      <c r="H46" s="1073"/>
      <c r="I46" s="1073"/>
      <c r="J46" s="1073"/>
      <c r="K46" s="774"/>
      <c r="L46" s="1073"/>
      <c r="M46" s="1073"/>
      <c r="N46" s="1073"/>
    </row>
    <row r="47" spans="1:14" ht="15.75">
      <c r="A47" s="1521"/>
      <c r="B47" s="799" t="s">
        <v>213</v>
      </c>
      <c r="C47" s="1549"/>
      <c r="D47" s="1551"/>
      <c r="E47" s="1551"/>
      <c r="F47" s="1452"/>
      <c r="G47" s="933" t="s">
        <v>106</v>
      </c>
      <c r="H47" s="934" t="s">
        <v>103</v>
      </c>
      <c r="I47" s="934" t="s">
        <v>104</v>
      </c>
      <c r="J47" s="934" t="s">
        <v>98</v>
      </c>
      <c r="K47" s="752">
        <v>0.4</v>
      </c>
      <c r="L47" s="934">
        <v>0.56000000000000005</v>
      </c>
      <c r="M47" s="934" t="s">
        <v>121</v>
      </c>
      <c r="N47" s="934" t="s">
        <v>206</v>
      </c>
    </row>
    <row r="48" spans="1:14" ht="15.75">
      <c r="A48" s="1521"/>
      <c r="B48" s="799" t="s">
        <v>58</v>
      </c>
      <c r="C48" s="1549"/>
      <c r="D48" s="1551"/>
      <c r="E48" s="1551"/>
      <c r="F48" s="1452"/>
      <c r="G48" s="933" t="s">
        <v>105</v>
      </c>
      <c r="H48" s="934" t="s">
        <v>103</v>
      </c>
      <c r="I48" s="934" t="s">
        <v>104</v>
      </c>
      <c r="J48" s="934" t="s">
        <v>98</v>
      </c>
      <c r="K48" s="752">
        <v>0.4</v>
      </c>
      <c r="L48" s="934">
        <v>0.46</v>
      </c>
      <c r="M48" s="934" t="s">
        <v>121</v>
      </c>
      <c r="N48" s="934" t="s">
        <v>165</v>
      </c>
    </row>
    <row r="49" spans="1:14" ht="15.75">
      <c r="A49" s="1521"/>
      <c r="B49" s="799" t="s">
        <v>350</v>
      </c>
      <c r="C49" s="1549"/>
      <c r="D49" s="1551"/>
      <c r="E49" s="1551"/>
      <c r="F49" s="1452"/>
      <c r="G49" s="950" t="s">
        <v>133</v>
      </c>
      <c r="H49" s="951" t="s">
        <v>103</v>
      </c>
      <c r="I49" s="951" t="s">
        <v>104</v>
      </c>
      <c r="J49" s="951" t="s">
        <v>98</v>
      </c>
      <c r="K49" s="752">
        <v>0.4</v>
      </c>
      <c r="L49" s="951">
        <v>0.55000000000000004</v>
      </c>
      <c r="M49" s="951" t="s">
        <v>121</v>
      </c>
      <c r="N49" s="951" t="s">
        <v>165</v>
      </c>
    </row>
    <row r="50" spans="1:14" ht="15.75">
      <c r="A50" s="1521"/>
      <c r="B50" s="39" t="s">
        <v>139</v>
      </c>
      <c r="C50" s="1549"/>
      <c r="D50" s="1551"/>
      <c r="E50" s="1551"/>
      <c r="F50" s="1452"/>
      <c r="G50" s="935" t="s">
        <v>132</v>
      </c>
      <c r="H50" s="936" t="s">
        <v>103</v>
      </c>
      <c r="I50" s="936" t="s">
        <v>104</v>
      </c>
      <c r="J50" s="936" t="s">
        <v>98</v>
      </c>
      <c r="K50" s="770">
        <v>0.4</v>
      </c>
      <c r="L50" s="936">
        <v>0.67</v>
      </c>
      <c r="M50" s="936" t="s">
        <v>121</v>
      </c>
      <c r="N50" s="936" t="s">
        <v>165</v>
      </c>
    </row>
    <row r="51" spans="1:14" ht="15.75">
      <c r="A51" s="1521"/>
      <c r="B51" s="39"/>
      <c r="C51" s="1550"/>
      <c r="D51" s="1552"/>
      <c r="E51" s="1552"/>
      <c r="F51" s="1412"/>
      <c r="G51" s="937"/>
      <c r="H51" s="938"/>
      <c r="I51" s="938"/>
      <c r="J51" s="938"/>
      <c r="K51" s="952"/>
      <c r="L51" s="938"/>
      <c r="M51" s="938"/>
      <c r="N51" s="938"/>
    </row>
    <row r="52" spans="1:14" ht="15.75">
      <c r="A52" s="1521"/>
      <c r="B52" s="1078" t="s">
        <v>60</v>
      </c>
      <c r="C52" s="1537"/>
      <c r="D52" s="1540"/>
      <c r="E52" s="1540"/>
      <c r="F52" s="1546">
        <v>250</v>
      </c>
      <c r="G52" s="929"/>
      <c r="H52" s="930"/>
      <c r="I52" s="930"/>
      <c r="J52" s="930"/>
      <c r="K52" s="930"/>
      <c r="L52" s="930"/>
      <c r="M52" s="930"/>
      <c r="N52" s="930"/>
    </row>
    <row r="53" spans="1:14" ht="15.75">
      <c r="A53" s="1521"/>
      <c r="B53" s="799" t="s">
        <v>61</v>
      </c>
      <c r="C53" s="1538"/>
      <c r="D53" s="1541"/>
      <c r="E53" s="1541"/>
      <c r="F53" s="1547"/>
      <c r="G53" s="950" t="s">
        <v>61</v>
      </c>
      <c r="H53" s="951" t="s">
        <v>103</v>
      </c>
      <c r="I53" s="951"/>
      <c r="J53" s="951" t="s">
        <v>98</v>
      </c>
      <c r="K53" s="951"/>
      <c r="L53" s="951">
        <v>1</v>
      </c>
      <c r="M53" s="951" t="s">
        <v>121</v>
      </c>
      <c r="N53" s="951" t="s">
        <v>165</v>
      </c>
    </row>
    <row r="54" spans="1:14" ht="15.75">
      <c r="A54" s="1521"/>
      <c r="B54" s="799" t="s">
        <v>62</v>
      </c>
      <c r="C54" s="1538"/>
      <c r="D54" s="1541"/>
      <c r="E54" s="1541"/>
      <c r="F54" s="1547"/>
      <c r="G54" s="935" t="s">
        <v>62</v>
      </c>
      <c r="H54" s="936" t="s">
        <v>103</v>
      </c>
      <c r="I54" s="936"/>
      <c r="J54" s="936" t="s">
        <v>98</v>
      </c>
      <c r="K54" s="936"/>
      <c r="L54" s="936">
        <v>1</v>
      </c>
      <c r="M54" s="936" t="s">
        <v>121</v>
      </c>
      <c r="N54" s="936" t="s">
        <v>165</v>
      </c>
    </row>
    <row r="55" spans="1:14" ht="15.75">
      <c r="A55" s="1521"/>
      <c r="B55" s="799" t="s">
        <v>63</v>
      </c>
      <c r="C55" s="1538"/>
      <c r="D55" s="1541"/>
      <c r="E55" s="1541"/>
      <c r="F55" s="1547"/>
      <c r="G55" s="933" t="s">
        <v>63</v>
      </c>
      <c r="H55" s="934" t="s">
        <v>103</v>
      </c>
      <c r="I55" s="934"/>
      <c r="J55" s="934" t="s">
        <v>98</v>
      </c>
      <c r="K55" s="934"/>
      <c r="L55" s="934">
        <v>1</v>
      </c>
      <c r="M55" s="934" t="s">
        <v>121</v>
      </c>
      <c r="N55" s="934" t="s">
        <v>165</v>
      </c>
    </row>
    <row r="56" spans="1:14" ht="15.75">
      <c r="A56" s="1521"/>
      <c r="B56" s="799" t="s">
        <v>264</v>
      </c>
      <c r="C56" s="1538"/>
      <c r="D56" s="1541"/>
      <c r="E56" s="1541"/>
      <c r="F56" s="1547"/>
      <c r="G56" s="933" t="s">
        <v>264</v>
      </c>
      <c r="H56" s="934" t="s">
        <v>103</v>
      </c>
      <c r="I56" s="934"/>
      <c r="J56" s="934" t="s">
        <v>98</v>
      </c>
      <c r="K56" s="934"/>
      <c r="L56" s="934">
        <v>1</v>
      </c>
      <c r="M56" s="934" t="s">
        <v>121</v>
      </c>
      <c r="N56" s="934" t="s">
        <v>165</v>
      </c>
    </row>
    <row r="57" spans="1:14" ht="15.75">
      <c r="A57" s="1521"/>
      <c r="B57" s="799"/>
      <c r="C57" s="1538"/>
      <c r="D57" s="1541"/>
      <c r="E57" s="1541"/>
      <c r="F57" s="1547"/>
      <c r="G57" s="933" t="s">
        <v>285</v>
      </c>
      <c r="H57" s="934" t="s">
        <v>103</v>
      </c>
      <c r="I57" s="934"/>
      <c r="J57" s="934" t="s">
        <v>98</v>
      </c>
      <c r="K57" s="934"/>
      <c r="L57" s="934">
        <v>1</v>
      </c>
      <c r="M57" s="934" t="s">
        <v>121</v>
      </c>
      <c r="N57" s="934" t="s">
        <v>165</v>
      </c>
    </row>
    <row r="58" spans="1:14" ht="33" customHeight="1">
      <c r="A58" s="1521"/>
      <c r="B58" s="799"/>
      <c r="C58" s="1538"/>
      <c r="D58" s="1541"/>
      <c r="E58" s="1541"/>
      <c r="F58" s="1547"/>
      <c r="G58" s="1014" t="s">
        <v>286</v>
      </c>
      <c r="H58" s="934" t="s">
        <v>103</v>
      </c>
      <c r="I58" s="934"/>
      <c r="J58" s="934" t="s">
        <v>98</v>
      </c>
      <c r="K58" s="934"/>
      <c r="L58" s="934">
        <v>1</v>
      </c>
      <c r="M58" s="934" t="s">
        <v>121</v>
      </c>
      <c r="N58" s="934" t="s">
        <v>165</v>
      </c>
    </row>
    <row r="59" spans="1:14" ht="18" customHeight="1">
      <c r="A59" s="1521"/>
      <c r="B59" s="799"/>
      <c r="C59" s="1538"/>
      <c r="D59" s="1541"/>
      <c r="E59" s="1541"/>
      <c r="F59" s="1547"/>
      <c r="G59" s="933" t="s">
        <v>265</v>
      </c>
      <c r="H59" s="934" t="s">
        <v>103</v>
      </c>
      <c r="I59" s="934"/>
      <c r="J59" s="934" t="s">
        <v>98</v>
      </c>
      <c r="K59" s="934"/>
      <c r="L59" s="934">
        <v>1</v>
      </c>
      <c r="M59" s="934" t="s">
        <v>121</v>
      </c>
      <c r="N59" s="934" t="s">
        <v>165</v>
      </c>
    </row>
    <row r="60" spans="1:14" ht="30" customHeight="1">
      <c r="A60" s="1521"/>
      <c r="B60" s="799"/>
      <c r="C60" s="1538"/>
      <c r="D60" s="1541"/>
      <c r="E60" s="1541"/>
      <c r="F60" s="1547"/>
      <c r="G60" s="1014" t="s">
        <v>284</v>
      </c>
      <c r="H60" s="934" t="s">
        <v>103</v>
      </c>
      <c r="I60" s="934"/>
      <c r="J60" s="934" t="s">
        <v>98</v>
      </c>
      <c r="K60" s="934"/>
      <c r="L60" s="934">
        <v>1</v>
      </c>
      <c r="M60" s="934" t="s">
        <v>121</v>
      </c>
      <c r="N60" s="934" t="s">
        <v>165</v>
      </c>
    </row>
    <row r="61" spans="1:14" ht="13.5" customHeight="1">
      <c r="A61" s="1521"/>
      <c r="B61" s="799"/>
      <c r="C61" s="1538"/>
      <c r="D61" s="1541"/>
      <c r="E61" s="1541"/>
      <c r="F61" s="1547"/>
      <c r="G61" s="933"/>
      <c r="H61" s="934"/>
      <c r="I61" s="934"/>
      <c r="J61" s="934"/>
      <c r="K61" s="934"/>
      <c r="L61" s="934"/>
      <c r="M61" s="934"/>
      <c r="N61" s="934"/>
    </row>
    <row r="62" spans="1:14" ht="15" customHeight="1">
      <c r="A62" s="1521"/>
      <c r="B62" s="239"/>
      <c r="C62" s="1538"/>
      <c r="D62" s="1541"/>
      <c r="E62" s="1541"/>
      <c r="F62" s="1547"/>
      <c r="G62" s="933" t="s">
        <v>207</v>
      </c>
      <c r="H62" s="934" t="s">
        <v>103</v>
      </c>
      <c r="I62" s="934" t="s">
        <v>98</v>
      </c>
      <c r="J62" s="934" t="s">
        <v>98</v>
      </c>
      <c r="K62" s="934">
        <v>2.5</v>
      </c>
      <c r="L62" s="934">
        <v>4.5</v>
      </c>
      <c r="M62" s="934" t="s">
        <v>121</v>
      </c>
      <c r="N62" s="934" t="s">
        <v>165</v>
      </c>
    </row>
    <row r="63" spans="1:14" ht="15" customHeight="1">
      <c r="A63" s="1530"/>
      <c r="B63" s="654"/>
      <c r="C63" s="1539"/>
      <c r="D63" s="1542"/>
      <c r="E63" s="1542"/>
      <c r="F63" s="1548"/>
      <c r="G63" s="937"/>
      <c r="H63" s="938"/>
      <c r="I63" s="938"/>
      <c r="J63" s="938"/>
      <c r="K63" s="938"/>
      <c r="L63" s="938"/>
      <c r="M63" s="938"/>
      <c r="N63" s="938"/>
    </row>
    <row r="64" spans="1:14" ht="24.75" customHeight="1">
      <c r="A64" s="1506" t="s">
        <v>34</v>
      </c>
      <c r="B64" s="1507"/>
      <c r="C64" s="1563" t="s">
        <v>349</v>
      </c>
      <c r="D64" s="1564"/>
      <c r="E64" s="1565" t="s">
        <v>38</v>
      </c>
      <c r="F64" s="1566"/>
      <c r="G64" s="1235" t="s">
        <v>64</v>
      </c>
      <c r="H64" s="1235" t="s">
        <v>45</v>
      </c>
      <c r="I64" s="1235" t="s">
        <v>351</v>
      </c>
      <c r="J64" s="1235" t="s">
        <v>90</v>
      </c>
      <c r="K64" s="1235" t="s">
        <v>93</v>
      </c>
      <c r="L64" s="1235" t="s">
        <v>92</v>
      </c>
      <c r="M64" s="1528" t="s">
        <v>40</v>
      </c>
      <c r="N64" s="1035"/>
    </row>
    <row r="65" spans="1:14" ht="46.5" customHeight="1">
      <c r="A65" s="1562"/>
      <c r="B65" s="1509"/>
      <c r="C65" s="1064" t="s">
        <v>31</v>
      </c>
      <c r="D65" s="1065" t="s">
        <v>51</v>
      </c>
      <c r="E65" s="1567"/>
      <c r="F65" s="1568"/>
      <c r="G65" s="1215"/>
      <c r="H65" s="1215"/>
      <c r="I65" s="1215"/>
      <c r="J65" s="1215"/>
      <c r="K65" s="1215"/>
      <c r="L65" s="1215"/>
      <c r="M65" s="1247"/>
      <c r="N65" s="1035"/>
    </row>
    <row r="66" spans="1:14" ht="15" customHeight="1">
      <c r="A66" s="1553" t="s">
        <v>8</v>
      </c>
      <c r="B66" s="1506" t="s">
        <v>65</v>
      </c>
      <c r="C66" s="1554">
        <f>(C9*0.5)*0.5</f>
        <v>1977.1275000000001</v>
      </c>
      <c r="D66" s="1557">
        <v>1977</v>
      </c>
      <c r="E66" s="1558" t="s">
        <v>277</v>
      </c>
      <c r="F66" s="1559"/>
      <c r="G66" s="955" t="s">
        <v>103</v>
      </c>
      <c r="H66" s="955" t="s">
        <v>104</v>
      </c>
      <c r="I66" s="955" t="s">
        <v>98</v>
      </c>
      <c r="J66" s="955">
        <v>40</v>
      </c>
      <c r="K66" s="955">
        <v>53.5</v>
      </c>
      <c r="L66" s="955">
        <v>50</v>
      </c>
      <c r="M66" s="955" t="s">
        <v>165</v>
      </c>
      <c r="N66" s="1090"/>
    </row>
    <row r="67" spans="1:14" ht="12.75" customHeight="1">
      <c r="A67" s="1544"/>
      <c r="B67" s="1508"/>
      <c r="C67" s="1555"/>
      <c r="D67" s="1533"/>
      <c r="E67" s="1560" t="s">
        <v>252</v>
      </c>
      <c r="F67" s="1561" t="s">
        <v>252</v>
      </c>
      <c r="G67" s="934" t="s">
        <v>103</v>
      </c>
      <c r="H67" s="934" t="s">
        <v>104</v>
      </c>
      <c r="I67" s="934" t="s">
        <v>98</v>
      </c>
      <c r="J67" s="934">
        <v>5</v>
      </c>
      <c r="K67" s="934">
        <v>134.30000000000001</v>
      </c>
      <c r="L67" s="934">
        <v>100</v>
      </c>
      <c r="M67" s="934" t="s">
        <v>206</v>
      </c>
      <c r="N67" s="956"/>
    </row>
    <row r="68" spans="1:14" ht="12.75" customHeight="1">
      <c r="A68" s="1544"/>
      <c r="B68" s="1508"/>
      <c r="C68" s="1555"/>
      <c r="D68" s="1533"/>
      <c r="E68" s="1569"/>
      <c r="F68" s="1570"/>
      <c r="G68" s="934"/>
      <c r="H68" s="933"/>
      <c r="I68" s="933"/>
      <c r="J68" s="933"/>
      <c r="K68" s="933"/>
      <c r="L68" s="933"/>
      <c r="M68" s="933"/>
      <c r="N68" s="956"/>
    </row>
    <row r="69" spans="1:14" ht="12.75" customHeight="1">
      <c r="A69" s="1544"/>
      <c r="B69" s="1508"/>
      <c r="C69" s="1555"/>
      <c r="D69" s="1533"/>
      <c r="E69" s="1571" t="s">
        <v>109</v>
      </c>
      <c r="F69" s="1572"/>
      <c r="G69" s="934" t="s">
        <v>103</v>
      </c>
      <c r="H69" s="934" t="s">
        <v>98</v>
      </c>
      <c r="I69" s="934" t="s">
        <v>98</v>
      </c>
      <c r="J69" s="934">
        <v>50</v>
      </c>
      <c r="K69" s="934">
        <v>109.65</v>
      </c>
      <c r="L69" s="934">
        <v>100</v>
      </c>
      <c r="M69" s="934" t="s">
        <v>165</v>
      </c>
      <c r="N69" s="956"/>
    </row>
    <row r="70" spans="1:14" ht="12.75" customHeight="1">
      <c r="A70" s="1544"/>
      <c r="B70" s="1508"/>
      <c r="C70" s="1555"/>
      <c r="D70" s="1533"/>
      <c r="E70" s="1571" t="s">
        <v>110</v>
      </c>
      <c r="F70" s="1572"/>
      <c r="G70" s="951" t="s">
        <v>103</v>
      </c>
      <c r="H70" s="957" t="s">
        <v>98</v>
      </c>
      <c r="I70" s="957" t="s">
        <v>98</v>
      </c>
      <c r="J70" s="957">
        <v>50</v>
      </c>
      <c r="K70" s="957">
        <v>114.88</v>
      </c>
      <c r="L70" s="957">
        <v>100</v>
      </c>
      <c r="M70" s="951" t="s">
        <v>165</v>
      </c>
      <c r="N70" s="956"/>
    </row>
    <row r="71" spans="1:14" ht="12.75" customHeight="1">
      <c r="A71" s="1544"/>
      <c r="B71" s="1508"/>
      <c r="C71" s="1555"/>
      <c r="D71" s="1533"/>
      <c r="E71" s="1571" t="s">
        <v>168</v>
      </c>
      <c r="F71" s="1572"/>
      <c r="G71" s="934" t="s">
        <v>103</v>
      </c>
      <c r="H71" s="731" t="s">
        <v>98</v>
      </c>
      <c r="I71" s="731" t="s">
        <v>98</v>
      </c>
      <c r="J71" s="731">
        <v>50</v>
      </c>
      <c r="K71" s="731">
        <v>108.6</v>
      </c>
      <c r="L71" s="731">
        <v>100</v>
      </c>
      <c r="M71" s="934" t="s">
        <v>165</v>
      </c>
      <c r="N71" s="956"/>
    </row>
    <row r="72" spans="1:14" ht="12.75" customHeight="1">
      <c r="A72" s="1544"/>
      <c r="B72" s="1508"/>
      <c r="C72" s="1555"/>
      <c r="D72" s="1533"/>
      <c r="E72" s="1571" t="s">
        <v>178</v>
      </c>
      <c r="F72" s="1572"/>
      <c r="G72" s="932" t="s">
        <v>103</v>
      </c>
      <c r="H72" s="958" t="s">
        <v>98</v>
      </c>
      <c r="I72" s="958" t="s">
        <v>98</v>
      </c>
      <c r="J72" s="958">
        <v>50</v>
      </c>
      <c r="K72" s="958">
        <v>108.04</v>
      </c>
      <c r="L72" s="958">
        <v>100</v>
      </c>
      <c r="M72" s="932" t="s">
        <v>165</v>
      </c>
      <c r="N72" s="956"/>
    </row>
    <row r="73" spans="1:14" ht="12.75" customHeight="1">
      <c r="A73" s="1544"/>
      <c r="B73" s="1508"/>
      <c r="C73" s="1555"/>
      <c r="D73" s="1533"/>
      <c r="E73" s="1571" t="s">
        <v>240</v>
      </c>
      <c r="F73" s="1572"/>
      <c r="G73" s="932" t="s">
        <v>103</v>
      </c>
      <c r="H73" s="958" t="s">
        <v>98</v>
      </c>
      <c r="I73" s="958" t="s">
        <v>98</v>
      </c>
      <c r="J73" s="722">
        <v>30</v>
      </c>
      <c r="K73" s="958">
        <v>314.89999999999998</v>
      </c>
      <c r="L73" s="958">
        <v>300</v>
      </c>
      <c r="M73" s="932"/>
      <c r="N73" s="956"/>
    </row>
    <row r="74" spans="1:14" ht="12.75" customHeight="1">
      <c r="A74" s="1544"/>
      <c r="B74" s="1508"/>
      <c r="C74" s="1555"/>
      <c r="D74" s="1533"/>
      <c r="E74" s="1573" t="s">
        <v>243</v>
      </c>
      <c r="F74" s="1572"/>
      <c r="G74" s="932" t="s">
        <v>103</v>
      </c>
      <c r="H74" s="794" t="s">
        <v>104</v>
      </c>
      <c r="I74" s="958" t="s">
        <v>98</v>
      </c>
      <c r="J74" s="958">
        <v>250</v>
      </c>
      <c r="K74" s="958">
        <v>631.65</v>
      </c>
      <c r="L74" s="958" t="s">
        <v>121</v>
      </c>
      <c r="M74" s="932" t="s">
        <v>165</v>
      </c>
      <c r="N74" s="956"/>
    </row>
    <row r="75" spans="1:14" ht="12.75" customHeight="1">
      <c r="A75" s="1544"/>
      <c r="B75" s="1508"/>
      <c r="C75" s="1555"/>
      <c r="D75" s="1533"/>
      <c r="E75" s="1569"/>
      <c r="F75" s="1570"/>
      <c r="G75" s="932"/>
      <c r="H75" s="959"/>
      <c r="I75" s="959"/>
      <c r="J75" s="959"/>
      <c r="K75" s="959"/>
      <c r="L75" s="959"/>
      <c r="M75" s="931"/>
      <c r="N75" s="956"/>
    </row>
    <row r="76" spans="1:14" ht="15">
      <c r="A76" s="1544"/>
      <c r="B76" s="1508"/>
      <c r="C76" s="1555"/>
      <c r="D76" s="1533"/>
      <c r="E76" s="1569" t="s">
        <v>108</v>
      </c>
      <c r="F76" s="1570" t="s">
        <v>108</v>
      </c>
      <c r="G76" s="932" t="s">
        <v>103</v>
      </c>
      <c r="H76" s="958" t="s">
        <v>104</v>
      </c>
      <c r="I76" s="958" t="s">
        <v>98</v>
      </c>
      <c r="J76" s="958">
        <v>15</v>
      </c>
      <c r="K76" s="958">
        <v>118.59</v>
      </c>
      <c r="L76" s="958">
        <v>100</v>
      </c>
      <c r="M76" s="932" t="s">
        <v>219</v>
      </c>
      <c r="N76" s="956"/>
    </row>
    <row r="77" spans="1:14" ht="15">
      <c r="A77" s="1544"/>
      <c r="B77" s="1508"/>
      <c r="C77" s="1555"/>
      <c r="D77" s="1533"/>
      <c r="E77" s="1569" t="s">
        <v>214</v>
      </c>
      <c r="F77" s="1570" t="s">
        <v>214</v>
      </c>
      <c r="G77" s="932" t="s">
        <v>103</v>
      </c>
      <c r="H77" s="958" t="s">
        <v>104</v>
      </c>
      <c r="I77" s="958" t="s">
        <v>98</v>
      </c>
      <c r="J77" s="958">
        <v>15</v>
      </c>
      <c r="K77" s="958">
        <v>13.06</v>
      </c>
      <c r="L77" s="958" t="s">
        <v>121</v>
      </c>
      <c r="M77" s="932" t="s">
        <v>219</v>
      </c>
      <c r="N77" s="956"/>
    </row>
    <row r="78" spans="1:14" ht="15">
      <c r="A78" s="1544"/>
      <c r="B78" s="1508"/>
      <c r="C78" s="1555"/>
      <c r="D78" s="1533"/>
      <c r="E78" s="1569" t="s">
        <v>237</v>
      </c>
      <c r="F78" s="1570" t="s">
        <v>237</v>
      </c>
      <c r="G78" s="932" t="s">
        <v>103</v>
      </c>
      <c r="H78" s="958" t="s">
        <v>104</v>
      </c>
      <c r="I78" s="958" t="s">
        <v>98</v>
      </c>
      <c r="J78" s="958">
        <v>15</v>
      </c>
      <c r="K78" s="958">
        <v>123.04</v>
      </c>
      <c r="L78" s="958">
        <v>100</v>
      </c>
      <c r="M78" s="932" t="s">
        <v>219</v>
      </c>
      <c r="N78" s="956"/>
    </row>
    <row r="79" spans="1:14" ht="15">
      <c r="A79" s="1544"/>
      <c r="B79" s="1508"/>
      <c r="C79" s="1555"/>
      <c r="D79" s="1533"/>
      <c r="E79" s="1569" t="s">
        <v>241</v>
      </c>
      <c r="F79" s="1570" t="s">
        <v>241</v>
      </c>
      <c r="G79" s="932" t="s">
        <v>103</v>
      </c>
      <c r="H79" s="958" t="s">
        <v>104</v>
      </c>
      <c r="I79" s="958" t="s">
        <v>98</v>
      </c>
      <c r="J79" s="958">
        <v>15</v>
      </c>
      <c r="K79" s="958">
        <v>437.5</v>
      </c>
      <c r="L79" s="958">
        <v>400</v>
      </c>
      <c r="M79" s="932" t="s">
        <v>219</v>
      </c>
      <c r="N79" s="956"/>
    </row>
    <row r="80" spans="1:14" ht="15">
      <c r="A80" s="1544"/>
      <c r="B80" s="1508"/>
      <c r="C80" s="1555"/>
      <c r="D80" s="1533"/>
      <c r="E80" s="1569"/>
      <c r="F80" s="1570"/>
      <c r="G80" s="931"/>
      <c r="H80" s="959"/>
      <c r="I80" s="959"/>
      <c r="J80" s="959"/>
      <c r="K80" s="959"/>
      <c r="L80" s="959"/>
      <c r="M80" s="931"/>
      <c r="N80" s="956"/>
    </row>
    <row r="81" spans="1:14" ht="15">
      <c r="A81" s="1544"/>
      <c r="B81" s="1508"/>
      <c r="C81" s="1555"/>
      <c r="D81" s="1533"/>
      <c r="E81" s="1569" t="s">
        <v>171</v>
      </c>
      <c r="F81" s="1570" t="s">
        <v>171</v>
      </c>
      <c r="G81" s="932" t="s">
        <v>103</v>
      </c>
      <c r="H81" s="958" t="s">
        <v>104</v>
      </c>
      <c r="I81" s="958" t="s">
        <v>98</v>
      </c>
      <c r="J81" s="958">
        <v>50</v>
      </c>
      <c r="K81" s="958">
        <v>123.85</v>
      </c>
      <c r="L81" s="958">
        <v>100</v>
      </c>
      <c r="M81" s="932" t="s">
        <v>165</v>
      </c>
      <c r="N81" s="956"/>
    </row>
    <row r="82" spans="1:14" ht="15">
      <c r="A82" s="1544"/>
      <c r="B82" s="1508"/>
      <c r="C82" s="1555"/>
      <c r="D82" s="1533"/>
      <c r="E82" s="1569" t="s">
        <v>201</v>
      </c>
      <c r="F82" s="1570" t="s">
        <v>201</v>
      </c>
      <c r="G82" s="932" t="s">
        <v>103</v>
      </c>
      <c r="H82" s="958" t="s">
        <v>104</v>
      </c>
      <c r="I82" s="958" t="s">
        <v>98</v>
      </c>
      <c r="J82" s="958">
        <v>15</v>
      </c>
      <c r="K82" s="958">
        <v>238.17</v>
      </c>
      <c r="L82" s="958">
        <v>200</v>
      </c>
      <c r="M82" s="932" t="s">
        <v>165</v>
      </c>
      <c r="N82" s="956"/>
    </row>
    <row r="83" spans="1:14" ht="15">
      <c r="A83" s="1544"/>
      <c r="B83" s="1508"/>
      <c r="C83" s="1555"/>
      <c r="D83" s="1533"/>
      <c r="E83" s="1569"/>
      <c r="F83" s="1570"/>
      <c r="G83" s="932"/>
      <c r="H83" s="932"/>
      <c r="I83" s="932"/>
      <c r="J83" s="932"/>
      <c r="K83" s="932"/>
      <c r="L83" s="932"/>
      <c r="M83" s="932"/>
      <c r="N83" s="956"/>
    </row>
    <row r="84" spans="1:14" ht="15">
      <c r="A84" s="1544"/>
      <c r="B84" s="1508"/>
      <c r="C84" s="1555"/>
      <c r="D84" s="1533"/>
      <c r="E84" s="1569" t="s">
        <v>256</v>
      </c>
      <c r="F84" s="1570" t="s">
        <v>256</v>
      </c>
      <c r="G84" s="936" t="s">
        <v>103</v>
      </c>
      <c r="H84" s="936" t="s">
        <v>104</v>
      </c>
      <c r="I84" s="936" t="s">
        <v>98</v>
      </c>
      <c r="J84" s="936">
        <v>60</v>
      </c>
      <c r="K84" s="936">
        <v>546.70000000000005</v>
      </c>
      <c r="L84" s="936">
        <v>500</v>
      </c>
      <c r="M84" s="936" t="s">
        <v>206</v>
      </c>
      <c r="N84" s="956"/>
    </row>
    <row r="85" spans="1:14" ht="15">
      <c r="A85" s="1544"/>
      <c r="B85" s="1508"/>
      <c r="C85" s="1555"/>
      <c r="D85" s="1533"/>
      <c r="E85" s="1569" t="s">
        <v>230</v>
      </c>
      <c r="F85" s="1570" t="s">
        <v>230</v>
      </c>
      <c r="G85" s="936" t="s">
        <v>103</v>
      </c>
      <c r="H85" s="936" t="s">
        <v>104</v>
      </c>
      <c r="I85" s="936" t="s">
        <v>98</v>
      </c>
      <c r="J85" s="936">
        <v>30</v>
      </c>
      <c r="K85" s="936">
        <v>59.3</v>
      </c>
      <c r="L85" s="936" t="s">
        <v>121</v>
      </c>
      <c r="M85" s="936" t="s">
        <v>165</v>
      </c>
      <c r="N85" s="956"/>
    </row>
    <row r="86" spans="1:14" ht="15">
      <c r="A86" s="1544"/>
      <c r="B86" s="1508"/>
      <c r="C86" s="1555"/>
      <c r="D86" s="1533"/>
      <c r="E86" s="1569"/>
      <c r="F86" s="1570"/>
      <c r="G86" s="934"/>
      <c r="H86" s="934"/>
      <c r="I86" s="934"/>
      <c r="J86" s="934"/>
      <c r="K86" s="934"/>
      <c r="L86" s="934"/>
      <c r="M86" s="934"/>
      <c r="N86" s="956"/>
    </row>
    <row r="87" spans="1:14" ht="15">
      <c r="A87" s="1544"/>
      <c r="B87" s="1508"/>
      <c r="C87" s="1555"/>
      <c r="D87" s="1533"/>
      <c r="E87" s="1569" t="s">
        <v>231</v>
      </c>
      <c r="F87" s="1570" t="s">
        <v>231</v>
      </c>
      <c r="G87" s="951" t="s">
        <v>103</v>
      </c>
      <c r="H87" s="951" t="s">
        <v>104</v>
      </c>
      <c r="I87" s="951" t="s">
        <v>98</v>
      </c>
      <c r="J87" s="951">
        <v>50</v>
      </c>
      <c r="K87" s="951">
        <v>160</v>
      </c>
      <c r="L87" s="951">
        <v>150</v>
      </c>
      <c r="M87" s="951" t="s">
        <v>165</v>
      </c>
      <c r="N87" s="956"/>
    </row>
    <row r="88" spans="1:14" ht="15">
      <c r="A88" s="1544"/>
      <c r="B88" s="1508"/>
      <c r="C88" s="1555"/>
      <c r="D88" s="1533"/>
      <c r="E88" s="1569" t="s">
        <v>239</v>
      </c>
      <c r="F88" s="1570" t="s">
        <v>239</v>
      </c>
      <c r="G88" s="934" t="s">
        <v>103</v>
      </c>
      <c r="H88" s="934" t="s">
        <v>104</v>
      </c>
      <c r="I88" s="934" t="s">
        <v>98</v>
      </c>
      <c r="J88" s="934">
        <v>40</v>
      </c>
      <c r="K88" s="934">
        <v>127.3</v>
      </c>
      <c r="L88" s="934">
        <v>100</v>
      </c>
      <c r="M88" s="934" t="s">
        <v>165</v>
      </c>
      <c r="N88" s="956"/>
    </row>
    <row r="89" spans="1:14" ht="15">
      <c r="A89" s="1544"/>
      <c r="B89" s="1508"/>
      <c r="C89" s="1555"/>
      <c r="D89" s="1533"/>
      <c r="E89" s="1569"/>
      <c r="F89" s="1570"/>
      <c r="G89" s="933"/>
      <c r="H89" s="933"/>
      <c r="I89" s="933"/>
      <c r="J89" s="933"/>
      <c r="K89" s="933"/>
      <c r="L89" s="933"/>
      <c r="M89" s="933"/>
      <c r="N89" s="956"/>
    </row>
    <row r="90" spans="1:14" ht="15">
      <c r="A90" s="1544"/>
      <c r="B90" s="1508"/>
      <c r="C90" s="1555"/>
      <c r="D90" s="1533"/>
      <c r="E90" s="1569" t="s">
        <v>246</v>
      </c>
      <c r="F90" s="1570"/>
      <c r="G90" s="934" t="s">
        <v>103</v>
      </c>
      <c r="H90" s="934" t="s">
        <v>104</v>
      </c>
      <c r="I90" s="934" t="s">
        <v>98</v>
      </c>
      <c r="J90" s="934">
        <v>40</v>
      </c>
      <c r="K90" s="934">
        <v>358</v>
      </c>
      <c r="L90" s="934">
        <v>300</v>
      </c>
      <c r="M90" s="934" t="s">
        <v>165</v>
      </c>
      <c r="N90" s="956"/>
    </row>
    <row r="91" spans="1:14" ht="15">
      <c r="A91" s="1544"/>
      <c r="B91" s="1508"/>
      <c r="C91" s="1555"/>
      <c r="D91" s="1533"/>
      <c r="E91" s="1569"/>
      <c r="F91" s="1578"/>
      <c r="G91" s="933"/>
      <c r="H91" s="933"/>
      <c r="I91" s="933"/>
      <c r="J91" s="933"/>
      <c r="K91" s="933"/>
      <c r="L91" s="933"/>
      <c r="M91" s="933"/>
      <c r="N91" s="956"/>
    </row>
    <row r="92" spans="1:14" ht="15">
      <c r="A92" s="1544"/>
      <c r="B92" s="1508"/>
      <c r="C92" s="1555"/>
      <c r="D92" s="1533"/>
      <c r="E92" s="1569" t="s">
        <v>111</v>
      </c>
      <c r="F92" s="1570" t="s">
        <v>111</v>
      </c>
      <c r="G92" s="934" t="s">
        <v>103</v>
      </c>
      <c r="H92" s="934" t="s">
        <v>98</v>
      </c>
      <c r="I92" s="934" t="s">
        <v>98</v>
      </c>
      <c r="J92" s="934">
        <v>50</v>
      </c>
      <c r="K92" s="934">
        <v>109.8</v>
      </c>
      <c r="L92" s="934">
        <v>100</v>
      </c>
      <c r="M92" s="934" t="s">
        <v>165</v>
      </c>
      <c r="N92" s="956"/>
    </row>
    <row r="93" spans="1:14" ht="15">
      <c r="A93" s="1544"/>
      <c r="B93" s="1508"/>
      <c r="C93" s="1555"/>
      <c r="D93" s="1533"/>
      <c r="E93" s="1569" t="s">
        <v>266</v>
      </c>
      <c r="F93" s="1570" t="s">
        <v>266</v>
      </c>
      <c r="G93" s="934" t="s">
        <v>103</v>
      </c>
      <c r="H93" s="934" t="s">
        <v>98</v>
      </c>
      <c r="I93" s="934" t="s">
        <v>98</v>
      </c>
      <c r="J93" s="934">
        <v>50</v>
      </c>
      <c r="K93" s="934">
        <v>113.5</v>
      </c>
      <c r="L93" s="934">
        <v>100</v>
      </c>
      <c r="M93" s="934" t="s">
        <v>165</v>
      </c>
      <c r="N93" s="956"/>
    </row>
    <row r="94" spans="1:14" ht="15">
      <c r="A94" s="1544"/>
      <c r="B94" s="1508"/>
      <c r="C94" s="1555"/>
      <c r="D94" s="1533"/>
      <c r="E94" s="1569" t="s">
        <v>267</v>
      </c>
      <c r="F94" s="1570" t="s">
        <v>267</v>
      </c>
      <c r="G94" s="934" t="s">
        <v>103</v>
      </c>
      <c r="H94" s="934" t="s">
        <v>98</v>
      </c>
      <c r="I94" s="934" t="s">
        <v>98</v>
      </c>
      <c r="J94" s="934">
        <v>50</v>
      </c>
      <c r="K94" s="934">
        <v>108.4</v>
      </c>
      <c r="L94" s="934">
        <v>100</v>
      </c>
      <c r="M94" s="934" t="s">
        <v>165</v>
      </c>
      <c r="N94" s="956"/>
    </row>
    <row r="95" spans="1:14" ht="15">
      <c r="A95" s="1544"/>
      <c r="B95" s="1508"/>
      <c r="C95" s="1555"/>
      <c r="D95" s="1533"/>
      <c r="E95" s="1569" t="s">
        <v>268</v>
      </c>
      <c r="F95" s="1570" t="s">
        <v>268</v>
      </c>
      <c r="G95" s="934" t="s">
        <v>103</v>
      </c>
      <c r="H95" s="934" t="s">
        <v>98</v>
      </c>
      <c r="I95" s="934" t="s">
        <v>98</v>
      </c>
      <c r="J95" s="934">
        <v>50</v>
      </c>
      <c r="K95" s="934">
        <v>114.4</v>
      </c>
      <c r="L95" s="934">
        <v>100</v>
      </c>
      <c r="M95" s="934" t="s">
        <v>165</v>
      </c>
      <c r="N95" s="956"/>
    </row>
    <row r="96" spans="1:14" ht="15">
      <c r="A96" s="1544"/>
      <c r="B96" s="1508"/>
      <c r="C96" s="1555"/>
      <c r="D96" s="1533"/>
      <c r="E96" s="1569" t="s">
        <v>269</v>
      </c>
      <c r="F96" s="1570" t="s">
        <v>269</v>
      </c>
      <c r="G96" s="934" t="s">
        <v>103</v>
      </c>
      <c r="H96" s="934" t="s">
        <v>98</v>
      </c>
      <c r="I96" s="934" t="s">
        <v>98</v>
      </c>
      <c r="J96" s="934">
        <v>50</v>
      </c>
      <c r="K96" s="934">
        <v>109.5</v>
      </c>
      <c r="L96" s="934">
        <v>100</v>
      </c>
      <c r="M96" s="934" t="s">
        <v>165</v>
      </c>
      <c r="N96" s="956"/>
    </row>
    <row r="97" spans="1:14" ht="33.75" customHeight="1">
      <c r="A97" s="1544"/>
      <c r="B97" s="1508"/>
      <c r="C97" s="1555"/>
      <c r="D97" s="1533"/>
      <c r="E97" s="1569" t="s">
        <v>270</v>
      </c>
      <c r="F97" s="1570" t="s">
        <v>270</v>
      </c>
      <c r="G97" s="934" t="s">
        <v>103</v>
      </c>
      <c r="H97" s="934" t="s">
        <v>98</v>
      </c>
      <c r="I97" s="934" t="s">
        <v>98</v>
      </c>
      <c r="J97" s="934">
        <v>50</v>
      </c>
      <c r="K97" s="934">
        <v>109.2</v>
      </c>
      <c r="L97" s="934">
        <v>100</v>
      </c>
      <c r="M97" s="934" t="s">
        <v>165</v>
      </c>
      <c r="N97" s="956"/>
    </row>
    <row r="98" spans="1:14" ht="15">
      <c r="A98" s="1544"/>
      <c r="B98" s="1508"/>
      <c r="C98" s="1555"/>
      <c r="D98" s="1533"/>
      <c r="E98" s="1569" t="s">
        <v>271</v>
      </c>
      <c r="F98" s="1578"/>
      <c r="G98" s="934" t="s">
        <v>103</v>
      </c>
      <c r="H98" s="934" t="s">
        <v>98</v>
      </c>
      <c r="I98" s="934" t="s">
        <v>98</v>
      </c>
      <c r="J98" s="934">
        <v>50</v>
      </c>
      <c r="K98" s="934">
        <v>120.2</v>
      </c>
      <c r="L98" s="934">
        <v>100</v>
      </c>
      <c r="M98" s="934" t="s">
        <v>165</v>
      </c>
      <c r="N98" s="956"/>
    </row>
    <row r="99" spans="1:14" ht="15">
      <c r="A99" s="1544"/>
      <c r="B99" s="1508"/>
      <c r="C99" s="1555"/>
      <c r="D99" s="1533"/>
      <c r="E99" s="1569" t="s">
        <v>112</v>
      </c>
      <c r="F99" s="1578"/>
      <c r="G99" s="934" t="s">
        <v>103</v>
      </c>
      <c r="H99" s="934" t="s">
        <v>98</v>
      </c>
      <c r="I99" s="934" t="s">
        <v>98</v>
      </c>
      <c r="J99" s="934">
        <v>50</v>
      </c>
      <c r="K99" s="934">
        <v>112.9</v>
      </c>
      <c r="L99" s="934">
        <v>100</v>
      </c>
      <c r="M99" s="934" t="s">
        <v>165</v>
      </c>
      <c r="N99" s="956"/>
    </row>
    <row r="100" spans="1:14" ht="15">
      <c r="A100" s="1544"/>
      <c r="B100" s="1508"/>
      <c r="C100" s="1555"/>
      <c r="D100" s="1533"/>
      <c r="E100" s="1569" t="s">
        <v>113</v>
      </c>
      <c r="F100" s="1578"/>
      <c r="G100" s="934" t="s">
        <v>103</v>
      </c>
      <c r="H100" s="934" t="s">
        <v>98</v>
      </c>
      <c r="I100" s="934" t="s">
        <v>98</v>
      </c>
      <c r="J100" s="934">
        <v>50</v>
      </c>
      <c r="K100" s="934">
        <v>113.9</v>
      </c>
      <c r="L100" s="934">
        <v>100</v>
      </c>
      <c r="M100" s="934" t="s">
        <v>165</v>
      </c>
      <c r="N100" s="956"/>
    </row>
    <row r="101" spans="1:14" ht="15">
      <c r="A101" s="1544"/>
      <c r="B101" s="1508"/>
      <c r="C101" s="1555"/>
      <c r="D101" s="1533"/>
      <c r="E101" s="1574" t="s">
        <v>272</v>
      </c>
      <c r="F101" s="1575" t="s">
        <v>272</v>
      </c>
      <c r="G101" s="731" t="s">
        <v>103</v>
      </c>
      <c r="H101" s="731" t="s">
        <v>98</v>
      </c>
      <c r="I101" s="731" t="s">
        <v>98</v>
      </c>
      <c r="J101" s="731">
        <v>25</v>
      </c>
      <c r="K101" s="731">
        <v>58.58</v>
      </c>
      <c r="L101" s="731">
        <v>50</v>
      </c>
      <c r="M101" s="731" t="s">
        <v>165</v>
      </c>
      <c r="N101" s="956"/>
    </row>
    <row r="102" spans="1:14" ht="15">
      <c r="A102" s="1544"/>
      <c r="B102" s="1508"/>
      <c r="C102" s="1555"/>
      <c r="D102" s="1533"/>
      <c r="E102" s="1574"/>
      <c r="F102" s="1579"/>
      <c r="G102" s="960"/>
      <c r="H102" s="960"/>
      <c r="I102" s="960"/>
      <c r="J102" s="960"/>
      <c r="K102" s="960"/>
      <c r="L102" s="960"/>
      <c r="M102" s="960"/>
      <c r="N102" s="956"/>
    </row>
    <row r="103" spans="1:14" ht="15">
      <c r="A103" s="1544"/>
      <c r="B103" s="1508"/>
      <c r="C103" s="1555"/>
      <c r="D103" s="1533"/>
      <c r="E103" s="1574" t="s">
        <v>290</v>
      </c>
      <c r="F103" s="1579"/>
      <c r="G103" s="731" t="s">
        <v>103</v>
      </c>
      <c r="H103" s="731" t="s">
        <v>98</v>
      </c>
      <c r="I103" s="731" t="s">
        <v>98</v>
      </c>
      <c r="J103" s="731">
        <v>500</v>
      </c>
      <c r="K103" s="731">
        <v>1201</v>
      </c>
      <c r="L103" s="731">
        <v>1000</v>
      </c>
      <c r="M103" s="731" t="s">
        <v>165</v>
      </c>
      <c r="N103" s="956"/>
    </row>
    <row r="104" spans="1:14" ht="15">
      <c r="A104" s="1544"/>
      <c r="B104" s="1508"/>
      <c r="C104" s="1555"/>
      <c r="D104" s="1533"/>
      <c r="E104" s="1574"/>
      <c r="F104" s="1579"/>
      <c r="G104" s="960"/>
      <c r="H104" s="960"/>
      <c r="I104" s="960"/>
      <c r="J104" s="960"/>
      <c r="K104" s="960"/>
      <c r="L104" s="960"/>
      <c r="M104" s="960"/>
      <c r="N104" s="956"/>
    </row>
    <row r="105" spans="1:14" ht="15">
      <c r="A105" s="1544"/>
      <c r="B105" s="1508"/>
      <c r="C105" s="1555"/>
      <c r="D105" s="1533"/>
      <c r="E105" s="1574" t="s">
        <v>289</v>
      </c>
      <c r="F105" s="1575"/>
      <c r="G105" s="731" t="s">
        <v>103</v>
      </c>
      <c r="H105" s="731" t="s">
        <v>98</v>
      </c>
      <c r="I105" s="731" t="s">
        <v>98</v>
      </c>
      <c r="J105" s="731">
        <v>50</v>
      </c>
      <c r="K105" s="731">
        <v>121.36</v>
      </c>
      <c r="L105" s="731">
        <v>100</v>
      </c>
      <c r="M105" s="731" t="s">
        <v>206</v>
      </c>
      <c r="N105" s="956"/>
    </row>
    <row r="106" spans="1:14" ht="15">
      <c r="A106" s="1545"/>
      <c r="B106" s="1531"/>
      <c r="C106" s="1556"/>
      <c r="D106" s="1534"/>
      <c r="E106" s="1576"/>
      <c r="F106" s="1577"/>
      <c r="G106" s="961"/>
      <c r="H106" s="961"/>
      <c r="I106" s="961"/>
      <c r="J106" s="961"/>
      <c r="K106" s="961"/>
      <c r="L106" s="961"/>
      <c r="M106" s="961"/>
      <c r="N106" s="956"/>
    </row>
    <row r="107" spans="1:14" ht="16.5" thickBot="1">
      <c r="A107" s="1531" t="s">
        <v>23</v>
      </c>
      <c r="B107" s="1582"/>
      <c r="C107" s="1066">
        <f>(C9*0.5)*0.4</f>
        <v>1581.7020000000002</v>
      </c>
      <c r="D107" s="926">
        <f>D108+D117+D126+D131+D136</f>
        <v>1600</v>
      </c>
      <c r="E107" s="1583"/>
      <c r="F107" s="1584"/>
      <c r="G107" s="1584"/>
      <c r="H107" s="1584"/>
      <c r="I107" s="1584"/>
      <c r="J107" s="1584"/>
      <c r="K107" s="1584"/>
      <c r="L107" s="1584"/>
      <c r="M107" s="1585"/>
      <c r="N107" s="963"/>
    </row>
    <row r="108" spans="1:14" ht="15">
      <c r="A108" s="1520" t="s">
        <v>10</v>
      </c>
      <c r="B108" s="1553" t="s">
        <v>66</v>
      </c>
      <c r="C108" s="1586"/>
      <c r="D108" s="1588">
        <v>320</v>
      </c>
      <c r="E108" s="1591" t="s">
        <v>114</v>
      </c>
      <c r="F108" s="1592" t="s">
        <v>114</v>
      </c>
      <c r="G108" s="720" t="s">
        <v>103</v>
      </c>
      <c r="H108" s="720"/>
      <c r="I108" s="720" t="s">
        <v>98</v>
      </c>
      <c r="J108" s="720"/>
      <c r="K108" s="720">
        <v>15.94</v>
      </c>
      <c r="L108" s="720" t="s">
        <v>121</v>
      </c>
      <c r="M108" s="720" t="s">
        <v>206</v>
      </c>
      <c r="N108" s="956"/>
    </row>
    <row r="109" spans="1:14" ht="15">
      <c r="A109" s="1521"/>
      <c r="B109" s="1544"/>
      <c r="C109" s="1586"/>
      <c r="D109" s="1589"/>
      <c r="E109" s="1574" t="s">
        <v>172</v>
      </c>
      <c r="F109" s="1575" t="s">
        <v>172</v>
      </c>
      <c r="G109" s="958" t="s">
        <v>103</v>
      </c>
      <c r="H109" s="958"/>
      <c r="I109" s="958" t="s">
        <v>98</v>
      </c>
      <c r="J109" s="958"/>
      <c r="K109" s="958">
        <v>8.4499999999999993</v>
      </c>
      <c r="L109" s="958" t="s">
        <v>121</v>
      </c>
      <c r="M109" s="958" t="s">
        <v>206</v>
      </c>
      <c r="N109" s="956"/>
    </row>
    <row r="110" spans="1:14" ht="15">
      <c r="A110" s="1521"/>
      <c r="B110" s="1544"/>
      <c r="C110" s="1586"/>
      <c r="D110" s="1589"/>
      <c r="E110" s="1574" t="s">
        <v>194</v>
      </c>
      <c r="F110" s="1575" t="s">
        <v>194</v>
      </c>
      <c r="G110" s="958" t="s">
        <v>103</v>
      </c>
      <c r="H110" s="958"/>
      <c r="I110" s="958" t="s">
        <v>98</v>
      </c>
      <c r="J110" s="958"/>
      <c r="K110" s="958">
        <v>12.13</v>
      </c>
      <c r="L110" s="958">
        <v>10</v>
      </c>
      <c r="M110" s="958" t="s">
        <v>166</v>
      </c>
      <c r="N110" s="956"/>
    </row>
    <row r="111" spans="1:14" ht="15">
      <c r="A111" s="1521"/>
      <c r="B111" s="1544"/>
      <c r="C111" s="1586"/>
      <c r="D111" s="1589"/>
      <c r="E111" s="1574" t="s">
        <v>307</v>
      </c>
      <c r="F111" s="1579"/>
      <c r="G111" s="958" t="s">
        <v>180</v>
      </c>
      <c r="H111" s="958"/>
      <c r="I111" s="958" t="s">
        <v>98</v>
      </c>
      <c r="J111" s="958"/>
      <c r="K111" s="958">
        <v>64.239999999999995</v>
      </c>
      <c r="L111" s="958" t="s">
        <v>121</v>
      </c>
      <c r="M111" s="958" t="s">
        <v>165</v>
      </c>
      <c r="N111" s="956"/>
    </row>
    <row r="112" spans="1:14" ht="15">
      <c r="A112" s="1521"/>
      <c r="B112" s="1544"/>
      <c r="C112" s="1586"/>
      <c r="D112" s="1589"/>
      <c r="E112" s="1574"/>
      <c r="F112" s="1579"/>
      <c r="G112" s="958"/>
      <c r="H112" s="958"/>
      <c r="I112" s="958"/>
      <c r="J112" s="958"/>
      <c r="K112" s="958"/>
      <c r="L112" s="958"/>
      <c r="M112" s="958"/>
      <c r="N112" s="956"/>
    </row>
    <row r="113" spans="1:14" ht="15">
      <c r="A113" s="1521"/>
      <c r="B113" s="1544"/>
      <c r="C113" s="1586"/>
      <c r="D113" s="1589"/>
      <c r="E113" s="1574" t="s">
        <v>115</v>
      </c>
      <c r="F113" s="1575" t="s">
        <v>115</v>
      </c>
      <c r="G113" s="958" t="s">
        <v>97</v>
      </c>
      <c r="H113" s="958"/>
      <c r="I113" s="958" t="s">
        <v>98</v>
      </c>
      <c r="J113" s="958"/>
      <c r="K113" s="958">
        <v>114.71</v>
      </c>
      <c r="L113" s="958">
        <v>100</v>
      </c>
      <c r="M113" s="958" t="s">
        <v>166</v>
      </c>
      <c r="N113" s="956"/>
    </row>
    <row r="114" spans="1:14" ht="15">
      <c r="A114" s="1521"/>
      <c r="B114" s="1544"/>
      <c r="C114" s="1586"/>
      <c r="D114" s="1589"/>
      <c r="E114" s="1569" t="s">
        <v>209</v>
      </c>
      <c r="F114" s="1570" t="s">
        <v>209</v>
      </c>
      <c r="G114" s="934" t="s">
        <v>97</v>
      </c>
      <c r="H114" s="934"/>
      <c r="I114" s="934" t="s">
        <v>98</v>
      </c>
      <c r="J114" s="934"/>
      <c r="K114" s="731">
        <v>24.19</v>
      </c>
      <c r="L114" s="934">
        <v>20</v>
      </c>
      <c r="M114" s="934" t="s">
        <v>165</v>
      </c>
      <c r="N114" s="956"/>
    </row>
    <row r="115" spans="1:14" ht="14.25" customHeight="1">
      <c r="A115" s="1521"/>
      <c r="B115" s="1544"/>
      <c r="C115" s="1586"/>
      <c r="D115" s="1589"/>
      <c r="E115" s="1569"/>
      <c r="F115" s="1570"/>
      <c r="G115" s="933"/>
      <c r="H115" s="933"/>
      <c r="I115" s="933"/>
      <c r="J115" s="933"/>
      <c r="K115" s="933"/>
      <c r="L115" s="933"/>
      <c r="M115" s="933"/>
      <c r="N115" s="956"/>
    </row>
    <row r="116" spans="1:14" ht="10.5" customHeight="1">
      <c r="A116" s="1530"/>
      <c r="B116" s="1545"/>
      <c r="C116" s="1587"/>
      <c r="D116" s="1590"/>
      <c r="E116" s="1580"/>
      <c r="F116" s="1581"/>
      <c r="G116" s="927"/>
      <c r="H116" s="927"/>
      <c r="I116" s="927"/>
      <c r="J116" s="927"/>
      <c r="K116" s="927"/>
      <c r="L116" s="927"/>
      <c r="M116" s="927"/>
      <c r="N116" s="956"/>
    </row>
    <row r="117" spans="1:14" ht="15">
      <c r="A117" s="1520" t="s">
        <v>11</v>
      </c>
      <c r="B117" s="1553" t="s">
        <v>67</v>
      </c>
      <c r="C117" s="1593"/>
      <c r="D117" s="1588">
        <v>320</v>
      </c>
      <c r="E117" s="1366" t="s">
        <v>116</v>
      </c>
      <c r="F117" s="1367" t="s">
        <v>116</v>
      </c>
      <c r="G117" s="930" t="s">
        <v>103</v>
      </c>
      <c r="H117" s="930"/>
      <c r="I117" s="930" t="s">
        <v>117</v>
      </c>
      <c r="J117" s="930"/>
      <c r="K117" s="930">
        <v>2.17</v>
      </c>
      <c r="L117" s="930">
        <v>2</v>
      </c>
      <c r="M117" s="930" t="s">
        <v>166</v>
      </c>
      <c r="N117" s="956"/>
    </row>
    <row r="118" spans="1:14" ht="15">
      <c r="A118" s="1521"/>
      <c r="B118" s="1544"/>
      <c r="C118" s="1586"/>
      <c r="D118" s="1589"/>
      <c r="E118" s="1574" t="s">
        <v>135</v>
      </c>
      <c r="F118" s="1575" t="s">
        <v>135</v>
      </c>
      <c r="G118" s="951" t="s">
        <v>103</v>
      </c>
      <c r="H118" s="951"/>
      <c r="I118" s="951" t="s">
        <v>117</v>
      </c>
      <c r="J118" s="951"/>
      <c r="K118" s="951">
        <v>5.24</v>
      </c>
      <c r="L118" s="951">
        <v>5</v>
      </c>
      <c r="M118" s="951" t="s">
        <v>166</v>
      </c>
      <c r="N118" s="956"/>
    </row>
    <row r="119" spans="1:14" ht="15">
      <c r="A119" s="1521"/>
      <c r="B119" s="1508"/>
      <c r="C119" s="1586"/>
      <c r="D119" s="1589"/>
      <c r="E119" s="1569" t="s">
        <v>173</v>
      </c>
      <c r="F119" s="1570" t="s">
        <v>173</v>
      </c>
      <c r="G119" s="934" t="s">
        <v>103</v>
      </c>
      <c r="H119" s="934"/>
      <c r="I119" s="934" t="s">
        <v>117</v>
      </c>
      <c r="J119" s="934"/>
      <c r="K119" s="934">
        <v>5.5</v>
      </c>
      <c r="L119" s="934">
        <v>5</v>
      </c>
      <c r="M119" s="934" t="s">
        <v>166</v>
      </c>
      <c r="N119" s="956"/>
    </row>
    <row r="120" spans="1:14" ht="15">
      <c r="A120" s="1521"/>
      <c r="B120" s="1508"/>
      <c r="C120" s="1586"/>
      <c r="D120" s="1589"/>
      <c r="E120" s="1569" t="s">
        <v>176</v>
      </c>
      <c r="F120" s="1578"/>
      <c r="G120" s="934" t="s">
        <v>103</v>
      </c>
      <c r="H120" s="934"/>
      <c r="I120" s="934" t="s">
        <v>117</v>
      </c>
      <c r="J120" s="934"/>
      <c r="K120" s="934">
        <v>2.19</v>
      </c>
      <c r="L120" s="934">
        <v>2</v>
      </c>
      <c r="M120" s="934" t="s">
        <v>166</v>
      </c>
      <c r="N120" s="956"/>
    </row>
    <row r="121" spans="1:14" ht="15">
      <c r="A121" s="1521"/>
      <c r="B121" s="1508"/>
      <c r="C121" s="1586"/>
      <c r="D121" s="1589"/>
      <c r="E121" s="1569" t="s">
        <v>177</v>
      </c>
      <c r="F121" s="1578"/>
      <c r="G121" s="934" t="s">
        <v>103</v>
      </c>
      <c r="H121" s="934"/>
      <c r="I121" s="934" t="s">
        <v>117</v>
      </c>
      <c r="J121" s="934"/>
      <c r="K121" s="934">
        <v>53.31</v>
      </c>
      <c r="L121" s="934">
        <v>50</v>
      </c>
      <c r="M121" s="934" t="s">
        <v>166</v>
      </c>
      <c r="N121" s="956"/>
    </row>
    <row r="122" spans="1:14" ht="15">
      <c r="A122" s="1521"/>
      <c r="B122" s="1508"/>
      <c r="C122" s="1586"/>
      <c r="D122" s="1589"/>
      <c r="E122" s="1569" t="s">
        <v>273</v>
      </c>
      <c r="F122" s="1570" t="s">
        <v>273</v>
      </c>
      <c r="G122" s="934" t="s">
        <v>103</v>
      </c>
      <c r="H122" s="934"/>
      <c r="I122" s="934" t="s">
        <v>117</v>
      </c>
      <c r="J122" s="934"/>
      <c r="K122" s="934">
        <v>2.11</v>
      </c>
      <c r="L122" s="934">
        <v>2</v>
      </c>
      <c r="M122" s="934" t="s">
        <v>166</v>
      </c>
      <c r="N122" s="956"/>
    </row>
    <row r="123" spans="1:14" ht="15">
      <c r="A123" s="1521"/>
      <c r="B123" s="1508"/>
      <c r="C123" s="1586"/>
      <c r="D123" s="1589"/>
      <c r="E123" s="1569" t="s">
        <v>274</v>
      </c>
      <c r="F123" s="1578"/>
      <c r="G123" s="934" t="s">
        <v>103</v>
      </c>
      <c r="H123" s="934"/>
      <c r="I123" s="934" t="s">
        <v>117</v>
      </c>
      <c r="J123" s="934"/>
      <c r="K123" s="934">
        <v>23.02</v>
      </c>
      <c r="L123" s="934">
        <v>20</v>
      </c>
      <c r="M123" s="934" t="s">
        <v>166</v>
      </c>
      <c r="N123" s="956"/>
    </row>
    <row r="124" spans="1:14" ht="15">
      <c r="A124" s="1521"/>
      <c r="B124" s="1508"/>
      <c r="C124" s="1586"/>
      <c r="D124" s="1589"/>
      <c r="E124" s="1569" t="s">
        <v>275</v>
      </c>
      <c r="F124" s="1570" t="s">
        <v>275</v>
      </c>
      <c r="G124" s="934" t="s">
        <v>103</v>
      </c>
      <c r="H124" s="934"/>
      <c r="I124" s="934" t="s">
        <v>117</v>
      </c>
      <c r="J124" s="934"/>
      <c r="K124" s="934">
        <v>5.18</v>
      </c>
      <c r="L124" s="934">
        <v>5</v>
      </c>
      <c r="M124" s="934" t="s">
        <v>166</v>
      </c>
      <c r="N124" s="956"/>
    </row>
    <row r="125" spans="1:14" ht="15">
      <c r="A125" s="1530"/>
      <c r="B125" s="1545"/>
      <c r="C125" s="1587"/>
      <c r="D125" s="1590"/>
      <c r="E125" s="1580" t="s">
        <v>288</v>
      </c>
      <c r="F125" s="1581" t="s">
        <v>276</v>
      </c>
      <c r="G125" s="951" t="s">
        <v>103</v>
      </c>
      <c r="H125" s="951"/>
      <c r="I125" s="951" t="s">
        <v>117</v>
      </c>
      <c r="J125" s="951"/>
      <c r="K125" s="951">
        <v>109.37</v>
      </c>
      <c r="L125" s="951">
        <v>100</v>
      </c>
      <c r="M125" s="951" t="s">
        <v>166</v>
      </c>
      <c r="N125" s="956"/>
    </row>
    <row r="126" spans="1:14" ht="15">
      <c r="A126" s="1520" t="s">
        <v>12</v>
      </c>
      <c r="B126" s="1553" t="s">
        <v>68</v>
      </c>
      <c r="C126" s="1593"/>
      <c r="D126" s="1588">
        <v>320</v>
      </c>
      <c r="E126" s="1366"/>
      <c r="F126" s="1367"/>
      <c r="G126" s="929"/>
      <c r="H126" s="929"/>
      <c r="I126" s="929"/>
      <c r="J126" s="929"/>
      <c r="K126" s="929"/>
      <c r="L126" s="929"/>
      <c r="M126" s="929"/>
      <c r="N126" s="956"/>
    </row>
    <row r="127" spans="1:14" ht="15">
      <c r="A127" s="1521"/>
      <c r="B127" s="1544"/>
      <c r="C127" s="1586"/>
      <c r="D127" s="1589"/>
      <c r="E127" s="1569" t="s">
        <v>227</v>
      </c>
      <c r="F127" s="1570"/>
      <c r="G127" s="934" t="s">
        <v>103</v>
      </c>
      <c r="H127" s="934"/>
      <c r="I127" s="934" t="s">
        <v>96</v>
      </c>
      <c r="J127" s="934"/>
      <c r="K127" s="934">
        <v>10</v>
      </c>
      <c r="L127" s="934" t="s">
        <v>121</v>
      </c>
      <c r="M127" s="934" t="s">
        <v>206</v>
      </c>
      <c r="N127" s="956"/>
    </row>
    <row r="128" spans="1:14" ht="15">
      <c r="A128" s="1521"/>
      <c r="B128" s="1544"/>
      <c r="C128" s="1586"/>
      <c r="D128" s="1589"/>
      <c r="E128" s="1574"/>
      <c r="F128" s="1575"/>
      <c r="G128" s="933"/>
      <c r="H128" s="933"/>
      <c r="I128" s="933"/>
      <c r="J128" s="933"/>
      <c r="K128" s="933"/>
      <c r="L128" s="933"/>
      <c r="M128" s="933"/>
      <c r="N128" s="956"/>
    </row>
    <row r="129" spans="1:14" ht="10.5" customHeight="1">
      <c r="A129" s="1521"/>
      <c r="B129" s="1544"/>
      <c r="C129" s="1586"/>
      <c r="D129" s="1589"/>
      <c r="E129" s="1594"/>
      <c r="F129" s="1595"/>
      <c r="G129" s="933"/>
      <c r="H129" s="933"/>
      <c r="I129" s="933"/>
      <c r="J129" s="933"/>
      <c r="K129" s="933"/>
      <c r="L129" s="933"/>
      <c r="M129" s="933"/>
      <c r="N129" s="956"/>
    </row>
    <row r="130" spans="1:14" ht="15">
      <c r="A130" s="1521"/>
      <c r="B130" s="1545"/>
      <c r="C130" s="1587"/>
      <c r="D130" s="1590"/>
      <c r="E130" s="1580"/>
      <c r="F130" s="1581"/>
      <c r="G130" s="927"/>
      <c r="H130" s="927"/>
      <c r="I130" s="927"/>
      <c r="J130" s="927"/>
      <c r="K130" s="927"/>
      <c r="L130" s="927"/>
      <c r="M130" s="927"/>
      <c r="N130" s="956"/>
    </row>
    <row r="131" spans="1:14" ht="15">
      <c r="A131" s="1521"/>
      <c r="B131" s="1553" t="s">
        <v>69</v>
      </c>
      <c r="C131" s="1593"/>
      <c r="D131" s="1588">
        <v>320</v>
      </c>
      <c r="E131" s="1366" t="s">
        <v>118</v>
      </c>
      <c r="F131" s="1367" t="s">
        <v>118</v>
      </c>
      <c r="G131" s="930" t="s">
        <v>103</v>
      </c>
      <c r="H131" s="930" t="s">
        <v>170</v>
      </c>
      <c r="I131" s="930" t="s">
        <v>96</v>
      </c>
      <c r="J131" s="930">
        <v>10</v>
      </c>
      <c r="K131" s="930">
        <v>10</v>
      </c>
      <c r="L131" s="930" t="s">
        <v>121</v>
      </c>
      <c r="M131" s="930" t="s">
        <v>254</v>
      </c>
      <c r="N131" s="956"/>
    </row>
    <row r="132" spans="1:14" ht="15">
      <c r="A132" s="1521"/>
      <c r="B132" s="1544"/>
      <c r="C132" s="1586"/>
      <c r="D132" s="1589"/>
      <c r="E132" s="1569" t="s">
        <v>174</v>
      </c>
      <c r="F132" s="1570" t="s">
        <v>174</v>
      </c>
      <c r="G132" s="932" t="s">
        <v>103</v>
      </c>
      <c r="H132" s="932" t="s">
        <v>170</v>
      </c>
      <c r="I132" s="932" t="s">
        <v>96</v>
      </c>
      <c r="J132" s="932">
        <v>10</v>
      </c>
      <c r="K132" s="932">
        <v>10</v>
      </c>
      <c r="L132" s="932" t="s">
        <v>121</v>
      </c>
      <c r="M132" s="932" t="s">
        <v>254</v>
      </c>
      <c r="N132" s="956"/>
    </row>
    <row r="133" spans="1:14" ht="15">
      <c r="A133" s="1521"/>
      <c r="B133" s="1544"/>
      <c r="C133" s="1586"/>
      <c r="D133" s="1589"/>
      <c r="E133" s="1594"/>
      <c r="F133" s="1595"/>
      <c r="G133" s="933"/>
      <c r="H133" s="933"/>
      <c r="I133" s="933"/>
      <c r="J133" s="933"/>
      <c r="K133" s="933"/>
      <c r="L133" s="933"/>
      <c r="M133" s="933"/>
      <c r="N133" s="956"/>
    </row>
    <row r="134" spans="1:14" ht="14.25" customHeight="1">
      <c r="A134" s="1521"/>
      <c r="B134" s="1544"/>
      <c r="C134" s="1586"/>
      <c r="D134" s="1589"/>
      <c r="E134" s="1594"/>
      <c r="F134" s="1595"/>
      <c r="G134" s="933"/>
      <c r="H134" s="933"/>
      <c r="I134" s="933"/>
      <c r="J134" s="933"/>
      <c r="K134" s="933"/>
      <c r="L134" s="933"/>
      <c r="M134" s="933"/>
      <c r="N134" s="956"/>
    </row>
    <row r="135" spans="1:14" ht="10.5" customHeight="1">
      <c r="A135" s="1530"/>
      <c r="B135" s="1545"/>
      <c r="C135" s="1587"/>
      <c r="D135" s="1590"/>
      <c r="E135" s="1580"/>
      <c r="F135" s="1581"/>
      <c r="G135" s="950"/>
      <c r="H135" s="950"/>
      <c r="I135" s="950"/>
      <c r="J135" s="950"/>
      <c r="K135" s="950"/>
      <c r="L135" s="950"/>
      <c r="M135" s="950"/>
      <c r="N135" s="956"/>
    </row>
    <row r="136" spans="1:14" ht="15">
      <c r="A136" s="1596" t="s">
        <v>14</v>
      </c>
      <c r="B136" s="1599" t="s">
        <v>202</v>
      </c>
      <c r="C136" s="1593"/>
      <c r="D136" s="1588">
        <v>320</v>
      </c>
      <c r="E136" s="1366" t="s">
        <v>119</v>
      </c>
      <c r="F136" s="1367" t="s">
        <v>119</v>
      </c>
      <c r="G136" s="930" t="s">
        <v>103</v>
      </c>
      <c r="H136" s="930"/>
      <c r="I136" s="930" t="s">
        <v>98</v>
      </c>
      <c r="J136" s="930"/>
      <c r="K136" s="930">
        <v>3.02</v>
      </c>
      <c r="L136" s="930" t="s">
        <v>121</v>
      </c>
      <c r="M136" s="930" t="s">
        <v>166</v>
      </c>
      <c r="N136" s="956"/>
    </row>
    <row r="137" spans="1:14" ht="15">
      <c r="A137" s="1597"/>
      <c r="B137" s="1600"/>
      <c r="C137" s="1586"/>
      <c r="D137" s="1589"/>
      <c r="E137" s="1569" t="s">
        <v>192</v>
      </c>
      <c r="F137" s="1570" t="s">
        <v>192</v>
      </c>
      <c r="G137" s="932" t="s">
        <v>103</v>
      </c>
      <c r="H137" s="932"/>
      <c r="I137" s="932" t="s">
        <v>98</v>
      </c>
      <c r="J137" s="932"/>
      <c r="K137" s="932">
        <v>21.47</v>
      </c>
      <c r="L137" s="932" t="s">
        <v>121</v>
      </c>
      <c r="M137" s="932" t="s">
        <v>166</v>
      </c>
      <c r="N137" s="956"/>
    </row>
    <row r="138" spans="1:14" ht="15">
      <c r="A138" s="1597"/>
      <c r="B138" s="1600"/>
      <c r="C138" s="1586"/>
      <c r="D138" s="1589"/>
      <c r="E138" s="1569"/>
      <c r="F138" s="1570"/>
      <c r="G138" s="931"/>
      <c r="H138" s="931"/>
      <c r="I138" s="931"/>
      <c r="J138" s="931"/>
      <c r="K138" s="931"/>
      <c r="L138" s="931"/>
      <c r="M138" s="931"/>
      <c r="N138" s="956"/>
    </row>
    <row r="139" spans="1:14" ht="15">
      <c r="A139" s="1597"/>
      <c r="B139" s="1600"/>
      <c r="C139" s="1586"/>
      <c r="D139" s="1589"/>
      <c r="E139" s="1574"/>
      <c r="F139" s="1575"/>
      <c r="G139" s="933"/>
      <c r="H139" s="933"/>
      <c r="I139" s="933"/>
      <c r="J139" s="933"/>
      <c r="K139" s="933"/>
      <c r="L139" s="933"/>
      <c r="M139" s="933"/>
      <c r="N139" s="956"/>
    </row>
    <row r="140" spans="1:14" ht="15">
      <c r="A140" s="1597"/>
      <c r="B140" s="1601"/>
      <c r="C140" s="1587"/>
      <c r="D140" s="1590"/>
      <c r="E140" s="1607"/>
      <c r="F140" s="1608"/>
      <c r="G140" s="937"/>
      <c r="H140" s="937"/>
      <c r="I140" s="937"/>
      <c r="J140" s="937"/>
      <c r="K140" s="937"/>
      <c r="L140" s="937"/>
      <c r="M140" s="937"/>
      <c r="N140" s="956"/>
    </row>
    <row r="141" spans="1:14" ht="15">
      <c r="A141" s="1596" t="s">
        <v>15</v>
      </c>
      <c r="B141" s="1599" t="s">
        <v>70</v>
      </c>
      <c r="C141" s="1602"/>
      <c r="D141" s="1588">
        <v>50</v>
      </c>
      <c r="E141" s="1368"/>
      <c r="F141" s="1369"/>
      <c r="G141" s="921"/>
      <c r="H141" s="921"/>
      <c r="I141" s="921"/>
      <c r="J141" s="921"/>
      <c r="K141" s="921"/>
      <c r="L141" s="921"/>
      <c r="M141" s="921"/>
      <c r="N141" s="956"/>
    </row>
    <row r="142" spans="1:14" ht="15">
      <c r="A142" s="1597"/>
      <c r="B142" s="1600"/>
      <c r="C142" s="1603"/>
      <c r="D142" s="1589"/>
      <c r="E142" s="1360" t="s">
        <v>291</v>
      </c>
      <c r="F142" s="1361"/>
      <c r="G142" s="925" t="s">
        <v>103</v>
      </c>
      <c r="H142" s="925"/>
      <c r="I142" s="925" t="s">
        <v>98</v>
      </c>
      <c r="J142" s="925"/>
      <c r="K142" s="925">
        <v>1.57</v>
      </c>
      <c r="L142" s="925">
        <v>5</v>
      </c>
      <c r="M142" s="925" t="s">
        <v>165</v>
      </c>
      <c r="N142" s="956"/>
    </row>
    <row r="143" spans="1:14" ht="15">
      <c r="A143" s="1597"/>
      <c r="B143" s="1600"/>
      <c r="C143" s="1603"/>
      <c r="D143" s="1589"/>
      <c r="E143" s="1360"/>
      <c r="F143" s="1361"/>
      <c r="G143" s="925"/>
      <c r="H143" s="925"/>
      <c r="I143" s="925"/>
      <c r="J143" s="925"/>
      <c r="K143" s="925"/>
      <c r="L143" s="925"/>
      <c r="M143" s="925"/>
      <c r="N143" s="956"/>
    </row>
    <row r="144" spans="1:14" ht="15">
      <c r="A144" s="1598"/>
      <c r="B144" s="1601"/>
      <c r="C144" s="1604"/>
      <c r="D144" s="1590"/>
      <c r="E144" s="1605"/>
      <c r="F144" s="1606"/>
      <c r="G144" s="964"/>
      <c r="H144" s="964"/>
      <c r="I144" s="964"/>
      <c r="J144" s="964"/>
      <c r="K144" s="964"/>
      <c r="L144" s="964"/>
      <c r="M144" s="964"/>
      <c r="N144" s="956"/>
    </row>
    <row r="145" spans="1:14" ht="24" customHeight="1">
      <c r="A145" s="1506" t="s">
        <v>34</v>
      </c>
      <c r="B145" s="1507"/>
      <c r="C145" s="1563" t="s">
        <v>349</v>
      </c>
      <c r="D145" s="1564"/>
      <c r="E145" s="1565" t="s">
        <v>38</v>
      </c>
      <c r="F145" s="1566"/>
      <c r="G145" s="1235" t="s">
        <v>64</v>
      </c>
      <c r="H145" s="1235" t="s">
        <v>45</v>
      </c>
      <c r="I145" s="1235" t="s">
        <v>351</v>
      </c>
      <c r="J145" s="1235" t="s">
        <v>90</v>
      </c>
      <c r="K145" s="1235" t="s">
        <v>93</v>
      </c>
      <c r="L145" s="1235" t="s">
        <v>92</v>
      </c>
      <c r="M145" s="1528" t="s">
        <v>40</v>
      </c>
      <c r="N145" s="965"/>
    </row>
    <row r="146" spans="1:14" ht="49.5" customHeight="1" thickBot="1">
      <c r="A146" s="1510"/>
      <c r="B146" s="1511"/>
      <c r="C146" s="918" t="s">
        <v>31</v>
      </c>
      <c r="D146" s="919" t="s">
        <v>51</v>
      </c>
      <c r="E146" s="1612"/>
      <c r="F146" s="1613"/>
      <c r="G146" s="1216"/>
      <c r="H146" s="1216"/>
      <c r="I146" s="1216"/>
      <c r="J146" s="1216"/>
      <c r="K146" s="1216"/>
      <c r="L146" s="1216"/>
      <c r="M146" s="1529"/>
      <c r="N146" s="965"/>
    </row>
    <row r="147" spans="1:14" ht="24" customHeight="1">
      <c r="A147" s="1508" t="s">
        <v>22</v>
      </c>
      <c r="B147" s="1609"/>
      <c r="C147" s="1067">
        <f>(C9*0.5)*0.1</f>
        <v>395.42550000000006</v>
      </c>
      <c r="D147" s="1068">
        <f>D148+D165+D171</f>
        <v>395</v>
      </c>
      <c r="E147" s="1610"/>
      <c r="F147" s="1610"/>
      <c r="G147" s="1610"/>
      <c r="H147" s="1610"/>
      <c r="I147" s="1610"/>
      <c r="J147" s="1610"/>
      <c r="K147" s="1610"/>
      <c r="L147" s="1610"/>
      <c r="M147" s="1611"/>
      <c r="N147" s="963"/>
    </row>
    <row r="148" spans="1:14" ht="18.75" customHeight="1">
      <c r="A148" s="1520" t="s">
        <v>17</v>
      </c>
      <c r="B148" s="1553" t="s">
        <v>71</v>
      </c>
      <c r="C148" s="1614"/>
      <c r="D148" s="1588">
        <v>130</v>
      </c>
      <c r="E148" s="1366" t="s">
        <v>296</v>
      </c>
      <c r="F148" s="1367" t="s">
        <v>296</v>
      </c>
      <c r="G148" s="930" t="s">
        <v>103</v>
      </c>
      <c r="H148" s="930" t="s">
        <v>170</v>
      </c>
      <c r="I148" s="930" t="s">
        <v>120</v>
      </c>
      <c r="J148" s="930">
        <v>1</v>
      </c>
      <c r="K148" s="930">
        <v>1</v>
      </c>
      <c r="L148" s="930">
        <v>10</v>
      </c>
      <c r="M148" s="930" t="s">
        <v>254</v>
      </c>
      <c r="N148" s="956"/>
    </row>
    <row r="149" spans="1:14" ht="18" customHeight="1">
      <c r="A149" s="1521"/>
      <c r="B149" s="1544"/>
      <c r="C149" s="1615"/>
      <c r="D149" s="1589"/>
      <c r="E149" s="1569" t="s">
        <v>298</v>
      </c>
      <c r="F149" s="1570" t="s">
        <v>298</v>
      </c>
      <c r="G149" s="934" t="s">
        <v>103</v>
      </c>
      <c r="H149" s="934" t="s">
        <v>170</v>
      </c>
      <c r="I149" s="934" t="s">
        <v>120</v>
      </c>
      <c r="J149" s="934">
        <v>1</v>
      </c>
      <c r="K149" s="934">
        <v>1</v>
      </c>
      <c r="L149" s="934">
        <v>10</v>
      </c>
      <c r="M149" s="934" t="s">
        <v>254</v>
      </c>
      <c r="N149" s="956"/>
    </row>
    <row r="150" spans="1:14" ht="16.5" customHeight="1">
      <c r="A150" s="1521"/>
      <c r="B150" s="1544"/>
      <c r="C150" s="1615"/>
      <c r="D150" s="1589"/>
      <c r="E150" s="1569" t="s">
        <v>322</v>
      </c>
      <c r="F150" s="1570" t="s">
        <v>322</v>
      </c>
      <c r="G150" s="951" t="s">
        <v>103</v>
      </c>
      <c r="H150" s="951" t="s">
        <v>170</v>
      </c>
      <c r="I150" s="951" t="s">
        <v>120</v>
      </c>
      <c r="J150" s="951">
        <v>1</v>
      </c>
      <c r="K150" s="951">
        <v>1</v>
      </c>
      <c r="L150" s="951">
        <v>10</v>
      </c>
      <c r="M150" s="951" t="s">
        <v>254</v>
      </c>
      <c r="N150" s="956"/>
    </row>
    <row r="151" spans="1:14" ht="68.25" customHeight="1">
      <c r="A151" s="1521"/>
      <c r="B151" s="1508"/>
      <c r="C151" s="1615"/>
      <c r="D151" s="1589"/>
      <c r="E151" s="1569" t="s">
        <v>321</v>
      </c>
      <c r="F151" s="1570" t="s">
        <v>321</v>
      </c>
      <c r="G151" s="934" t="s">
        <v>103</v>
      </c>
      <c r="H151" s="934" t="s">
        <v>170</v>
      </c>
      <c r="I151" s="934" t="s">
        <v>120</v>
      </c>
      <c r="J151" s="934">
        <v>1</v>
      </c>
      <c r="K151" s="934">
        <v>1</v>
      </c>
      <c r="L151" s="934">
        <v>1000</v>
      </c>
      <c r="M151" s="934" t="s">
        <v>254</v>
      </c>
      <c r="N151" s="956"/>
    </row>
    <row r="152" spans="1:14" ht="64.5" customHeight="1">
      <c r="A152" s="1521"/>
      <c r="B152" s="1508"/>
      <c r="C152" s="1615"/>
      <c r="D152" s="1589"/>
      <c r="E152" s="1569" t="s">
        <v>282</v>
      </c>
      <c r="F152" s="1570" t="s">
        <v>282</v>
      </c>
      <c r="G152" s="934" t="s">
        <v>103</v>
      </c>
      <c r="H152" s="934" t="s">
        <v>170</v>
      </c>
      <c r="I152" s="934" t="s">
        <v>120</v>
      </c>
      <c r="J152" s="934">
        <v>1</v>
      </c>
      <c r="K152" s="934">
        <v>1</v>
      </c>
      <c r="L152" s="934">
        <v>40</v>
      </c>
      <c r="M152" s="934" t="s">
        <v>254</v>
      </c>
      <c r="N152" s="956"/>
    </row>
    <row r="153" spans="1:14" ht="15">
      <c r="A153" s="1521"/>
      <c r="B153" s="1508"/>
      <c r="C153" s="1615"/>
      <c r="D153" s="1589"/>
      <c r="E153" s="1594"/>
      <c r="F153" s="1595"/>
      <c r="G153" s="934"/>
      <c r="H153" s="934"/>
      <c r="I153" s="934"/>
      <c r="J153" s="934"/>
      <c r="K153" s="934"/>
      <c r="L153" s="934"/>
      <c r="M153" s="934"/>
      <c r="N153" s="956"/>
    </row>
    <row r="154" spans="1:14" ht="15">
      <c r="A154" s="1521"/>
      <c r="B154" s="1508"/>
      <c r="C154" s="1615"/>
      <c r="D154" s="1589"/>
      <c r="E154" s="1594"/>
      <c r="F154" s="1595"/>
      <c r="G154" s="934"/>
      <c r="H154" s="934"/>
      <c r="I154" s="934"/>
      <c r="J154" s="934"/>
      <c r="K154" s="934"/>
      <c r="L154" s="934"/>
      <c r="M154" s="934"/>
      <c r="N154" s="956"/>
    </row>
    <row r="155" spans="1:14" ht="15">
      <c r="A155" s="1521"/>
      <c r="B155" s="1508"/>
      <c r="C155" s="1615"/>
      <c r="D155" s="1589"/>
      <c r="E155" s="1594"/>
      <c r="F155" s="1595"/>
      <c r="G155" s="934"/>
      <c r="H155" s="934"/>
      <c r="I155" s="934"/>
      <c r="J155" s="934"/>
      <c r="K155" s="934"/>
      <c r="L155" s="934"/>
      <c r="M155" s="934"/>
      <c r="N155" s="956"/>
    </row>
    <row r="156" spans="1:14" ht="15">
      <c r="A156" s="1521"/>
      <c r="B156" s="1508"/>
      <c r="C156" s="1615"/>
      <c r="D156" s="1589"/>
      <c r="E156" s="1594"/>
      <c r="F156" s="1595"/>
      <c r="G156" s="934"/>
      <c r="H156" s="934"/>
      <c r="I156" s="934"/>
      <c r="J156" s="934"/>
      <c r="K156" s="934"/>
      <c r="L156" s="934"/>
      <c r="M156" s="934"/>
      <c r="N156" s="956"/>
    </row>
    <row r="157" spans="1:14" ht="15">
      <c r="A157" s="1521"/>
      <c r="B157" s="1508"/>
      <c r="C157" s="1615"/>
      <c r="D157" s="1589"/>
      <c r="E157" s="1594"/>
      <c r="F157" s="1595"/>
      <c r="G157" s="934"/>
      <c r="H157" s="934"/>
      <c r="I157" s="934"/>
      <c r="J157" s="934"/>
      <c r="K157" s="934"/>
      <c r="L157" s="934"/>
      <c r="M157" s="934"/>
      <c r="N157" s="956"/>
    </row>
    <row r="158" spans="1:14" ht="15">
      <c r="A158" s="1521"/>
      <c r="B158" s="1508"/>
      <c r="C158" s="1615"/>
      <c r="D158" s="1589"/>
      <c r="E158" s="1594"/>
      <c r="F158" s="1595"/>
      <c r="G158" s="934"/>
      <c r="H158" s="934"/>
      <c r="I158" s="934"/>
      <c r="J158" s="934"/>
      <c r="K158" s="934"/>
      <c r="L158" s="934"/>
      <c r="M158" s="934"/>
      <c r="N158" s="956"/>
    </row>
    <row r="159" spans="1:14" ht="15">
      <c r="A159" s="1521"/>
      <c r="B159" s="1508"/>
      <c r="C159" s="1615"/>
      <c r="D159" s="1589"/>
      <c r="E159" s="1594"/>
      <c r="F159" s="1595"/>
      <c r="G159" s="934"/>
      <c r="H159" s="934"/>
      <c r="I159" s="934"/>
      <c r="J159" s="934"/>
      <c r="K159" s="934"/>
      <c r="L159" s="934"/>
      <c r="M159" s="934"/>
      <c r="N159" s="956"/>
    </row>
    <row r="160" spans="1:14" ht="15">
      <c r="A160" s="1521"/>
      <c r="B160" s="1508"/>
      <c r="C160" s="1615"/>
      <c r="D160" s="1589"/>
      <c r="E160" s="1594"/>
      <c r="F160" s="1595"/>
      <c r="G160" s="934"/>
      <c r="H160" s="934"/>
      <c r="I160" s="934"/>
      <c r="J160" s="934"/>
      <c r="K160" s="934"/>
      <c r="L160" s="934"/>
      <c r="M160" s="934"/>
      <c r="N160" s="956"/>
    </row>
    <row r="161" spans="1:14" ht="15">
      <c r="A161" s="1521"/>
      <c r="B161" s="1508"/>
      <c r="C161" s="1615"/>
      <c r="D161" s="1589"/>
      <c r="E161" s="1594"/>
      <c r="F161" s="1595"/>
      <c r="G161" s="934"/>
      <c r="H161" s="934"/>
      <c r="I161" s="934"/>
      <c r="J161" s="934"/>
      <c r="K161" s="934"/>
      <c r="L161" s="934"/>
      <c r="M161" s="934"/>
      <c r="N161" s="956"/>
    </row>
    <row r="162" spans="1:14" ht="15">
      <c r="A162" s="1521"/>
      <c r="B162" s="1544"/>
      <c r="C162" s="1615"/>
      <c r="D162" s="1589"/>
      <c r="E162" s="1594"/>
      <c r="F162" s="1595"/>
      <c r="G162" s="934"/>
      <c r="H162" s="934"/>
      <c r="I162" s="934"/>
      <c r="J162" s="934"/>
      <c r="K162" s="934"/>
      <c r="L162" s="934"/>
      <c r="M162" s="934"/>
      <c r="N162" s="956"/>
    </row>
    <row r="163" spans="1:14" ht="14.25" customHeight="1">
      <c r="A163" s="1521"/>
      <c r="B163" s="1544"/>
      <c r="C163" s="1615"/>
      <c r="D163" s="1589"/>
      <c r="E163" s="1594"/>
      <c r="F163" s="1595"/>
      <c r="G163" s="934"/>
      <c r="H163" s="934"/>
      <c r="I163" s="934"/>
      <c r="J163" s="934"/>
      <c r="K163" s="934"/>
      <c r="L163" s="934"/>
      <c r="M163" s="934"/>
      <c r="N163" s="956"/>
    </row>
    <row r="164" spans="1:14" ht="15">
      <c r="A164" s="1530"/>
      <c r="B164" s="1545"/>
      <c r="C164" s="1616"/>
      <c r="D164" s="1590"/>
      <c r="E164" s="1580"/>
      <c r="F164" s="1581"/>
      <c r="G164" s="928"/>
      <c r="H164" s="928"/>
      <c r="I164" s="928"/>
      <c r="J164" s="928"/>
      <c r="K164" s="928"/>
      <c r="L164" s="928"/>
      <c r="M164" s="928"/>
      <c r="N164" s="956"/>
    </row>
    <row r="165" spans="1:14" ht="15">
      <c r="A165" s="1520" t="s">
        <v>19</v>
      </c>
      <c r="B165" s="1553" t="s">
        <v>72</v>
      </c>
      <c r="C165" s="1614"/>
      <c r="D165" s="1588">
        <v>134</v>
      </c>
      <c r="E165" s="1366" t="s">
        <v>124</v>
      </c>
      <c r="F165" s="1367" t="s">
        <v>124</v>
      </c>
      <c r="G165" s="930" t="s">
        <v>103</v>
      </c>
      <c r="H165" s="930"/>
      <c r="I165" s="930" t="s">
        <v>122</v>
      </c>
      <c r="J165" s="930"/>
      <c r="K165" s="930">
        <v>10</v>
      </c>
      <c r="L165" s="930">
        <v>100</v>
      </c>
      <c r="M165" s="930" t="s">
        <v>254</v>
      </c>
      <c r="N165" s="956"/>
    </row>
    <row r="166" spans="1:14" ht="15">
      <c r="A166" s="1521"/>
      <c r="B166" s="1544"/>
      <c r="C166" s="1615"/>
      <c r="D166" s="1589"/>
      <c r="E166" s="1569" t="s">
        <v>125</v>
      </c>
      <c r="F166" s="1570" t="s">
        <v>125</v>
      </c>
      <c r="G166" s="934" t="s">
        <v>103</v>
      </c>
      <c r="H166" s="934"/>
      <c r="I166" s="934" t="s">
        <v>122</v>
      </c>
      <c r="J166" s="934"/>
      <c r="K166" s="934">
        <v>5</v>
      </c>
      <c r="L166" s="934">
        <v>50</v>
      </c>
      <c r="M166" s="934" t="s">
        <v>254</v>
      </c>
      <c r="N166" s="956"/>
    </row>
    <row r="167" spans="1:14" ht="15">
      <c r="A167" s="1521"/>
      <c r="B167" s="1544"/>
      <c r="C167" s="1615"/>
      <c r="D167" s="1589"/>
      <c r="E167" s="1569"/>
      <c r="F167" s="1570"/>
      <c r="G167" s="934"/>
      <c r="H167" s="934"/>
      <c r="I167" s="934"/>
      <c r="J167" s="934"/>
      <c r="K167" s="934"/>
      <c r="L167" s="934"/>
      <c r="M167" s="934"/>
      <c r="N167" s="956"/>
    </row>
    <row r="168" spans="1:14" ht="15">
      <c r="A168" s="1521"/>
      <c r="B168" s="1544"/>
      <c r="C168" s="1615"/>
      <c r="D168" s="1589"/>
      <c r="E168" s="1569" t="s">
        <v>126</v>
      </c>
      <c r="F168" s="1570" t="s">
        <v>126</v>
      </c>
      <c r="G168" s="934" t="s">
        <v>103</v>
      </c>
      <c r="H168" s="934"/>
      <c r="I168" s="934" t="s">
        <v>198</v>
      </c>
      <c r="J168" s="934"/>
      <c r="K168" s="934">
        <v>5</v>
      </c>
      <c r="L168" s="934">
        <v>10</v>
      </c>
      <c r="M168" s="934" t="s">
        <v>254</v>
      </c>
      <c r="N168" s="956"/>
    </row>
    <row r="169" spans="1:14" ht="15">
      <c r="A169" s="1521"/>
      <c r="B169" s="1544"/>
      <c r="C169" s="1615"/>
      <c r="D169" s="1589"/>
      <c r="E169" s="1594"/>
      <c r="F169" s="1595"/>
      <c r="G169" s="934"/>
      <c r="H169" s="934"/>
      <c r="I169" s="934"/>
      <c r="J169" s="934"/>
      <c r="K169" s="934"/>
      <c r="L169" s="934"/>
      <c r="M169" s="934"/>
      <c r="N169" s="956"/>
    </row>
    <row r="170" spans="1:14" ht="15">
      <c r="A170" s="1530"/>
      <c r="B170" s="1545"/>
      <c r="C170" s="1616"/>
      <c r="D170" s="1590"/>
      <c r="E170" s="1580"/>
      <c r="F170" s="1581"/>
      <c r="G170" s="928"/>
      <c r="H170" s="928"/>
      <c r="I170" s="928"/>
      <c r="J170" s="928"/>
      <c r="K170" s="928"/>
      <c r="L170" s="928"/>
      <c r="M170" s="928"/>
      <c r="N170" s="956"/>
    </row>
    <row r="171" spans="1:14" ht="15">
      <c r="A171" s="1520" t="s">
        <v>20</v>
      </c>
      <c r="B171" s="1553" t="s">
        <v>73</v>
      </c>
      <c r="C171" s="1614"/>
      <c r="D171" s="1588">
        <v>131</v>
      </c>
      <c r="E171" s="1366" t="s">
        <v>127</v>
      </c>
      <c r="F171" s="1367"/>
      <c r="G171" s="930" t="s">
        <v>103</v>
      </c>
      <c r="H171" s="930"/>
      <c r="I171" s="930" t="s">
        <v>107</v>
      </c>
      <c r="J171" s="930"/>
      <c r="K171" s="930">
        <v>0.77400000000000002</v>
      </c>
      <c r="L171" s="930" t="s">
        <v>121</v>
      </c>
      <c r="M171" s="930" t="s">
        <v>254</v>
      </c>
      <c r="N171" s="956"/>
    </row>
    <row r="172" spans="1:14" ht="15">
      <c r="A172" s="1521"/>
      <c r="B172" s="1544"/>
      <c r="C172" s="1615"/>
      <c r="D172" s="1589"/>
      <c r="E172" s="1594"/>
      <c r="F172" s="1595"/>
      <c r="G172" s="934"/>
      <c r="H172" s="934"/>
      <c r="I172" s="934"/>
      <c r="J172" s="934"/>
      <c r="K172" s="934"/>
      <c r="L172" s="934"/>
      <c r="M172" s="934"/>
      <c r="N172" s="956"/>
    </row>
    <row r="173" spans="1:14" ht="15">
      <c r="A173" s="1521"/>
      <c r="B173" s="1544"/>
      <c r="C173" s="1615"/>
      <c r="D173" s="1589"/>
      <c r="E173" s="1594"/>
      <c r="F173" s="1595"/>
      <c r="G173" s="934"/>
      <c r="H173" s="934"/>
      <c r="I173" s="934"/>
      <c r="J173" s="934"/>
      <c r="K173" s="934"/>
      <c r="L173" s="934"/>
      <c r="M173" s="934"/>
      <c r="N173" s="956"/>
    </row>
    <row r="174" spans="1:14" ht="15">
      <c r="A174" s="1521"/>
      <c r="B174" s="1544"/>
      <c r="C174" s="1615"/>
      <c r="D174" s="1589"/>
      <c r="E174" s="1594"/>
      <c r="F174" s="1595"/>
      <c r="G174" s="934"/>
      <c r="H174" s="934"/>
      <c r="I174" s="934"/>
      <c r="J174" s="934"/>
      <c r="K174" s="934"/>
      <c r="L174" s="934"/>
      <c r="M174" s="934"/>
      <c r="N174" s="956"/>
    </row>
    <row r="175" spans="1:14" ht="15">
      <c r="A175" s="1530"/>
      <c r="B175" s="1545"/>
      <c r="C175" s="1616"/>
      <c r="D175" s="1590"/>
      <c r="E175" s="1580"/>
      <c r="F175" s="1581"/>
      <c r="G175" s="928"/>
      <c r="H175" s="928"/>
      <c r="I175" s="928"/>
      <c r="J175" s="928"/>
      <c r="K175" s="928"/>
      <c r="L175" s="928"/>
      <c r="M175" s="928"/>
      <c r="N175" s="956"/>
    </row>
    <row r="176" spans="1:14" ht="15">
      <c r="A176" s="1520" t="s">
        <v>74</v>
      </c>
      <c r="B176" s="1553" t="s">
        <v>75</v>
      </c>
      <c r="C176" s="1622"/>
      <c r="D176" s="1588">
        <v>20</v>
      </c>
      <c r="E176" s="1366" t="s">
        <v>130</v>
      </c>
      <c r="F176" s="1367" t="s">
        <v>130</v>
      </c>
      <c r="G176" s="930" t="s">
        <v>103</v>
      </c>
      <c r="H176" s="930"/>
      <c r="I176" s="930" t="s">
        <v>128</v>
      </c>
      <c r="J176" s="930"/>
      <c r="K176" s="930">
        <v>3</v>
      </c>
      <c r="L176" s="930">
        <v>100</v>
      </c>
      <c r="M176" s="930" t="s">
        <v>254</v>
      </c>
      <c r="N176" s="26"/>
    </row>
    <row r="177" spans="1:14" ht="15">
      <c r="A177" s="1617"/>
      <c r="B177" s="1625"/>
      <c r="C177" s="1623"/>
      <c r="D177" s="1620"/>
      <c r="E177" s="1569" t="s">
        <v>131</v>
      </c>
      <c r="F177" s="1570" t="s">
        <v>131</v>
      </c>
      <c r="G177" s="934" t="s">
        <v>103</v>
      </c>
      <c r="H177" s="934"/>
      <c r="I177" s="934" t="s">
        <v>128</v>
      </c>
      <c r="J177" s="934"/>
      <c r="K177" s="934" t="s">
        <v>129</v>
      </c>
      <c r="L177" s="934">
        <v>20</v>
      </c>
      <c r="M177" s="934" t="s">
        <v>254</v>
      </c>
      <c r="N177" s="26"/>
    </row>
    <row r="178" spans="1:14" ht="15">
      <c r="A178" s="1618"/>
      <c r="B178" s="1626"/>
      <c r="C178" s="1624"/>
      <c r="D178" s="1621"/>
      <c r="E178" s="1580"/>
      <c r="F178" s="1619"/>
      <c r="G178" s="938"/>
      <c r="H178" s="938"/>
      <c r="I178" s="938"/>
      <c r="J178" s="938"/>
      <c r="K178" s="938"/>
      <c r="L178" s="938"/>
      <c r="M178" s="938"/>
      <c r="N178" s="26"/>
    </row>
    <row r="179" spans="1:14" ht="15.75" thickBot="1">
      <c r="A179" s="954"/>
      <c r="B179" s="954"/>
      <c r="C179" s="966"/>
      <c r="D179" s="967"/>
      <c r="E179" s="954"/>
      <c r="F179" s="954"/>
      <c r="G179" s="954"/>
      <c r="H179" s="954"/>
      <c r="I179" s="954"/>
      <c r="J179" s="954"/>
      <c r="K179" s="954"/>
      <c r="L179" s="954"/>
      <c r="M179" s="954"/>
      <c r="N179" s="954"/>
    </row>
    <row r="180" spans="1:14" ht="16.5" thickBot="1">
      <c r="A180" s="954"/>
      <c r="B180" s="1483" t="s">
        <v>76</v>
      </c>
      <c r="C180" s="966"/>
      <c r="D180" s="968">
        <f>SUM(C66:C175)+SUM(E15:E44)</f>
        <v>7908.51</v>
      </c>
      <c r="E180" s="954"/>
      <c r="F180" s="954"/>
      <c r="G180" s="954"/>
      <c r="H180" s="954"/>
      <c r="I180" s="954"/>
      <c r="J180" s="954"/>
      <c r="K180" s="954"/>
      <c r="L180" s="954"/>
      <c r="M180" s="954"/>
      <c r="N180" s="954"/>
    </row>
    <row r="181" spans="1:14" ht="15">
      <c r="A181" s="954"/>
      <c r="B181" s="1483"/>
      <c r="C181" s="966"/>
      <c r="D181" s="967"/>
      <c r="E181" s="954"/>
      <c r="F181" s="954"/>
      <c r="G181" s="954"/>
      <c r="H181" s="954"/>
      <c r="I181" s="954"/>
      <c r="J181" s="954"/>
      <c r="K181" s="954"/>
      <c r="L181" s="954"/>
      <c r="M181" s="954"/>
      <c r="N181" s="954"/>
    </row>
    <row r="182" spans="1:14" ht="15">
      <c r="A182" s="954"/>
      <c r="B182" s="954"/>
      <c r="C182" s="969"/>
      <c r="D182" s="954"/>
      <c r="E182" s="954"/>
      <c r="F182" s="954"/>
      <c r="G182" s="954"/>
      <c r="H182" s="954"/>
      <c r="I182" s="954"/>
      <c r="J182" s="954"/>
      <c r="K182" s="954"/>
      <c r="L182" s="954"/>
      <c r="M182" s="954"/>
      <c r="N182" s="954"/>
    </row>
    <row r="183" spans="1:14" ht="15">
      <c r="A183" s="9"/>
      <c r="B183" s="903" t="s">
        <v>360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>
      <c r="A184" s="9"/>
      <c r="B184" s="9"/>
      <c r="C184" s="9" t="s">
        <v>159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>
      <c r="A185" s="9"/>
      <c r="B185" s="9"/>
      <c r="C185" s="9" t="s">
        <v>359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 t="s">
        <v>216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</sheetData>
  <protectedRanges>
    <protectedRange sqref="C3:D4 I3 C6:D7 C10 G9:H10 G15:N44 D107 D68:M68 D136 D143 E137:F144 G136:M144 D147 H56:N61 D66:D67 G66:M67 D75:M106 D69:D74 G69:M72 G73:G74 I74:M74 K73:M73 H73:I73 D108:M135 D148:M178 F15:F46 F48:F63 G62:N63" name="Range1"/>
    <protectedRange password="CDC0" sqref="H6" name="Range1_2"/>
    <protectedRange password="CDC0" sqref="E67:F67" name="Range1_11_2_1_4"/>
    <protectedRange password="CDC0" sqref="E66:F66" name="Range1_12_1_5_1_1_3"/>
    <protectedRange password="CDC0" sqref="E69:F72" name="Range1_12_1_5_1_1_6"/>
    <protectedRange password="CDC0" sqref="E73:F73" name="Range1_12_1_1_2_1"/>
    <protectedRange password="CDC0" sqref="E74:F74" name="Range1_12_1_14_1_1"/>
    <protectedRange password="CDC0" sqref="K45:K46" name="Range1_10_2_1_1"/>
    <protectedRange password="CDC0" sqref="J73" name="Range1_12_1_1_2_1_2"/>
  </protectedRanges>
  <mergeCells count="238">
    <mergeCell ref="A176:A178"/>
    <mergeCell ref="E176:F176"/>
    <mergeCell ref="E177:F177"/>
    <mergeCell ref="E178:F178"/>
    <mergeCell ref="D176:D178"/>
    <mergeCell ref="C176:C178"/>
    <mergeCell ref="B176:B178"/>
    <mergeCell ref="E104:F104"/>
    <mergeCell ref="E111:F111"/>
    <mergeCell ref="E112:F112"/>
    <mergeCell ref="E120:F120"/>
    <mergeCell ref="E121:F121"/>
    <mergeCell ref="E123:F123"/>
    <mergeCell ref="E122:F122"/>
    <mergeCell ref="E114:F114"/>
    <mergeCell ref="E115:F115"/>
    <mergeCell ref="E116:F116"/>
    <mergeCell ref="A171:A175"/>
    <mergeCell ref="B171:B175"/>
    <mergeCell ref="C171:C175"/>
    <mergeCell ref="D171:D175"/>
    <mergeCell ref="E171:F171"/>
    <mergeCell ref="E164:F164"/>
    <mergeCell ref="A165:A170"/>
    <mergeCell ref="B165:B170"/>
    <mergeCell ref="C165:C170"/>
    <mergeCell ref="D165:D170"/>
    <mergeCell ref="E165:F165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54:F154"/>
    <mergeCell ref="E155:F155"/>
    <mergeCell ref="E156:F156"/>
    <mergeCell ref="E157:F157"/>
    <mergeCell ref="E158:F158"/>
    <mergeCell ref="E159:F159"/>
    <mergeCell ref="A148:A164"/>
    <mergeCell ref="B148:B164"/>
    <mergeCell ref="C148:C164"/>
    <mergeCell ref="D148:D164"/>
    <mergeCell ref="E148:F148"/>
    <mergeCell ref="E149:F149"/>
    <mergeCell ref="E150:F150"/>
    <mergeCell ref="E151:F151"/>
    <mergeCell ref="E152:F152"/>
    <mergeCell ref="E153:F153"/>
    <mergeCell ref="E160:F160"/>
    <mergeCell ref="E161:F161"/>
    <mergeCell ref="E162:F162"/>
    <mergeCell ref="E163:F163"/>
    <mergeCell ref="J145:J146"/>
    <mergeCell ref="K145:K146"/>
    <mergeCell ref="L145:L146"/>
    <mergeCell ref="M145:M146"/>
    <mergeCell ref="A147:B147"/>
    <mergeCell ref="E147:M147"/>
    <mergeCell ref="A145:B146"/>
    <mergeCell ref="C145:D145"/>
    <mergeCell ref="E145:F146"/>
    <mergeCell ref="G145:G146"/>
    <mergeCell ref="H145:H146"/>
    <mergeCell ref="I145:I146"/>
    <mergeCell ref="A141:A144"/>
    <mergeCell ref="B141:B144"/>
    <mergeCell ref="C141:C144"/>
    <mergeCell ref="D141:D144"/>
    <mergeCell ref="E141:F141"/>
    <mergeCell ref="E142:F142"/>
    <mergeCell ref="E143:F143"/>
    <mergeCell ref="E144:F144"/>
    <mergeCell ref="A136:A140"/>
    <mergeCell ref="B136:B140"/>
    <mergeCell ref="C136:C140"/>
    <mergeCell ref="D136:D140"/>
    <mergeCell ref="E136:F136"/>
    <mergeCell ref="E137:F137"/>
    <mergeCell ref="E138:F138"/>
    <mergeCell ref="E139:F139"/>
    <mergeCell ref="E140:F140"/>
    <mergeCell ref="A126:A135"/>
    <mergeCell ref="B126:B130"/>
    <mergeCell ref="C126:C130"/>
    <mergeCell ref="D126:D130"/>
    <mergeCell ref="E126:F126"/>
    <mergeCell ref="E127:F127"/>
    <mergeCell ref="E128:F128"/>
    <mergeCell ref="E135:F135"/>
    <mergeCell ref="B117:B125"/>
    <mergeCell ref="C117:C125"/>
    <mergeCell ref="D117:D125"/>
    <mergeCell ref="E117:F117"/>
    <mergeCell ref="E118:F118"/>
    <mergeCell ref="E119:F119"/>
    <mergeCell ref="E129:F129"/>
    <mergeCell ref="E130:F130"/>
    <mergeCell ref="B131:B135"/>
    <mergeCell ref="C131:C135"/>
    <mergeCell ref="D131:D135"/>
    <mergeCell ref="E131:F131"/>
    <mergeCell ref="E132:F132"/>
    <mergeCell ref="E133:F133"/>
    <mergeCell ref="E134:F134"/>
    <mergeCell ref="E124:F124"/>
    <mergeCell ref="E125:F125"/>
    <mergeCell ref="A107:B107"/>
    <mergeCell ref="E107:M107"/>
    <mergeCell ref="A108:A116"/>
    <mergeCell ref="B108:B116"/>
    <mergeCell ref="C108:C116"/>
    <mergeCell ref="D108:D116"/>
    <mergeCell ref="E108:F108"/>
    <mergeCell ref="E109:F109"/>
    <mergeCell ref="E110:F110"/>
    <mergeCell ref="E113:F113"/>
    <mergeCell ref="A117:A125"/>
    <mergeCell ref="E86:F86"/>
    <mergeCell ref="E87:F87"/>
    <mergeCell ref="E88:F88"/>
    <mergeCell ref="E89:F89"/>
    <mergeCell ref="E105:F105"/>
    <mergeCell ref="E106:F106"/>
    <mergeCell ref="E92:F92"/>
    <mergeCell ref="E94:F94"/>
    <mergeCell ref="E95:F95"/>
    <mergeCell ref="E97:F97"/>
    <mergeCell ref="E100:F100"/>
    <mergeCell ref="E102:F102"/>
    <mergeCell ref="E103:F103"/>
    <mergeCell ref="E96:F96"/>
    <mergeCell ref="E90:F90"/>
    <mergeCell ref="E91:F91"/>
    <mergeCell ref="E93:F93"/>
    <mergeCell ref="E101:F101"/>
    <mergeCell ref="E98:F98"/>
    <mergeCell ref="E99:F99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M64:M65"/>
    <mergeCell ref="A66:A106"/>
    <mergeCell ref="B66:B106"/>
    <mergeCell ref="C66:C106"/>
    <mergeCell ref="D66:D106"/>
    <mergeCell ref="E66:F66"/>
    <mergeCell ref="E67:F67"/>
    <mergeCell ref="A64:B65"/>
    <mergeCell ref="C64:D64"/>
    <mergeCell ref="E64:F65"/>
    <mergeCell ref="G64:G65"/>
    <mergeCell ref="H64:H65"/>
    <mergeCell ref="I64:I65"/>
    <mergeCell ref="E68:F68"/>
    <mergeCell ref="E69:F69"/>
    <mergeCell ref="E70:F70"/>
    <mergeCell ref="E71:F71"/>
    <mergeCell ref="E72:F72"/>
    <mergeCell ref="E73:F73"/>
    <mergeCell ref="J64:J65"/>
    <mergeCell ref="K64:K65"/>
    <mergeCell ref="L64:L65"/>
    <mergeCell ref="E80:F80"/>
    <mergeCell ref="E81:F81"/>
    <mergeCell ref="I44:N44"/>
    <mergeCell ref="C52:C63"/>
    <mergeCell ref="D52:D63"/>
    <mergeCell ref="E52:E63"/>
    <mergeCell ref="A30:A43"/>
    <mergeCell ref="B30:B43"/>
    <mergeCell ref="C30:C43"/>
    <mergeCell ref="D30:D43"/>
    <mergeCell ref="E30:E43"/>
    <mergeCell ref="F30:F43"/>
    <mergeCell ref="F52:F63"/>
    <mergeCell ref="C46:C51"/>
    <mergeCell ref="D46:D51"/>
    <mergeCell ref="E46:E51"/>
    <mergeCell ref="F46:F51"/>
    <mergeCell ref="E26:E29"/>
    <mergeCell ref="F26:F29"/>
    <mergeCell ref="A19:A25"/>
    <mergeCell ref="B19:B25"/>
    <mergeCell ref="C19:C25"/>
    <mergeCell ref="D19:D25"/>
    <mergeCell ref="E19:E25"/>
    <mergeCell ref="F19:F25"/>
    <mergeCell ref="A44:A63"/>
    <mergeCell ref="M12:M14"/>
    <mergeCell ref="N12:N14"/>
    <mergeCell ref="A15:A18"/>
    <mergeCell ref="B15:B18"/>
    <mergeCell ref="C15:C18"/>
    <mergeCell ref="D15:D18"/>
    <mergeCell ref="E15:E18"/>
    <mergeCell ref="F15:F18"/>
    <mergeCell ref="G12:G14"/>
    <mergeCell ref="H12:H14"/>
    <mergeCell ref="I12:I14"/>
    <mergeCell ref="J12:J14"/>
    <mergeCell ref="K12:K14"/>
    <mergeCell ref="L12:L14"/>
    <mergeCell ref="B180:B181"/>
    <mergeCell ref="G7:K7"/>
    <mergeCell ref="A8:B8"/>
    <mergeCell ref="C8:F8"/>
    <mergeCell ref="A3:B3"/>
    <mergeCell ref="C3:E3"/>
    <mergeCell ref="A4:B4"/>
    <mergeCell ref="C4:D4"/>
    <mergeCell ref="A5:B5"/>
    <mergeCell ref="C5:D5"/>
    <mergeCell ref="A9:B9"/>
    <mergeCell ref="C9:F9"/>
    <mergeCell ref="A10:B10"/>
    <mergeCell ref="C10:F10"/>
    <mergeCell ref="A12:B14"/>
    <mergeCell ref="C12:F12"/>
    <mergeCell ref="A6:B6"/>
    <mergeCell ref="C6:D6"/>
    <mergeCell ref="A7:B7"/>
    <mergeCell ref="C7:D7"/>
    <mergeCell ref="A26:A29"/>
    <mergeCell ref="B26:B29"/>
    <mergeCell ref="C26:C29"/>
    <mergeCell ref="D26:D29"/>
  </mergeCells>
  <hyperlinks>
    <hyperlink ref="L7" r:id="rId1"/>
  </hyperlinks>
  <pageMargins left="0.27559055118110237" right="0.27559055118110237" top="0.35433070866141736" bottom="0.35433070866141736" header="0.31496062992125984" footer="0.31496062992125984"/>
  <pageSetup paperSize="9" scale="45" orientation="landscape" horizontalDpi="300" verticalDpi="300" r:id="rId2"/>
  <rowBreaks count="2" manualBreakCount="2">
    <brk id="63" max="13" man="1"/>
    <brk id="144" max="1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6"/>
  <sheetViews>
    <sheetView view="pageBreakPreview" zoomScale="70" zoomScaleNormal="110" zoomScaleSheetLayoutView="70" workbookViewId="0">
      <selection activeCell="M6" sqref="M6"/>
    </sheetView>
  </sheetViews>
  <sheetFormatPr defaultRowHeight="12.75"/>
  <cols>
    <col min="1" max="1" width="5.28515625" customWidth="1"/>
    <col min="2" max="2" width="39.140625" customWidth="1"/>
    <col min="3" max="3" width="10.5703125" customWidth="1"/>
    <col min="4" max="4" width="11" customWidth="1"/>
    <col min="5" max="5" width="11.42578125" customWidth="1"/>
    <col min="6" max="6" width="9.5703125" customWidth="1"/>
    <col min="7" max="7" width="26.7109375" customWidth="1"/>
    <col min="8" max="8" width="15.85546875" customWidth="1"/>
    <col min="9" max="9" width="20.42578125" customWidth="1"/>
    <col min="10" max="10" width="20.7109375" customWidth="1"/>
    <col min="11" max="11" width="21.42578125" customWidth="1"/>
    <col min="12" max="12" width="24.140625" customWidth="1"/>
    <col min="13" max="13" width="28.7109375" customWidth="1"/>
    <col min="14" max="14" width="27" customWidth="1"/>
    <col min="17" max="17" width="27" customWidth="1"/>
  </cols>
  <sheetData>
    <row r="1" spans="1:17" ht="15.75">
      <c r="A1" s="970"/>
      <c r="B1" s="970"/>
      <c r="C1" s="910"/>
      <c r="D1" s="859"/>
      <c r="E1" s="859"/>
      <c r="F1" s="859" t="s">
        <v>51</v>
      </c>
      <c r="H1" s="859"/>
      <c r="I1" s="859"/>
      <c r="J1" s="859"/>
      <c r="K1" s="911" t="s">
        <v>339</v>
      </c>
      <c r="M1" s="911"/>
      <c r="N1" s="9"/>
      <c r="O1" s="9"/>
      <c r="P1" s="9"/>
      <c r="Q1" s="9"/>
    </row>
    <row r="2" spans="1:17" ht="16.5" customHeight="1">
      <c r="A2" s="954"/>
      <c r="B2" s="1627" t="s">
        <v>344</v>
      </c>
      <c r="C2" s="1627"/>
      <c r="D2" s="1627"/>
      <c r="E2" s="1627"/>
      <c r="F2" s="1627"/>
      <c r="G2" s="1627"/>
      <c r="H2" s="1627"/>
      <c r="I2" s="1627"/>
      <c r="J2" s="911"/>
      <c r="K2" s="10" t="s">
        <v>358</v>
      </c>
      <c r="M2" s="911"/>
      <c r="N2" s="9"/>
      <c r="O2" s="9"/>
      <c r="P2" s="9"/>
      <c r="Q2" s="9"/>
    </row>
    <row r="3" spans="1:17" ht="15.75">
      <c r="A3" s="1491" t="s">
        <v>353</v>
      </c>
      <c r="B3" s="1488"/>
      <c r="C3" s="1492" t="s">
        <v>43</v>
      </c>
      <c r="D3" s="1493"/>
      <c r="E3" s="1494"/>
      <c r="F3" s="971"/>
      <c r="G3" s="954"/>
      <c r="H3" s="972" t="s">
        <v>33</v>
      </c>
      <c r="I3" s="973"/>
      <c r="J3" s="954"/>
      <c r="K3" s="911" t="s">
        <v>238</v>
      </c>
      <c r="M3" s="911"/>
      <c r="N3" s="911"/>
      <c r="O3" s="911"/>
      <c r="P3" s="9"/>
      <c r="Q3" s="9"/>
    </row>
    <row r="4" spans="1:17" ht="15.75">
      <c r="A4" s="1495" t="s">
        <v>29</v>
      </c>
      <c r="B4" s="1496"/>
      <c r="C4" s="1497">
        <v>2021</v>
      </c>
      <c r="D4" s="1498"/>
      <c r="E4" s="26"/>
      <c r="F4" s="971"/>
      <c r="G4" s="971"/>
      <c r="H4" s="954"/>
      <c r="I4" s="954"/>
      <c r="J4" s="954"/>
      <c r="K4" s="97" t="s">
        <v>366</v>
      </c>
      <c r="M4" s="911"/>
      <c r="N4" s="911"/>
      <c r="O4" s="911"/>
      <c r="P4" s="911"/>
      <c r="Q4" s="9"/>
    </row>
    <row r="5" spans="1:17" ht="16.5" thickBot="1">
      <c r="A5" s="1491" t="s">
        <v>28</v>
      </c>
      <c r="B5" s="1488"/>
      <c r="C5" s="1499" t="s">
        <v>352</v>
      </c>
      <c r="D5" s="1500"/>
      <c r="E5" s="974"/>
      <c r="F5" s="971"/>
      <c r="G5" s="971"/>
      <c r="H5" s="954"/>
      <c r="I5" s="954"/>
      <c r="J5" s="954"/>
      <c r="K5" s="954"/>
      <c r="L5" s="954"/>
      <c r="M5" s="954"/>
      <c r="N5" s="954"/>
      <c r="O5" s="9"/>
      <c r="P5" s="9"/>
      <c r="Q5" s="9"/>
    </row>
    <row r="6" spans="1:17" ht="80.25" customHeight="1" thickBot="1">
      <c r="A6" s="1515" t="s">
        <v>52</v>
      </c>
      <c r="B6" s="1516"/>
      <c r="C6" s="1517">
        <v>11678</v>
      </c>
      <c r="D6" s="1518"/>
      <c r="E6" s="26"/>
      <c r="F6" s="971"/>
      <c r="G6" s="975" t="s">
        <v>221</v>
      </c>
      <c r="H6" s="802"/>
      <c r="I6" s="976"/>
      <c r="J6" s="954"/>
      <c r="K6" s="954"/>
      <c r="L6" s="954"/>
      <c r="M6" s="954"/>
      <c r="N6" s="954"/>
      <c r="O6" s="9"/>
      <c r="P6" s="9"/>
      <c r="Q6" s="9"/>
    </row>
    <row r="7" spans="1:17" ht="76.5" customHeight="1" thickBot="1">
      <c r="A7" s="1515" t="s">
        <v>87</v>
      </c>
      <c r="B7" s="1519"/>
      <c r="C7" s="1503">
        <v>11678</v>
      </c>
      <c r="D7" s="1505"/>
      <c r="E7" s="967"/>
      <c r="F7" s="967"/>
      <c r="G7" s="1484"/>
      <c r="H7" s="1485"/>
      <c r="I7" s="1485"/>
      <c r="J7" s="1485"/>
      <c r="K7" s="1486"/>
      <c r="L7" s="977" t="s">
        <v>217</v>
      </c>
      <c r="M7" s="954"/>
      <c r="N7" s="954"/>
      <c r="O7" s="9"/>
      <c r="P7" s="9"/>
      <c r="Q7" s="9"/>
    </row>
    <row r="8" spans="1:17" ht="42" customHeight="1" thickBot="1">
      <c r="A8" s="1487" t="s">
        <v>30</v>
      </c>
      <c r="B8" s="1488"/>
      <c r="C8" s="1489" t="s">
        <v>35</v>
      </c>
      <c r="D8" s="1292"/>
      <c r="E8" s="1291"/>
      <c r="F8" s="1490"/>
      <c r="G8" s="978" t="s">
        <v>36</v>
      </c>
      <c r="H8" s="979" t="s">
        <v>37</v>
      </c>
      <c r="I8" s="954"/>
      <c r="J8" s="954"/>
      <c r="K8" s="954"/>
      <c r="L8" s="954"/>
      <c r="M8" s="954"/>
      <c r="N8" s="954"/>
      <c r="O8" s="9"/>
      <c r="P8" s="9"/>
      <c r="Q8" s="9"/>
    </row>
    <row r="9" spans="1:17" ht="30" customHeight="1" thickBot="1">
      <c r="A9" s="1487" t="s">
        <v>31</v>
      </c>
      <c r="B9" s="1501"/>
      <c r="C9" s="1394">
        <f>IF(C7&lt;5000, (C7*0.5%),(IF(C7&lt;40000,200,C7*0.5%)))</f>
        <v>200</v>
      </c>
      <c r="D9" s="1502"/>
      <c r="E9" s="1502"/>
      <c r="F9" s="1395"/>
      <c r="G9" s="980"/>
      <c r="H9" s="981"/>
      <c r="I9" s="954"/>
      <c r="J9" s="982"/>
      <c r="K9" s="954"/>
      <c r="L9" s="954"/>
      <c r="M9" s="954"/>
      <c r="N9" s="954"/>
      <c r="O9" s="9"/>
      <c r="P9" s="9"/>
      <c r="Q9" s="9"/>
    </row>
    <row r="10" spans="1:17" ht="34.5" customHeight="1" thickBot="1">
      <c r="A10" s="1487" t="s">
        <v>51</v>
      </c>
      <c r="B10" s="1501"/>
      <c r="C10" s="1503">
        <f>F15+F19+F26+F30+F44+D66+D107+D141+D147+D174</f>
        <v>207</v>
      </c>
      <c r="D10" s="1504"/>
      <c r="E10" s="1504"/>
      <c r="F10" s="1505"/>
      <c r="G10" s="983"/>
      <c r="H10" s="984"/>
      <c r="I10" s="954"/>
      <c r="J10" s="954"/>
      <c r="K10" s="954"/>
      <c r="L10" s="954"/>
      <c r="M10" s="954"/>
      <c r="N10" s="954"/>
      <c r="O10" s="9"/>
      <c r="P10" s="9"/>
      <c r="Q10" s="9"/>
    </row>
    <row r="11" spans="1:17" ht="15">
      <c r="A11" s="954"/>
      <c r="B11" s="985"/>
      <c r="C11" s="986"/>
      <c r="D11" s="967"/>
      <c r="E11" s="967"/>
      <c r="F11" s="967"/>
      <c r="G11" s="987"/>
      <c r="H11" s="987"/>
      <c r="I11" s="954"/>
      <c r="J11" s="954"/>
      <c r="K11" s="954"/>
      <c r="L11" s="954"/>
      <c r="M11" s="954"/>
      <c r="N11" s="954"/>
      <c r="O11" s="9"/>
      <c r="P11" s="9"/>
      <c r="Q11" s="9"/>
    </row>
    <row r="12" spans="1:17" ht="24.75" customHeight="1">
      <c r="A12" s="1506" t="s">
        <v>34</v>
      </c>
      <c r="B12" s="1507"/>
      <c r="C12" s="1512" t="s">
        <v>349</v>
      </c>
      <c r="D12" s="1513"/>
      <c r="E12" s="1513"/>
      <c r="F12" s="1514"/>
      <c r="G12" s="1235" t="s">
        <v>38</v>
      </c>
      <c r="H12" s="1235" t="s">
        <v>64</v>
      </c>
      <c r="I12" s="1235" t="s">
        <v>45</v>
      </c>
      <c r="J12" s="1235" t="s">
        <v>351</v>
      </c>
      <c r="K12" s="1235" t="s">
        <v>90</v>
      </c>
      <c r="L12" s="1235" t="s">
        <v>93</v>
      </c>
      <c r="M12" s="1235" t="s">
        <v>92</v>
      </c>
      <c r="N12" s="1528" t="s">
        <v>40</v>
      </c>
      <c r="O12" s="9"/>
      <c r="P12" s="9"/>
      <c r="Q12" s="9"/>
    </row>
    <row r="13" spans="1:17" ht="54" customHeight="1">
      <c r="A13" s="1508"/>
      <c r="B13" s="1509"/>
      <c r="C13" s="918" t="s">
        <v>44</v>
      </c>
      <c r="D13" s="918" t="s">
        <v>42</v>
      </c>
      <c r="E13" s="918" t="s">
        <v>0</v>
      </c>
      <c r="F13" s="919" t="s">
        <v>0</v>
      </c>
      <c r="G13" s="1215"/>
      <c r="H13" s="1215"/>
      <c r="I13" s="1215"/>
      <c r="J13" s="1215"/>
      <c r="K13" s="1215"/>
      <c r="L13" s="1215"/>
      <c r="M13" s="1215"/>
      <c r="N13" s="1247"/>
      <c r="O13" s="9"/>
      <c r="P13" s="9"/>
      <c r="Q13" s="9"/>
    </row>
    <row r="14" spans="1:17" ht="27.75" customHeight="1">
      <c r="A14" s="1510"/>
      <c r="B14" s="1511"/>
      <c r="C14" s="918" t="s">
        <v>31</v>
      </c>
      <c r="D14" s="918" t="s">
        <v>31</v>
      </c>
      <c r="E14" s="918" t="s">
        <v>31</v>
      </c>
      <c r="F14" s="919" t="s">
        <v>51</v>
      </c>
      <c r="G14" s="1216"/>
      <c r="H14" s="1215"/>
      <c r="I14" s="1216"/>
      <c r="J14" s="1216"/>
      <c r="K14" s="1216"/>
      <c r="L14" s="1216"/>
      <c r="M14" s="1216"/>
      <c r="N14" s="1529"/>
      <c r="O14" s="9"/>
      <c r="P14" s="9"/>
      <c r="Q14" s="9"/>
    </row>
    <row r="15" spans="1:17" ht="30">
      <c r="A15" s="1520" t="s">
        <v>2</v>
      </c>
      <c r="B15" s="1506" t="s">
        <v>49</v>
      </c>
      <c r="C15" s="1522">
        <f>(C9*0.5)/5/2</f>
        <v>10</v>
      </c>
      <c r="D15" s="1525">
        <f>C15</f>
        <v>10</v>
      </c>
      <c r="E15" s="1525">
        <f>SUM(C15:D18)</f>
        <v>20</v>
      </c>
      <c r="F15" s="1532">
        <v>20</v>
      </c>
      <c r="G15" s="1045" t="s">
        <v>167</v>
      </c>
      <c r="H15" s="921" t="s">
        <v>97</v>
      </c>
      <c r="I15" s="921"/>
      <c r="J15" s="921" t="s">
        <v>98</v>
      </c>
      <c r="K15" s="921"/>
      <c r="L15" s="921">
        <v>0.5</v>
      </c>
      <c r="M15" s="921" t="s">
        <v>121</v>
      </c>
      <c r="N15" s="921" t="s">
        <v>165</v>
      </c>
      <c r="O15" s="9"/>
      <c r="P15" s="9"/>
      <c r="Q15" s="9"/>
    </row>
    <row r="16" spans="1:17" ht="15">
      <c r="A16" s="1521"/>
      <c r="B16" s="1508"/>
      <c r="C16" s="1523"/>
      <c r="D16" s="1526"/>
      <c r="E16" s="1526"/>
      <c r="F16" s="1533"/>
      <c r="G16" s="922" t="s">
        <v>229</v>
      </c>
      <c r="H16" s="923" t="s">
        <v>97</v>
      </c>
      <c r="I16" s="923"/>
      <c r="J16" s="923" t="s">
        <v>98</v>
      </c>
      <c r="K16" s="923"/>
      <c r="L16" s="923">
        <v>0.62</v>
      </c>
      <c r="M16" s="923" t="s">
        <v>121</v>
      </c>
      <c r="N16" s="923" t="s">
        <v>165</v>
      </c>
      <c r="O16" s="9"/>
      <c r="P16" s="9"/>
      <c r="Q16" s="9"/>
    </row>
    <row r="17" spans="1:17" ht="15">
      <c r="A17" s="1521"/>
      <c r="B17" s="1508"/>
      <c r="C17" s="1523"/>
      <c r="D17" s="1526"/>
      <c r="E17" s="1526"/>
      <c r="F17" s="1533"/>
      <c r="G17" s="924" t="s">
        <v>228</v>
      </c>
      <c r="H17" s="925" t="s">
        <v>97</v>
      </c>
      <c r="I17" s="925"/>
      <c r="J17" s="925" t="s">
        <v>98</v>
      </c>
      <c r="K17" s="925"/>
      <c r="L17" s="925">
        <v>0.56000000000000005</v>
      </c>
      <c r="M17" s="925" t="s">
        <v>121</v>
      </c>
      <c r="N17" s="925" t="s">
        <v>165</v>
      </c>
      <c r="O17" s="9"/>
      <c r="P17" s="9"/>
      <c r="Q17" s="9"/>
    </row>
    <row r="18" spans="1:17" ht="15">
      <c r="A18" s="1530"/>
      <c r="B18" s="1531"/>
      <c r="C18" s="1524"/>
      <c r="D18" s="1527"/>
      <c r="E18" s="1527"/>
      <c r="F18" s="1534"/>
      <c r="G18" s="927"/>
      <c r="H18" s="928"/>
      <c r="I18" s="928"/>
      <c r="J18" s="928"/>
      <c r="K18" s="928"/>
      <c r="L18" s="928"/>
      <c r="M18" s="928"/>
      <c r="N18" s="928"/>
      <c r="O18" s="9"/>
      <c r="P18" s="9"/>
      <c r="Q18" s="9"/>
    </row>
    <row r="19" spans="1:17" ht="13.15" customHeight="1">
      <c r="A19" s="1520" t="s">
        <v>4</v>
      </c>
      <c r="B19" s="1506" t="s">
        <v>54</v>
      </c>
      <c r="C19" s="1522">
        <f>C15</f>
        <v>10</v>
      </c>
      <c r="D19" s="1525">
        <f>C19</f>
        <v>10</v>
      </c>
      <c r="E19" s="1525">
        <f>SUM(C19:D25)</f>
        <v>20</v>
      </c>
      <c r="F19" s="1532">
        <v>20</v>
      </c>
      <c r="G19" s="929" t="s">
        <v>99</v>
      </c>
      <c r="H19" s="930" t="s">
        <v>97</v>
      </c>
      <c r="I19" s="930"/>
      <c r="J19" s="930" t="s">
        <v>98</v>
      </c>
      <c r="K19" s="930"/>
      <c r="L19" s="930">
        <v>0.35</v>
      </c>
      <c r="M19" s="930" t="s">
        <v>121</v>
      </c>
      <c r="N19" s="930" t="s">
        <v>165</v>
      </c>
      <c r="O19" s="9"/>
      <c r="P19" s="9"/>
      <c r="Q19" s="9"/>
    </row>
    <row r="20" spans="1:17" ht="15">
      <c r="A20" s="1521"/>
      <c r="B20" s="1508"/>
      <c r="C20" s="1523"/>
      <c r="D20" s="1526"/>
      <c r="E20" s="1526"/>
      <c r="F20" s="1533"/>
      <c r="G20" s="931" t="s">
        <v>100</v>
      </c>
      <c r="H20" s="932" t="s">
        <v>103</v>
      </c>
      <c r="I20" s="932"/>
      <c r="J20" s="932" t="s">
        <v>98</v>
      </c>
      <c r="K20" s="932"/>
      <c r="L20" s="932">
        <v>0.6</v>
      </c>
      <c r="M20" s="932" t="s">
        <v>121</v>
      </c>
      <c r="N20" s="932" t="s">
        <v>165</v>
      </c>
      <c r="O20" s="9"/>
      <c r="P20" s="9"/>
      <c r="Q20" s="9"/>
    </row>
    <row r="21" spans="1:17" ht="15">
      <c r="A21" s="1521"/>
      <c r="B21" s="1508"/>
      <c r="C21" s="1523"/>
      <c r="D21" s="1526"/>
      <c r="E21" s="1526"/>
      <c r="F21" s="1533"/>
      <c r="G21" s="931"/>
      <c r="H21" s="932"/>
      <c r="I21" s="932"/>
      <c r="J21" s="932"/>
      <c r="K21" s="932"/>
      <c r="L21" s="932"/>
      <c r="M21" s="932"/>
      <c r="N21" s="932"/>
      <c r="O21" s="9"/>
      <c r="P21" s="9"/>
      <c r="Q21" s="9"/>
    </row>
    <row r="22" spans="1:17" ht="15">
      <c r="A22" s="1521"/>
      <c r="B22" s="1508"/>
      <c r="C22" s="1523"/>
      <c r="D22" s="1526"/>
      <c r="E22" s="1526"/>
      <c r="F22" s="1533"/>
      <c r="G22" s="933"/>
      <c r="H22" s="934"/>
      <c r="I22" s="934"/>
      <c r="J22" s="934"/>
      <c r="K22" s="934"/>
      <c r="L22" s="934"/>
      <c r="M22" s="934"/>
      <c r="N22" s="934"/>
      <c r="O22" s="9"/>
      <c r="P22" s="9"/>
      <c r="Q22" s="9"/>
    </row>
    <row r="23" spans="1:17" ht="12.75" customHeight="1">
      <c r="A23" s="1521"/>
      <c r="B23" s="1508"/>
      <c r="C23" s="1523"/>
      <c r="D23" s="1526"/>
      <c r="E23" s="1526"/>
      <c r="F23" s="1533"/>
      <c r="G23" s="935"/>
      <c r="H23" s="936"/>
      <c r="I23" s="936"/>
      <c r="J23" s="936"/>
      <c r="K23" s="936"/>
      <c r="L23" s="936"/>
      <c r="M23" s="936"/>
      <c r="N23" s="936"/>
      <c r="O23" s="9"/>
      <c r="P23" s="9"/>
      <c r="Q23" s="9"/>
    </row>
    <row r="24" spans="1:17" ht="10.5" customHeight="1">
      <c r="A24" s="1521"/>
      <c r="B24" s="1508"/>
      <c r="C24" s="1523"/>
      <c r="D24" s="1526"/>
      <c r="E24" s="1526"/>
      <c r="F24" s="1533"/>
      <c r="G24" s="935"/>
      <c r="H24" s="936"/>
      <c r="I24" s="936"/>
      <c r="J24" s="936"/>
      <c r="K24" s="936"/>
      <c r="L24" s="936"/>
      <c r="M24" s="936"/>
      <c r="N24" s="936"/>
      <c r="O24" s="9"/>
      <c r="P24" s="9"/>
      <c r="Q24" s="9"/>
    </row>
    <row r="25" spans="1:17" ht="15">
      <c r="A25" s="1530"/>
      <c r="B25" s="1531"/>
      <c r="C25" s="1524"/>
      <c r="D25" s="1527"/>
      <c r="E25" s="1527"/>
      <c r="F25" s="1534"/>
      <c r="G25" s="935"/>
      <c r="H25" s="936"/>
      <c r="I25" s="936"/>
      <c r="J25" s="936"/>
      <c r="K25" s="936"/>
      <c r="L25" s="936"/>
      <c r="M25" s="936"/>
      <c r="N25" s="936"/>
      <c r="O25" s="9"/>
      <c r="P25" s="9"/>
      <c r="Q25" s="9"/>
    </row>
    <row r="26" spans="1:17" ht="16.5" customHeight="1">
      <c r="A26" s="1520" t="s">
        <v>5</v>
      </c>
      <c r="B26" s="1506" t="s">
        <v>55</v>
      </c>
      <c r="C26" s="1522">
        <f>C15</f>
        <v>10</v>
      </c>
      <c r="D26" s="1525">
        <f>C26</f>
        <v>10</v>
      </c>
      <c r="E26" s="1525">
        <f>SUM(C26:D29)</f>
        <v>20</v>
      </c>
      <c r="F26" s="1532">
        <v>20</v>
      </c>
      <c r="G26" s="929" t="s">
        <v>101</v>
      </c>
      <c r="H26" s="930" t="s">
        <v>97</v>
      </c>
      <c r="I26" s="930" t="s">
        <v>95</v>
      </c>
      <c r="J26" s="930" t="s">
        <v>98</v>
      </c>
      <c r="K26" s="930">
        <v>1.5</v>
      </c>
      <c r="L26" s="930">
        <v>0.67</v>
      </c>
      <c r="M26" s="930" t="s">
        <v>121</v>
      </c>
      <c r="N26" s="1022" t="s">
        <v>300</v>
      </c>
      <c r="O26" s="9"/>
      <c r="P26" s="9"/>
      <c r="Q26" s="9"/>
    </row>
    <row r="27" spans="1:17" ht="15">
      <c r="A27" s="1521"/>
      <c r="B27" s="1508"/>
      <c r="C27" s="1523"/>
      <c r="D27" s="1526"/>
      <c r="E27" s="1526"/>
      <c r="F27" s="1533"/>
      <c r="G27" s="931"/>
      <c r="H27" s="932"/>
      <c r="I27" s="932"/>
      <c r="J27" s="932"/>
      <c r="K27" s="932"/>
      <c r="L27" s="932"/>
      <c r="M27" s="932"/>
      <c r="N27" s="932"/>
      <c r="O27" s="9"/>
      <c r="P27" s="9"/>
      <c r="Q27" s="9"/>
    </row>
    <row r="28" spans="1:17" ht="12.75" customHeight="1">
      <c r="A28" s="1521"/>
      <c r="B28" s="1508"/>
      <c r="C28" s="1523"/>
      <c r="D28" s="1526"/>
      <c r="E28" s="1526"/>
      <c r="F28" s="1533"/>
      <c r="G28" s="933"/>
      <c r="H28" s="934"/>
      <c r="I28" s="934"/>
      <c r="J28" s="934"/>
      <c r="K28" s="934"/>
      <c r="L28" s="934"/>
      <c r="M28" s="934"/>
      <c r="N28" s="934"/>
      <c r="O28" s="9"/>
      <c r="P28" s="9"/>
      <c r="Q28" s="9"/>
    </row>
    <row r="29" spans="1:17" ht="14.25" customHeight="1">
      <c r="A29" s="1521"/>
      <c r="B29" s="1508"/>
      <c r="C29" s="1524"/>
      <c r="D29" s="1527"/>
      <c r="E29" s="1527"/>
      <c r="F29" s="1534"/>
      <c r="G29" s="935"/>
      <c r="H29" s="936"/>
      <c r="I29" s="936"/>
      <c r="J29" s="936"/>
      <c r="K29" s="936"/>
      <c r="L29" s="936"/>
      <c r="M29" s="936"/>
      <c r="N29" s="936"/>
      <c r="O29" s="9"/>
      <c r="P29" s="9"/>
      <c r="Q29" s="9"/>
    </row>
    <row r="30" spans="1:17" ht="15">
      <c r="A30" s="1520" t="s">
        <v>6</v>
      </c>
      <c r="B30" s="1543" t="s">
        <v>56</v>
      </c>
      <c r="C30" s="1522">
        <f>C15</f>
        <v>10</v>
      </c>
      <c r="D30" s="1525">
        <f>C30</f>
        <v>10</v>
      </c>
      <c r="E30" s="1525">
        <f>SUM(C30:D43)</f>
        <v>20</v>
      </c>
      <c r="F30" s="1532">
        <v>20</v>
      </c>
      <c r="G30" s="129" t="s">
        <v>102</v>
      </c>
      <c r="H30" s="40" t="s">
        <v>97</v>
      </c>
      <c r="I30" s="40"/>
      <c r="J30" s="40" t="s">
        <v>98</v>
      </c>
      <c r="K30" s="40"/>
      <c r="L30" s="40">
        <v>0.11</v>
      </c>
      <c r="M30" s="40" t="s">
        <v>121</v>
      </c>
      <c r="N30" s="40" t="s">
        <v>165</v>
      </c>
      <c r="O30" s="9"/>
      <c r="P30" s="9"/>
      <c r="Q30" s="9"/>
    </row>
    <row r="31" spans="1:17" ht="15">
      <c r="A31" s="1521"/>
      <c r="B31" s="1544"/>
      <c r="C31" s="1523"/>
      <c r="D31" s="1526"/>
      <c r="E31" s="1526"/>
      <c r="F31" s="1533"/>
      <c r="G31" s="933" t="s">
        <v>191</v>
      </c>
      <c r="H31" s="934" t="s">
        <v>97</v>
      </c>
      <c r="I31" s="934"/>
      <c r="J31" s="934" t="s">
        <v>98</v>
      </c>
      <c r="K31" s="934"/>
      <c r="L31" s="934">
        <v>0.52</v>
      </c>
      <c r="M31" s="934" t="s">
        <v>121</v>
      </c>
      <c r="N31" s="934" t="s">
        <v>165</v>
      </c>
      <c r="O31" s="9"/>
      <c r="P31" s="9"/>
      <c r="Q31" s="9"/>
    </row>
    <row r="32" spans="1:17" ht="15">
      <c r="A32" s="1521"/>
      <c r="B32" s="1544"/>
      <c r="C32" s="1523"/>
      <c r="D32" s="1526"/>
      <c r="E32" s="1526"/>
      <c r="F32" s="1533"/>
      <c r="G32" s="935" t="s">
        <v>190</v>
      </c>
      <c r="H32" s="936" t="s">
        <v>97</v>
      </c>
      <c r="I32" s="936"/>
      <c r="J32" s="936" t="s">
        <v>98</v>
      </c>
      <c r="K32" s="936"/>
      <c r="L32" s="936">
        <v>0.44</v>
      </c>
      <c r="M32" s="936" t="s">
        <v>121</v>
      </c>
      <c r="N32" s="936" t="s">
        <v>165</v>
      </c>
      <c r="O32" s="9"/>
      <c r="P32" s="9"/>
      <c r="Q32" s="9"/>
    </row>
    <row r="33" spans="1:17" ht="15">
      <c r="A33" s="1521"/>
      <c r="B33" s="1544"/>
      <c r="C33" s="1523"/>
      <c r="D33" s="1526"/>
      <c r="E33" s="1526"/>
      <c r="F33" s="1533"/>
      <c r="G33" s="935" t="s">
        <v>233</v>
      </c>
      <c r="H33" s="936" t="s">
        <v>97</v>
      </c>
      <c r="I33" s="936"/>
      <c r="J33" s="936" t="s">
        <v>98</v>
      </c>
      <c r="K33" s="936"/>
      <c r="L33" s="936">
        <v>0.53</v>
      </c>
      <c r="M33" s="936" t="s">
        <v>121</v>
      </c>
      <c r="N33" s="936" t="s">
        <v>165</v>
      </c>
      <c r="O33" s="9"/>
      <c r="P33" s="9"/>
      <c r="Q33" s="9"/>
    </row>
    <row r="34" spans="1:17" ht="15">
      <c r="A34" s="1521"/>
      <c r="B34" s="1544"/>
      <c r="C34" s="1523"/>
      <c r="D34" s="1526"/>
      <c r="E34" s="1526"/>
      <c r="F34" s="1533"/>
      <c r="G34" s="935" t="s">
        <v>245</v>
      </c>
      <c r="H34" s="936" t="s">
        <v>97</v>
      </c>
      <c r="I34" s="936"/>
      <c r="J34" s="936" t="s">
        <v>98</v>
      </c>
      <c r="K34" s="936"/>
      <c r="L34" s="936">
        <v>0.53</v>
      </c>
      <c r="M34" s="936" t="s">
        <v>121</v>
      </c>
      <c r="N34" s="936" t="s">
        <v>165</v>
      </c>
      <c r="O34" s="9"/>
      <c r="P34" s="9"/>
      <c r="Q34" s="9"/>
    </row>
    <row r="35" spans="1:17" ht="15">
      <c r="A35" s="1521"/>
      <c r="B35" s="1544"/>
      <c r="C35" s="1523"/>
      <c r="D35" s="1526"/>
      <c r="E35" s="1526"/>
      <c r="F35" s="1533"/>
      <c r="G35" s="935" t="s">
        <v>257</v>
      </c>
      <c r="H35" s="936" t="s">
        <v>97</v>
      </c>
      <c r="I35" s="936"/>
      <c r="J35" s="936" t="s">
        <v>98</v>
      </c>
      <c r="K35" s="936"/>
      <c r="L35" s="936">
        <v>0.11</v>
      </c>
      <c r="M35" s="936" t="s">
        <v>121</v>
      </c>
      <c r="N35" s="936" t="s">
        <v>165</v>
      </c>
      <c r="O35" s="9"/>
      <c r="P35" s="9"/>
      <c r="Q35" s="9"/>
    </row>
    <row r="36" spans="1:17" ht="15">
      <c r="A36" s="1521"/>
      <c r="B36" s="1544"/>
      <c r="C36" s="1523"/>
      <c r="D36" s="1526"/>
      <c r="E36" s="1526"/>
      <c r="F36" s="1533"/>
      <c r="G36" s="935" t="s">
        <v>258</v>
      </c>
      <c r="H36" s="936" t="s">
        <v>97</v>
      </c>
      <c r="I36" s="936"/>
      <c r="J36" s="936" t="s">
        <v>98</v>
      </c>
      <c r="K36" s="936"/>
      <c r="L36" s="936">
        <v>0.43</v>
      </c>
      <c r="M36" s="936" t="s">
        <v>121</v>
      </c>
      <c r="N36" s="936" t="s">
        <v>165</v>
      </c>
      <c r="O36" s="9"/>
      <c r="P36" s="9"/>
      <c r="Q36" s="9"/>
    </row>
    <row r="37" spans="1:17" ht="15">
      <c r="A37" s="1521"/>
      <c r="B37" s="1544"/>
      <c r="C37" s="1523"/>
      <c r="D37" s="1526"/>
      <c r="E37" s="1526"/>
      <c r="F37" s="1533"/>
      <c r="G37" s="935" t="s">
        <v>259</v>
      </c>
      <c r="H37" s="936" t="s">
        <v>97</v>
      </c>
      <c r="I37" s="936"/>
      <c r="J37" s="936" t="s">
        <v>98</v>
      </c>
      <c r="K37" s="936"/>
      <c r="L37" s="936">
        <v>0.42</v>
      </c>
      <c r="M37" s="936" t="s">
        <v>121</v>
      </c>
      <c r="N37" s="936" t="s">
        <v>165</v>
      </c>
      <c r="O37" s="9"/>
      <c r="P37" s="9"/>
      <c r="Q37" s="9"/>
    </row>
    <row r="38" spans="1:17" ht="15">
      <c r="A38" s="1521"/>
      <c r="B38" s="1544"/>
      <c r="C38" s="1523"/>
      <c r="D38" s="1526"/>
      <c r="E38" s="1526"/>
      <c r="F38" s="1533"/>
      <c r="G38" s="935" t="s">
        <v>260</v>
      </c>
      <c r="H38" s="936" t="s">
        <v>97</v>
      </c>
      <c r="I38" s="936"/>
      <c r="J38" s="936" t="s">
        <v>98</v>
      </c>
      <c r="K38" s="936"/>
      <c r="L38" s="936">
        <v>0.11</v>
      </c>
      <c r="M38" s="936" t="s">
        <v>121</v>
      </c>
      <c r="N38" s="936" t="s">
        <v>165</v>
      </c>
      <c r="O38" s="9"/>
      <c r="P38" s="9"/>
      <c r="Q38" s="9"/>
    </row>
    <row r="39" spans="1:17" ht="15">
      <c r="A39" s="1521"/>
      <c r="B39" s="1544"/>
      <c r="C39" s="1523"/>
      <c r="D39" s="1526"/>
      <c r="E39" s="1526"/>
      <c r="F39" s="1533"/>
      <c r="G39" s="935" t="s">
        <v>261</v>
      </c>
      <c r="H39" s="936" t="s">
        <v>97</v>
      </c>
      <c r="I39" s="936"/>
      <c r="J39" s="936" t="s">
        <v>98</v>
      </c>
      <c r="K39" s="936"/>
      <c r="L39" s="936">
        <v>0.11</v>
      </c>
      <c r="M39" s="936" t="s">
        <v>121</v>
      </c>
      <c r="N39" s="936" t="s">
        <v>165</v>
      </c>
      <c r="O39" s="9"/>
      <c r="P39" s="9"/>
      <c r="Q39" s="9"/>
    </row>
    <row r="40" spans="1:17" ht="15">
      <c r="A40" s="1521"/>
      <c r="B40" s="1544"/>
      <c r="C40" s="1523"/>
      <c r="D40" s="1526"/>
      <c r="E40" s="1526"/>
      <c r="F40" s="1533"/>
      <c r="G40" s="935" t="s">
        <v>263</v>
      </c>
      <c r="H40" s="936" t="s">
        <v>97</v>
      </c>
      <c r="I40" s="936"/>
      <c r="J40" s="936" t="s">
        <v>98</v>
      </c>
      <c r="K40" s="936"/>
      <c r="L40" s="936">
        <v>0.54</v>
      </c>
      <c r="M40" s="936" t="s">
        <v>121</v>
      </c>
      <c r="N40" s="936" t="s">
        <v>165</v>
      </c>
      <c r="O40" s="9"/>
      <c r="P40" s="9"/>
      <c r="Q40" s="9"/>
    </row>
    <row r="41" spans="1:17" ht="15">
      <c r="A41" s="1521"/>
      <c r="B41" s="1544"/>
      <c r="C41" s="1523"/>
      <c r="D41" s="1526"/>
      <c r="E41" s="1526"/>
      <c r="F41" s="1533"/>
      <c r="G41" s="935" t="s">
        <v>262</v>
      </c>
      <c r="H41" s="936" t="s">
        <v>97</v>
      </c>
      <c r="I41" s="936"/>
      <c r="J41" s="936" t="s">
        <v>98</v>
      </c>
      <c r="K41" s="936"/>
      <c r="L41" s="936">
        <v>0.46</v>
      </c>
      <c r="M41" s="936" t="s">
        <v>121</v>
      </c>
      <c r="N41" s="936" t="s">
        <v>165</v>
      </c>
      <c r="O41" s="9"/>
      <c r="P41" s="9"/>
      <c r="Q41" s="9"/>
    </row>
    <row r="42" spans="1:17" ht="15">
      <c r="A42" s="1521"/>
      <c r="B42" s="1544"/>
      <c r="C42" s="1523"/>
      <c r="D42" s="1526"/>
      <c r="E42" s="1526"/>
      <c r="F42" s="1533"/>
      <c r="G42" s="935"/>
      <c r="H42" s="936"/>
      <c r="I42" s="936"/>
      <c r="J42" s="936"/>
      <c r="K42" s="936"/>
      <c r="L42" s="936"/>
      <c r="M42" s="936"/>
      <c r="N42" s="936"/>
      <c r="O42" s="9"/>
      <c r="P42" s="9"/>
      <c r="Q42" s="9"/>
    </row>
    <row r="43" spans="1:17" ht="15">
      <c r="A43" s="1530"/>
      <c r="B43" s="1545"/>
      <c r="C43" s="1524"/>
      <c r="D43" s="1527"/>
      <c r="E43" s="1527"/>
      <c r="F43" s="1534"/>
      <c r="G43" s="937"/>
      <c r="H43" s="938"/>
      <c r="I43" s="938"/>
      <c r="J43" s="938"/>
      <c r="K43" s="938"/>
      <c r="L43" s="938"/>
      <c r="M43" s="938"/>
      <c r="N43" s="938"/>
      <c r="O43" s="9"/>
      <c r="P43" s="9"/>
      <c r="Q43" s="9"/>
    </row>
    <row r="44" spans="1:17" ht="36" customHeight="1">
      <c r="A44" s="1520" t="s">
        <v>7</v>
      </c>
      <c r="B44" s="939" t="s">
        <v>215</v>
      </c>
      <c r="C44" s="940">
        <f>C15</f>
        <v>10</v>
      </c>
      <c r="D44" s="941">
        <f>C44</f>
        <v>10</v>
      </c>
      <c r="E44" s="941">
        <f>SUM(C44:D44)</f>
        <v>20</v>
      </c>
      <c r="F44" s="942">
        <f>F45+F46+F52</f>
        <v>20</v>
      </c>
      <c r="G44" s="943"/>
      <c r="H44" s="944"/>
      <c r="I44" s="1535"/>
      <c r="J44" s="1535"/>
      <c r="K44" s="1535"/>
      <c r="L44" s="1535"/>
      <c r="M44" s="1535"/>
      <c r="N44" s="1536"/>
      <c r="O44" s="9"/>
      <c r="P44" s="9"/>
      <c r="Q44" s="9"/>
    </row>
    <row r="45" spans="1:17" ht="15.75">
      <c r="A45" s="1521"/>
      <c r="B45" s="945" t="s">
        <v>151</v>
      </c>
      <c r="C45" s="1083"/>
      <c r="D45" s="1084"/>
      <c r="E45" s="1084"/>
      <c r="F45" s="946">
        <v>10</v>
      </c>
      <c r="G45" s="947" t="s">
        <v>81</v>
      </c>
      <c r="H45" s="948" t="s">
        <v>103</v>
      </c>
      <c r="I45" s="948" t="s">
        <v>104</v>
      </c>
      <c r="J45" s="948" t="s">
        <v>98</v>
      </c>
      <c r="K45" s="894">
        <v>0.09</v>
      </c>
      <c r="L45" s="948">
        <v>0.1</v>
      </c>
      <c r="M45" s="948" t="s">
        <v>121</v>
      </c>
      <c r="N45" s="948" t="s">
        <v>165</v>
      </c>
      <c r="O45" s="9"/>
      <c r="P45" s="9"/>
      <c r="Q45" s="9"/>
    </row>
    <row r="46" spans="1:17" ht="15.75">
      <c r="A46" s="1521"/>
      <c r="B46" s="949" t="s">
        <v>57</v>
      </c>
      <c r="C46" s="1537"/>
      <c r="D46" s="1540"/>
      <c r="E46" s="1540"/>
      <c r="F46" s="1546">
        <v>4</v>
      </c>
      <c r="G46" s="1072"/>
      <c r="H46" s="1073"/>
      <c r="I46" s="1073"/>
      <c r="J46" s="1073"/>
      <c r="K46" s="774"/>
      <c r="L46" s="1073"/>
      <c r="M46" s="1073"/>
      <c r="N46" s="1073"/>
      <c r="O46" s="9"/>
      <c r="P46" s="9"/>
      <c r="Q46" s="9"/>
    </row>
    <row r="47" spans="1:17" ht="15.75">
      <c r="A47" s="1521"/>
      <c r="B47" s="799" t="s">
        <v>213</v>
      </c>
      <c r="C47" s="1549"/>
      <c r="D47" s="1551"/>
      <c r="E47" s="1551"/>
      <c r="F47" s="1452"/>
      <c r="G47" s="933" t="s">
        <v>106</v>
      </c>
      <c r="H47" s="934" t="s">
        <v>103</v>
      </c>
      <c r="I47" s="934" t="s">
        <v>104</v>
      </c>
      <c r="J47" s="934" t="s">
        <v>98</v>
      </c>
      <c r="K47" s="752">
        <v>0.4</v>
      </c>
      <c r="L47" s="934">
        <v>0.56000000000000005</v>
      </c>
      <c r="M47" s="934" t="s">
        <v>121</v>
      </c>
      <c r="N47" s="934" t="s">
        <v>165</v>
      </c>
      <c r="O47" s="9"/>
      <c r="P47" s="9"/>
      <c r="Q47" s="9"/>
    </row>
    <row r="48" spans="1:17" ht="15.75">
      <c r="A48" s="1521"/>
      <c r="B48" s="799" t="s">
        <v>58</v>
      </c>
      <c r="C48" s="1549"/>
      <c r="D48" s="1551"/>
      <c r="E48" s="1551"/>
      <c r="F48" s="1452"/>
      <c r="G48" s="931" t="s">
        <v>105</v>
      </c>
      <c r="H48" s="932" t="s">
        <v>103</v>
      </c>
      <c r="I48" s="932" t="s">
        <v>104</v>
      </c>
      <c r="J48" s="932" t="s">
        <v>98</v>
      </c>
      <c r="K48" s="752">
        <v>0.4</v>
      </c>
      <c r="L48" s="932">
        <v>0.46</v>
      </c>
      <c r="M48" s="932" t="s">
        <v>121</v>
      </c>
      <c r="N48" s="932" t="s">
        <v>165</v>
      </c>
      <c r="O48" s="9"/>
      <c r="P48" s="9"/>
      <c r="Q48" s="9"/>
    </row>
    <row r="49" spans="1:17" ht="15.75">
      <c r="A49" s="1521"/>
      <c r="B49" s="799" t="s">
        <v>350</v>
      </c>
      <c r="C49" s="1549"/>
      <c r="D49" s="1551"/>
      <c r="E49" s="1551"/>
      <c r="F49" s="1452"/>
      <c r="G49" s="950" t="s">
        <v>133</v>
      </c>
      <c r="H49" s="951" t="s">
        <v>103</v>
      </c>
      <c r="I49" s="951" t="s">
        <v>104</v>
      </c>
      <c r="J49" s="951" t="s">
        <v>98</v>
      </c>
      <c r="K49" s="752">
        <v>0.4</v>
      </c>
      <c r="L49" s="951">
        <v>0.55000000000000004</v>
      </c>
      <c r="M49" s="951" t="s">
        <v>121</v>
      </c>
      <c r="N49" s="951" t="s">
        <v>165</v>
      </c>
      <c r="O49" s="9"/>
      <c r="P49" s="9"/>
      <c r="Q49" s="9"/>
    </row>
    <row r="50" spans="1:17" ht="15.75">
      <c r="A50" s="1521"/>
      <c r="B50" s="39" t="s">
        <v>139</v>
      </c>
      <c r="C50" s="1549"/>
      <c r="D50" s="1551"/>
      <c r="E50" s="1551"/>
      <c r="F50" s="1452"/>
      <c r="G50" s="935" t="s">
        <v>132</v>
      </c>
      <c r="H50" s="936" t="s">
        <v>103</v>
      </c>
      <c r="I50" s="936" t="s">
        <v>104</v>
      </c>
      <c r="J50" s="936" t="s">
        <v>98</v>
      </c>
      <c r="K50" s="752">
        <v>0.4</v>
      </c>
      <c r="L50" s="936">
        <v>0.67</v>
      </c>
      <c r="M50" s="936" t="s">
        <v>121</v>
      </c>
      <c r="N50" s="936" t="s">
        <v>165</v>
      </c>
      <c r="O50" s="9"/>
      <c r="P50" s="9"/>
      <c r="Q50" s="9"/>
    </row>
    <row r="51" spans="1:17" ht="15.75">
      <c r="A51" s="1521"/>
      <c r="B51" s="39" t="s">
        <v>139</v>
      </c>
      <c r="C51" s="1550"/>
      <c r="D51" s="1552"/>
      <c r="E51" s="1552"/>
      <c r="F51" s="1412"/>
      <c r="G51" s="937"/>
      <c r="H51" s="938"/>
      <c r="I51" s="938"/>
      <c r="J51" s="938"/>
      <c r="K51" s="938"/>
      <c r="L51" s="938"/>
      <c r="M51" s="938"/>
      <c r="N51" s="938"/>
      <c r="O51" s="9"/>
      <c r="P51" s="9"/>
      <c r="Q51" s="9"/>
    </row>
    <row r="52" spans="1:17" ht="15.75">
      <c r="A52" s="1521"/>
      <c r="B52" s="953" t="s">
        <v>60</v>
      </c>
      <c r="C52" s="1537"/>
      <c r="D52" s="1540"/>
      <c r="E52" s="1540"/>
      <c r="F52" s="1546">
        <v>6</v>
      </c>
      <c r="G52" s="929"/>
      <c r="H52" s="930"/>
      <c r="I52" s="930"/>
      <c r="J52" s="930"/>
      <c r="K52" s="930"/>
      <c r="L52" s="930"/>
      <c r="M52" s="930"/>
      <c r="N52" s="930"/>
      <c r="O52" s="9"/>
      <c r="P52" s="9"/>
      <c r="Q52" s="9"/>
    </row>
    <row r="53" spans="1:17" ht="15.75">
      <c r="A53" s="1521"/>
      <c r="B53" s="799" t="s">
        <v>61</v>
      </c>
      <c r="C53" s="1538"/>
      <c r="D53" s="1541"/>
      <c r="E53" s="1541"/>
      <c r="F53" s="1547"/>
      <c r="G53" s="950" t="s">
        <v>61</v>
      </c>
      <c r="H53" s="951" t="s">
        <v>103</v>
      </c>
      <c r="I53" s="951"/>
      <c r="J53" s="951" t="s">
        <v>98</v>
      </c>
      <c r="K53" s="951"/>
      <c r="L53" s="951">
        <v>1</v>
      </c>
      <c r="M53" s="951" t="s">
        <v>121</v>
      </c>
      <c r="N53" s="951" t="s">
        <v>165</v>
      </c>
      <c r="O53" s="9"/>
      <c r="P53" s="9"/>
      <c r="Q53" s="9"/>
    </row>
    <row r="54" spans="1:17" ht="15.75">
      <c r="A54" s="1521"/>
      <c r="B54" s="799" t="s">
        <v>62</v>
      </c>
      <c r="C54" s="1538"/>
      <c r="D54" s="1541"/>
      <c r="E54" s="1541"/>
      <c r="F54" s="1547"/>
      <c r="G54" s="935" t="s">
        <v>62</v>
      </c>
      <c r="H54" s="936" t="s">
        <v>103</v>
      </c>
      <c r="I54" s="936"/>
      <c r="J54" s="936" t="s">
        <v>98</v>
      </c>
      <c r="K54" s="936"/>
      <c r="L54" s="936">
        <v>1</v>
      </c>
      <c r="M54" s="936" t="s">
        <v>121</v>
      </c>
      <c r="N54" s="936" t="s">
        <v>165</v>
      </c>
      <c r="O54" s="9"/>
      <c r="P54" s="9"/>
      <c r="Q54" s="9"/>
    </row>
    <row r="55" spans="1:17" ht="15.75">
      <c r="A55" s="1521"/>
      <c r="B55" s="799" t="s">
        <v>63</v>
      </c>
      <c r="C55" s="1538"/>
      <c r="D55" s="1541"/>
      <c r="E55" s="1541"/>
      <c r="F55" s="1547"/>
      <c r="G55" s="933" t="s">
        <v>63</v>
      </c>
      <c r="H55" s="934" t="s">
        <v>103</v>
      </c>
      <c r="I55" s="934"/>
      <c r="J55" s="934" t="s">
        <v>98</v>
      </c>
      <c r="K55" s="934"/>
      <c r="L55" s="934">
        <v>1</v>
      </c>
      <c r="M55" s="934" t="s">
        <v>121</v>
      </c>
      <c r="N55" s="934" t="s">
        <v>165</v>
      </c>
      <c r="O55" s="9"/>
      <c r="P55" s="9"/>
      <c r="Q55" s="9"/>
    </row>
    <row r="56" spans="1:17" ht="15.75">
      <c r="A56" s="1521"/>
      <c r="B56" s="799" t="s">
        <v>264</v>
      </c>
      <c r="C56" s="1538"/>
      <c r="D56" s="1541"/>
      <c r="E56" s="1541"/>
      <c r="F56" s="1547"/>
      <c r="G56" s="933" t="s">
        <v>264</v>
      </c>
      <c r="H56" s="934" t="s">
        <v>103</v>
      </c>
      <c r="I56" s="934"/>
      <c r="J56" s="934" t="s">
        <v>98</v>
      </c>
      <c r="K56" s="934"/>
      <c r="L56" s="934">
        <v>1</v>
      </c>
      <c r="M56" s="934" t="s">
        <v>121</v>
      </c>
      <c r="N56" s="934" t="s">
        <v>165</v>
      </c>
      <c r="O56" s="9"/>
      <c r="P56" s="9"/>
      <c r="Q56" s="9"/>
    </row>
    <row r="57" spans="1:17" ht="15.75">
      <c r="A57" s="1521"/>
      <c r="B57" s="799"/>
      <c r="C57" s="1538"/>
      <c r="D57" s="1541"/>
      <c r="E57" s="1541"/>
      <c r="F57" s="1547"/>
      <c r="G57" s="934" t="s">
        <v>285</v>
      </c>
      <c r="H57" s="934" t="s">
        <v>103</v>
      </c>
      <c r="I57" s="934"/>
      <c r="J57" s="934" t="s">
        <v>98</v>
      </c>
      <c r="K57" s="934"/>
      <c r="L57" s="934">
        <v>1</v>
      </c>
      <c r="M57" s="934" t="s">
        <v>121</v>
      </c>
      <c r="N57" s="934" t="s">
        <v>165</v>
      </c>
      <c r="O57" s="9"/>
      <c r="P57" s="9"/>
      <c r="Q57" s="9"/>
    </row>
    <row r="58" spans="1:17" ht="30">
      <c r="A58" s="1521"/>
      <c r="B58" s="799"/>
      <c r="C58" s="1538"/>
      <c r="D58" s="1541"/>
      <c r="E58" s="1541"/>
      <c r="F58" s="1547"/>
      <c r="G58" s="1014" t="s">
        <v>286</v>
      </c>
      <c r="H58" s="934" t="s">
        <v>103</v>
      </c>
      <c r="I58" s="934"/>
      <c r="J58" s="934" t="s">
        <v>98</v>
      </c>
      <c r="K58" s="934"/>
      <c r="L58" s="934">
        <v>1</v>
      </c>
      <c r="M58" s="934" t="s">
        <v>121</v>
      </c>
      <c r="N58" s="934" t="s">
        <v>165</v>
      </c>
      <c r="O58" s="9"/>
      <c r="P58" s="9"/>
      <c r="Q58" s="9"/>
    </row>
    <row r="59" spans="1:17" ht="15.75">
      <c r="A59" s="1521"/>
      <c r="B59" s="799"/>
      <c r="C59" s="1538"/>
      <c r="D59" s="1541"/>
      <c r="E59" s="1541"/>
      <c r="F59" s="1547"/>
      <c r="G59" s="933" t="s">
        <v>265</v>
      </c>
      <c r="H59" s="934" t="s">
        <v>103</v>
      </c>
      <c r="I59" s="934"/>
      <c r="J59" s="934" t="s">
        <v>98</v>
      </c>
      <c r="K59" s="934"/>
      <c r="L59" s="934">
        <v>1</v>
      </c>
      <c r="M59" s="934" t="s">
        <v>121</v>
      </c>
      <c r="N59" s="934" t="s">
        <v>165</v>
      </c>
      <c r="O59" s="9"/>
      <c r="P59" s="9"/>
      <c r="Q59" s="9"/>
    </row>
    <row r="60" spans="1:17" ht="34.5" customHeight="1">
      <c r="A60" s="1521"/>
      <c r="B60" s="799"/>
      <c r="C60" s="1538"/>
      <c r="D60" s="1541"/>
      <c r="E60" s="1541"/>
      <c r="F60" s="1547"/>
      <c r="G60" s="1014" t="s">
        <v>284</v>
      </c>
      <c r="H60" s="934" t="s">
        <v>103</v>
      </c>
      <c r="I60" s="934"/>
      <c r="J60" s="934" t="s">
        <v>98</v>
      </c>
      <c r="K60" s="934"/>
      <c r="L60" s="934">
        <v>1</v>
      </c>
      <c r="M60" s="934" t="s">
        <v>121</v>
      </c>
      <c r="N60" s="934" t="s">
        <v>165</v>
      </c>
      <c r="O60" s="9"/>
      <c r="P60" s="9"/>
      <c r="Q60" s="9"/>
    </row>
    <row r="61" spans="1:17" ht="18.75" customHeight="1">
      <c r="A61" s="1521"/>
      <c r="B61" s="799"/>
      <c r="C61" s="1538"/>
      <c r="D61" s="1541"/>
      <c r="E61" s="1541"/>
      <c r="F61" s="1547"/>
      <c r="G61" s="933"/>
      <c r="H61" s="934"/>
      <c r="I61" s="934"/>
      <c r="J61" s="934"/>
      <c r="K61" s="934"/>
      <c r="L61" s="934"/>
      <c r="M61" s="934"/>
      <c r="N61" s="934"/>
      <c r="O61" s="9"/>
      <c r="P61" s="9"/>
      <c r="Q61" s="9"/>
    </row>
    <row r="62" spans="1:17" ht="15" customHeight="1">
      <c r="A62" s="1521"/>
      <c r="B62" s="239"/>
      <c r="C62" s="1538"/>
      <c r="D62" s="1541"/>
      <c r="E62" s="1541"/>
      <c r="F62" s="1547"/>
      <c r="G62" s="933"/>
      <c r="H62" s="934"/>
      <c r="I62" s="934"/>
      <c r="J62" s="934"/>
      <c r="K62" s="934"/>
      <c r="L62" s="934"/>
      <c r="M62" s="934"/>
      <c r="N62" s="934"/>
      <c r="O62" s="9"/>
      <c r="P62" s="9"/>
      <c r="Q62" s="9"/>
    </row>
    <row r="63" spans="1:17" ht="15">
      <c r="A63" s="1521"/>
      <c r="B63" s="654"/>
      <c r="C63" s="1539"/>
      <c r="D63" s="1542"/>
      <c r="E63" s="1542"/>
      <c r="F63" s="1548"/>
      <c r="G63" s="927" t="s">
        <v>207</v>
      </c>
      <c r="H63" s="928" t="s">
        <v>103</v>
      </c>
      <c r="I63" s="928" t="s">
        <v>98</v>
      </c>
      <c r="J63" s="928" t="s">
        <v>98</v>
      </c>
      <c r="K63" s="928">
        <v>2.5</v>
      </c>
      <c r="L63" s="928">
        <v>4.5</v>
      </c>
      <c r="M63" s="928" t="s">
        <v>121</v>
      </c>
      <c r="N63" s="928" t="s">
        <v>165</v>
      </c>
      <c r="O63" s="9"/>
      <c r="P63" s="9"/>
      <c r="Q63" s="9"/>
    </row>
    <row r="64" spans="1:17" ht="30" customHeight="1">
      <c r="A64" s="1506" t="s">
        <v>34</v>
      </c>
      <c r="B64" s="1507"/>
      <c r="C64" s="1563" t="s">
        <v>349</v>
      </c>
      <c r="D64" s="1564"/>
      <c r="E64" s="1565" t="s">
        <v>38</v>
      </c>
      <c r="F64" s="1566"/>
      <c r="G64" s="1235" t="s">
        <v>64</v>
      </c>
      <c r="H64" s="1235" t="s">
        <v>45</v>
      </c>
      <c r="I64" s="1235" t="s">
        <v>351</v>
      </c>
      <c r="J64" s="1235" t="s">
        <v>90</v>
      </c>
      <c r="K64" s="1235" t="s">
        <v>93</v>
      </c>
      <c r="L64" s="1235" t="s">
        <v>92</v>
      </c>
      <c r="M64" s="1528" t="s">
        <v>40</v>
      </c>
      <c r="N64" s="1089"/>
      <c r="O64" s="9"/>
      <c r="P64" s="9"/>
      <c r="Q64" s="9"/>
    </row>
    <row r="65" spans="1:17" ht="50.25" customHeight="1">
      <c r="A65" s="1562"/>
      <c r="B65" s="1509"/>
      <c r="C65" s="1064" t="s">
        <v>31</v>
      </c>
      <c r="D65" s="1065" t="s">
        <v>51</v>
      </c>
      <c r="E65" s="1567"/>
      <c r="F65" s="1568"/>
      <c r="G65" s="1215"/>
      <c r="H65" s="1215"/>
      <c r="I65" s="1215"/>
      <c r="J65" s="1215"/>
      <c r="K65" s="1215"/>
      <c r="L65" s="1215"/>
      <c r="M65" s="1247"/>
      <c r="N65" s="1035"/>
      <c r="O65" s="9"/>
      <c r="P65" s="9"/>
      <c r="Q65" s="9"/>
    </row>
    <row r="66" spans="1:17" ht="15">
      <c r="A66" s="1553" t="s">
        <v>8</v>
      </c>
      <c r="B66" s="1506" t="s">
        <v>65</v>
      </c>
      <c r="C66" s="1554">
        <f>(C9*0.5)*0.5</f>
        <v>50</v>
      </c>
      <c r="D66" s="1557">
        <v>50</v>
      </c>
      <c r="E66" s="1558" t="s">
        <v>277</v>
      </c>
      <c r="F66" s="1559"/>
      <c r="G66" s="955" t="s">
        <v>103</v>
      </c>
      <c r="H66" s="955" t="s">
        <v>104</v>
      </c>
      <c r="I66" s="955" t="s">
        <v>98</v>
      </c>
      <c r="J66" s="955">
        <v>40</v>
      </c>
      <c r="K66" s="955">
        <v>53.5</v>
      </c>
      <c r="L66" s="955">
        <v>50</v>
      </c>
      <c r="M66" s="930" t="s">
        <v>165</v>
      </c>
      <c r="N66" s="1090"/>
      <c r="O66" s="9"/>
      <c r="P66" s="9"/>
      <c r="Q66" s="9"/>
    </row>
    <row r="67" spans="1:17" ht="15">
      <c r="A67" s="1544"/>
      <c r="B67" s="1508"/>
      <c r="C67" s="1555"/>
      <c r="D67" s="1533"/>
      <c r="E67" s="1560" t="s">
        <v>252</v>
      </c>
      <c r="F67" s="1561" t="s">
        <v>252</v>
      </c>
      <c r="G67" s="934" t="s">
        <v>103</v>
      </c>
      <c r="H67" s="934" t="s">
        <v>104</v>
      </c>
      <c r="I67" s="934" t="s">
        <v>98</v>
      </c>
      <c r="J67" s="934">
        <v>5</v>
      </c>
      <c r="K67" s="934">
        <v>134.30000000000001</v>
      </c>
      <c r="L67" s="934">
        <v>100</v>
      </c>
      <c r="M67" s="934" t="s">
        <v>165</v>
      </c>
      <c r="N67" s="956"/>
      <c r="O67" s="9"/>
      <c r="P67" s="9"/>
      <c r="Q67" s="9"/>
    </row>
    <row r="68" spans="1:17" ht="15">
      <c r="A68" s="1544"/>
      <c r="B68" s="1508"/>
      <c r="C68" s="1555"/>
      <c r="D68" s="1533"/>
      <c r="E68" s="1569"/>
      <c r="F68" s="1570"/>
      <c r="G68" s="934"/>
      <c r="H68" s="933"/>
      <c r="I68" s="933"/>
      <c r="J68" s="933"/>
      <c r="K68" s="933"/>
      <c r="L68" s="933"/>
      <c r="M68" s="933"/>
      <c r="N68" s="956"/>
      <c r="O68" s="9"/>
      <c r="P68" s="9"/>
      <c r="Q68" s="9"/>
    </row>
    <row r="69" spans="1:17" ht="15">
      <c r="A69" s="1544"/>
      <c r="B69" s="1508"/>
      <c r="C69" s="1555"/>
      <c r="D69" s="1533"/>
      <c r="E69" s="1571" t="s">
        <v>109</v>
      </c>
      <c r="F69" s="1572"/>
      <c r="G69" s="934" t="s">
        <v>103</v>
      </c>
      <c r="H69" s="934" t="s">
        <v>98</v>
      </c>
      <c r="I69" s="934" t="s">
        <v>98</v>
      </c>
      <c r="J69" s="934">
        <v>50</v>
      </c>
      <c r="K69" s="934">
        <v>109.65</v>
      </c>
      <c r="L69" s="934">
        <v>100</v>
      </c>
      <c r="M69" s="934" t="s">
        <v>165</v>
      </c>
      <c r="N69" s="956"/>
      <c r="O69" s="9"/>
      <c r="P69" s="9"/>
      <c r="Q69" s="9"/>
    </row>
    <row r="70" spans="1:17" ht="15">
      <c r="A70" s="1544"/>
      <c r="B70" s="1508"/>
      <c r="C70" s="1555"/>
      <c r="D70" s="1533"/>
      <c r="E70" s="1571" t="s">
        <v>110</v>
      </c>
      <c r="F70" s="1572"/>
      <c r="G70" s="951" t="s">
        <v>103</v>
      </c>
      <c r="H70" s="951" t="s">
        <v>98</v>
      </c>
      <c r="I70" s="951" t="s">
        <v>98</v>
      </c>
      <c r="J70" s="951">
        <v>50</v>
      </c>
      <c r="K70" s="951">
        <v>114.88</v>
      </c>
      <c r="L70" s="951">
        <v>100</v>
      </c>
      <c r="M70" s="951" t="s">
        <v>165</v>
      </c>
      <c r="N70" s="956"/>
      <c r="O70" s="9"/>
      <c r="P70" s="9"/>
      <c r="Q70" s="9"/>
    </row>
    <row r="71" spans="1:17" ht="15">
      <c r="A71" s="1544"/>
      <c r="B71" s="1508"/>
      <c r="C71" s="1555"/>
      <c r="D71" s="1533"/>
      <c r="E71" s="1571" t="s">
        <v>168</v>
      </c>
      <c r="F71" s="1572"/>
      <c r="G71" s="934" t="s">
        <v>103</v>
      </c>
      <c r="H71" s="731" t="s">
        <v>98</v>
      </c>
      <c r="I71" s="731" t="s">
        <v>98</v>
      </c>
      <c r="J71" s="731">
        <v>50</v>
      </c>
      <c r="K71" s="731">
        <v>108.6</v>
      </c>
      <c r="L71" s="731">
        <v>100</v>
      </c>
      <c r="M71" s="934" t="s">
        <v>165</v>
      </c>
      <c r="N71" s="956"/>
      <c r="O71" s="9"/>
      <c r="P71" s="9"/>
      <c r="Q71" s="9"/>
    </row>
    <row r="72" spans="1:17" ht="15">
      <c r="A72" s="1544"/>
      <c r="B72" s="1508"/>
      <c r="C72" s="1555"/>
      <c r="D72" s="1533"/>
      <c r="E72" s="1571" t="s">
        <v>178</v>
      </c>
      <c r="F72" s="1572"/>
      <c r="G72" s="932" t="s">
        <v>103</v>
      </c>
      <c r="H72" s="958" t="s">
        <v>98</v>
      </c>
      <c r="I72" s="958" t="s">
        <v>98</v>
      </c>
      <c r="J72" s="958">
        <v>50</v>
      </c>
      <c r="K72" s="958">
        <v>108.04</v>
      </c>
      <c r="L72" s="958">
        <v>100</v>
      </c>
      <c r="M72" s="932" t="s">
        <v>165</v>
      </c>
      <c r="N72" s="956"/>
      <c r="O72" s="9"/>
      <c r="P72" s="9"/>
      <c r="Q72" s="9"/>
    </row>
    <row r="73" spans="1:17" ht="15">
      <c r="A73" s="1544"/>
      <c r="B73" s="1508"/>
      <c r="C73" s="1555"/>
      <c r="D73" s="1533"/>
      <c r="E73" s="1571" t="s">
        <v>240</v>
      </c>
      <c r="F73" s="1572"/>
      <c r="G73" s="932" t="s">
        <v>103</v>
      </c>
      <c r="H73" s="958" t="s">
        <v>98</v>
      </c>
      <c r="I73" s="958" t="s">
        <v>98</v>
      </c>
      <c r="J73" s="722">
        <v>30</v>
      </c>
      <c r="K73" s="958">
        <v>314.89999999999998</v>
      </c>
      <c r="L73" s="958">
        <v>300</v>
      </c>
      <c r="M73" s="932" t="s">
        <v>165</v>
      </c>
      <c r="N73" s="956"/>
      <c r="O73" s="9"/>
      <c r="P73" s="9"/>
      <c r="Q73" s="9"/>
    </row>
    <row r="74" spans="1:17" ht="15">
      <c r="A74" s="1544"/>
      <c r="B74" s="1508"/>
      <c r="C74" s="1555"/>
      <c r="D74" s="1533"/>
      <c r="E74" s="1573" t="s">
        <v>243</v>
      </c>
      <c r="F74" s="1572"/>
      <c r="G74" s="932" t="s">
        <v>103</v>
      </c>
      <c r="H74" s="752" t="s">
        <v>104</v>
      </c>
      <c r="I74" s="958" t="s">
        <v>98</v>
      </c>
      <c r="J74" s="958">
        <v>250</v>
      </c>
      <c r="K74" s="958">
        <v>631.65</v>
      </c>
      <c r="L74" s="958" t="s">
        <v>121</v>
      </c>
      <c r="M74" s="932" t="s">
        <v>165</v>
      </c>
      <c r="N74" s="956"/>
      <c r="O74" s="9"/>
      <c r="P74" s="9"/>
      <c r="Q74" s="9"/>
    </row>
    <row r="75" spans="1:17" ht="15">
      <c r="A75" s="1544"/>
      <c r="B75" s="1508"/>
      <c r="C75" s="1555"/>
      <c r="D75" s="1533"/>
      <c r="E75" s="1569"/>
      <c r="F75" s="1570"/>
      <c r="G75" s="932"/>
      <c r="H75" s="959"/>
      <c r="I75" s="959"/>
      <c r="J75" s="959"/>
      <c r="K75" s="959"/>
      <c r="L75" s="959"/>
      <c r="M75" s="931"/>
      <c r="N75" s="956"/>
      <c r="O75" s="9"/>
      <c r="P75" s="9"/>
      <c r="Q75" s="9"/>
    </row>
    <row r="76" spans="1:17" ht="15">
      <c r="A76" s="1544"/>
      <c r="B76" s="1508"/>
      <c r="C76" s="1555"/>
      <c r="D76" s="1533"/>
      <c r="E76" s="1569" t="s">
        <v>108</v>
      </c>
      <c r="F76" s="1570" t="s">
        <v>108</v>
      </c>
      <c r="G76" s="932" t="s">
        <v>103</v>
      </c>
      <c r="H76" s="958" t="s">
        <v>104</v>
      </c>
      <c r="I76" s="958" t="s">
        <v>98</v>
      </c>
      <c r="J76" s="958">
        <v>15</v>
      </c>
      <c r="K76" s="958">
        <v>108.18</v>
      </c>
      <c r="L76" s="958">
        <v>100</v>
      </c>
      <c r="M76" s="932" t="s">
        <v>219</v>
      </c>
      <c r="N76" s="956"/>
      <c r="O76" s="9"/>
      <c r="P76" s="9"/>
      <c r="Q76" s="9"/>
    </row>
    <row r="77" spans="1:17" ht="15">
      <c r="A77" s="1544"/>
      <c r="B77" s="1508"/>
      <c r="C77" s="1555"/>
      <c r="D77" s="1533"/>
      <c r="E77" s="1569" t="s">
        <v>214</v>
      </c>
      <c r="F77" s="1570" t="s">
        <v>214</v>
      </c>
      <c r="G77" s="932" t="s">
        <v>103</v>
      </c>
      <c r="H77" s="958" t="s">
        <v>104</v>
      </c>
      <c r="I77" s="958" t="s">
        <v>98</v>
      </c>
      <c r="J77" s="958">
        <v>15</v>
      </c>
      <c r="K77" s="958">
        <v>13.06</v>
      </c>
      <c r="L77" s="958" t="s">
        <v>121</v>
      </c>
      <c r="M77" s="932" t="s">
        <v>219</v>
      </c>
      <c r="N77" s="956"/>
      <c r="O77" s="9"/>
      <c r="P77" s="9"/>
      <c r="Q77" s="9"/>
    </row>
    <row r="78" spans="1:17" ht="15">
      <c r="A78" s="1544"/>
      <c r="B78" s="1508"/>
      <c r="C78" s="1555"/>
      <c r="D78" s="1533"/>
      <c r="E78" s="1569" t="s">
        <v>237</v>
      </c>
      <c r="F78" s="1570" t="s">
        <v>237</v>
      </c>
      <c r="G78" s="932" t="s">
        <v>103</v>
      </c>
      <c r="H78" s="958" t="s">
        <v>104</v>
      </c>
      <c r="I78" s="958" t="s">
        <v>98</v>
      </c>
      <c r="J78" s="958">
        <v>15</v>
      </c>
      <c r="K78" s="958">
        <v>123.04</v>
      </c>
      <c r="L78" s="958">
        <v>100</v>
      </c>
      <c r="M78" s="932" t="s">
        <v>219</v>
      </c>
      <c r="N78" s="956"/>
      <c r="O78" s="9"/>
      <c r="P78" s="9"/>
      <c r="Q78" s="9"/>
    </row>
    <row r="79" spans="1:17" ht="15">
      <c r="A79" s="1544"/>
      <c r="B79" s="1508"/>
      <c r="C79" s="1555"/>
      <c r="D79" s="1533"/>
      <c r="E79" s="1569" t="s">
        <v>241</v>
      </c>
      <c r="F79" s="1570" t="s">
        <v>241</v>
      </c>
      <c r="G79" s="932" t="s">
        <v>103</v>
      </c>
      <c r="H79" s="958" t="s">
        <v>104</v>
      </c>
      <c r="I79" s="958" t="s">
        <v>98</v>
      </c>
      <c r="J79" s="958">
        <v>15</v>
      </c>
      <c r="K79" s="958">
        <v>437.5</v>
      </c>
      <c r="L79" s="958">
        <v>400</v>
      </c>
      <c r="M79" s="932" t="s">
        <v>219</v>
      </c>
      <c r="N79" s="956"/>
      <c r="O79" s="9"/>
      <c r="P79" s="9"/>
      <c r="Q79" s="9"/>
    </row>
    <row r="80" spans="1:17" ht="15">
      <c r="A80" s="1544"/>
      <c r="B80" s="1508"/>
      <c r="C80" s="1555"/>
      <c r="D80" s="1533"/>
      <c r="E80" s="1569"/>
      <c r="F80" s="1570"/>
      <c r="G80" s="931"/>
      <c r="H80" s="959"/>
      <c r="I80" s="959"/>
      <c r="J80" s="959"/>
      <c r="K80" s="959"/>
      <c r="L80" s="959"/>
      <c r="M80" s="931"/>
      <c r="N80" s="956"/>
      <c r="O80" s="9"/>
      <c r="P80" s="9"/>
      <c r="Q80" s="9"/>
    </row>
    <row r="81" spans="1:17" ht="15">
      <c r="A81" s="1544"/>
      <c r="B81" s="1508"/>
      <c r="C81" s="1555"/>
      <c r="D81" s="1533"/>
      <c r="E81" s="1569" t="s">
        <v>171</v>
      </c>
      <c r="F81" s="1570" t="s">
        <v>171</v>
      </c>
      <c r="G81" s="932" t="s">
        <v>103</v>
      </c>
      <c r="H81" s="958" t="s">
        <v>104</v>
      </c>
      <c r="I81" s="958" t="s">
        <v>98</v>
      </c>
      <c r="J81" s="958">
        <v>50</v>
      </c>
      <c r="K81" s="958">
        <v>123.85</v>
      </c>
      <c r="L81" s="958">
        <v>100</v>
      </c>
      <c r="M81" s="932" t="s">
        <v>219</v>
      </c>
      <c r="N81" s="956"/>
      <c r="O81" s="9"/>
      <c r="P81" s="9"/>
      <c r="Q81" s="9"/>
    </row>
    <row r="82" spans="1:17" ht="15">
      <c r="A82" s="1544"/>
      <c r="B82" s="1508"/>
      <c r="C82" s="1555"/>
      <c r="D82" s="1533"/>
      <c r="E82" s="1569" t="s">
        <v>201</v>
      </c>
      <c r="F82" s="1570" t="s">
        <v>201</v>
      </c>
      <c r="G82" s="932" t="s">
        <v>103</v>
      </c>
      <c r="H82" s="958" t="s">
        <v>104</v>
      </c>
      <c r="I82" s="958" t="s">
        <v>98</v>
      </c>
      <c r="J82" s="958">
        <v>15</v>
      </c>
      <c r="K82" s="958">
        <v>238.17</v>
      </c>
      <c r="L82" s="958">
        <v>200</v>
      </c>
      <c r="M82" s="932" t="s">
        <v>219</v>
      </c>
      <c r="N82" s="956"/>
      <c r="O82" s="9"/>
      <c r="P82" s="9"/>
      <c r="Q82" s="9"/>
    </row>
    <row r="83" spans="1:17" ht="15">
      <c r="A83" s="1544"/>
      <c r="B83" s="1508"/>
      <c r="C83" s="1555"/>
      <c r="D83" s="1533"/>
      <c r="E83" s="1569"/>
      <c r="F83" s="1570"/>
      <c r="G83" s="932"/>
      <c r="H83" s="932"/>
      <c r="I83" s="932"/>
      <c r="J83" s="932"/>
      <c r="K83" s="932"/>
      <c r="L83" s="932"/>
      <c r="M83" s="932"/>
      <c r="N83" s="956"/>
      <c r="O83" s="9"/>
      <c r="P83" s="9"/>
      <c r="Q83" s="9"/>
    </row>
    <row r="84" spans="1:17" ht="15">
      <c r="A84" s="1544"/>
      <c r="B84" s="1508"/>
      <c r="C84" s="1555"/>
      <c r="D84" s="1533"/>
      <c r="E84" s="1569" t="s">
        <v>256</v>
      </c>
      <c r="F84" s="1570" t="s">
        <v>256</v>
      </c>
      <c r="G84" s="936" t="s">
        <v>103</v>
      </c>
      <c r="H84" s="936" t="s">
        <v>104</v>
      </c>
      <c r="I84" s="936" t="s">
        <v>98</v>
      </c>
      <c r="J84" s="936">
        <v>60</v>
      </c>
      <c r="K84" s="936">
        <v>546.70000000000005</v>
      </c>
      <c r="L84" s="936">
        <v>500</v>
      </c>
      <c r="M84" s="932" t="s">
        <v>219</v>
      </c>
      <c r="N84" s="956"/>
      <c r="O84" s="9"/>
      <c r="P84" s="9"/>
      <c r="Q84" s="9"/>
    </row>
    <row r="85" spans="1:17" ht="15">
      <c r="A85" s="1544"/>
      <c r="B85" s="1508"/>
      <c r="C85" s="1555"/>
      <c r="D85" s="1533"/>
      <c r="E85" s="1569" t="s">
        <v>230</v>
      </c>
      <c r="F85" s="1570" t="s">
        <v>230</v>
      </c>
      <c r="G85" s="936" t="s">
        <v>103</v>
      </c>
      <c r="H85" s="936" t="s">
        <v>104</v>
      </c>
      <c r="I85" s="936" t="s">
        <v>98</v>
      </c>
      <c r="J85" s="936">
        <v>30</v>
      </c>
      <c r="K85" s="936">
        <v>59.3</v>
      </c>
      <c r="L85" s="936" t="s">
        <v>121</v>
      </c>
      <c r="M85" s="932" t="s">
        <v>219</v>
      </c>
      <c r="N85" s="956"/>
      <c r="O85" s="9"/>
      <c r="P85" s="9"/>
      <c r="Q85" s="9"/>
    </row>
    <row r="86" spans="1:17" ht="15">
      <c r="A86" s="1544"/>
      <c r="B86" s="1508"/>
      <c r="C86" s="1555"/>
      <c r="D86" s="1533"/>
      <c r="E86" s="1569"/>
      <c r="F86" s="1570"/>
      <c r="G86" s="934"/>
      <c r="H86" s="934"/>
      <c r="I86" s="934"/>
      <c r="J86" s="934"/>
      <c r="K86" s="934"/>
      <c r="L86" s="934"/>
      <c r="M86" s="934"/>
      <c r="N86" s="956"/>
      <c r="O86" s="9"/>
      <c r="P86" s="9"/>
      <c r="Q86" s="9"/>
    </row>
    <row r="87" spans="1:17" ht="15">
      <c r="A87" s="1544"/>
      <c r="B87" s="1508"/>
      <c r="C87" s="1555"/>
      <c r="D87" s="1533"/>
      <c r="E87" s="1569" t="s">
        <v>231</v>
      </c>
      <c r="F87" s="1570" t="s">
        <v>231</v>
      </c>
      <c r="G87" s="951" t="s">
        <v>103</v>
      </c>
      <c r="H87" s="951" t="s">
        <v>104</v>
      </c>
      <c r="I87" s="951" t="s">
        <v>98</v>
      </c>
      <c r="J87" s="951">
        <v>50</v>
      </c>
      <c r="K87" s="951">
        <v>160</v>
      </c>
      <c r="L87" s="951">
        <v>150</v>
      </c>
      <c r="M87" s="932" t="s">
        <v>219</v>
      </c>
      <c r="N87" s="956"/>
      <c r="O87" s="9"/>
      <c r="P87" s="9"/>
      <c r="Q87" s="9"/>
    </row>
    <row r="88" spans="1:17" ht="15">
      <c r="A88" s="1544"/>
      <c r="B88" s="1508"/>
      <c r="C88" s="1555"/>
      <c r="D88" s="1533"/>
      <c r="E88" s="1569" t="s">
        <v>239</v>
      </c>
      <c r="F88" s="1570" t="s">
        <v>239</v>
      </c>
      <c r="G88" s="934" t="s">
        <v>103</v>
      </c>
      <c r="H88" s="934" t="s">
        <v>104</v>
      </c>
      <c r="I88" s="934" t="s">
        <v>98</v>
      </c>
      <c r="J88" s="934">
        <v>40</v>
      </c>
      <c r="K88" s="934">
        <v>127.3</v>
      </c>
      <c r="L88" s="934">
        <v>100</v>
      </c>
      <c r="M88" s="932" t="s">
        <v>219</v>
      </c>
      <c r="N88" s="956"/>
      <c r="O88" s="9"/>
      <c r="P88" s="9"/>
      <c r="Q88" s="9"/>
    </row>
    <row r="89" spans="1:17" ht="13.5" customHeight="1">
      <c r="A89" s="1544"/>
      <c r="B89" s="1508"/>
      <c r="C89" s="1555"/>
      <c r="D89" s="1533"/>
      <c r="E89" s="1569"/>
      <c r="F89" s="1570"/>
      <c r="G89" s="933"/>
      <c r="H89" s="933"/>
      <c r="I89" s="933"/>
      <c r="J89" s="933"/>
      <c r="K89" s="933"/>
      <c r="L89" s="933"/>
      <c r="M89" s="933"/>
      <c r="N89" s="956"/>
      <c r="O89" s="9"/>
      <c r="P89" s="9"/>
      <c r="Q89" s="9"/>
    </row>
    <row r="90" spans="1:17" ht="12.75" customHeight="1">
      <c r="A90" s="1544"/>
      <c r="B90" s="1508"/>
      <c r="C90" s="1555"/>
      <c r="D90" s="1533"/>
      <c r="E90" s="1628" t="s">
        <v>246</v>
      </c>
      <c r="F90" s="1628"/>
      <c r="G90" s="934" t="s">
        <v>103</v>
      </c>
      <c r="H90" s="934" t="s">
        <v>104</v>
      </c>
      <c r="I90" s="934" t="s">
        <v>98</v>
      </c>
      <c r="J90" s="934">
        <v>40</v>
      </c>
      <c r="K90" s="934">
        <v>358</v>
      </c>
      <c r="L90" s="934">
        <v>300</v>
      </c>
      <c r="M90" s="934" t="s">
        <v>219</v>
      </c>
      <c r="N90" s="956"/>
      <c r="O90" s="9"/>
      <c r="P90" s="9"/>
      <c r="Q90" s="9"/>
    </row>
    <row r="91" spans="1:17" ht="14.25" customHeight="1">
      <c r="A91" s="1544"/>
      <c r="B91" s="1508"/>
      <c r="C91" s="1555"/>
      <c r="D91" s="1533"/>
      <c r="E91" s="1628"/>
      <c r="F91" s="1629"/>
      <c r="G91" s="933"/>
      <c r="H91" s="933"/>
      <c r="I91" s="933"/>
      <c r="J91" s="933"/>
      <c r="K91" s="933"/>
      <c r="L91" s="933"/>
      <c r="M91" s="933"/>
      <c r="N91" s="956"/>
      <c r="O91" s="9"/>
      <c r="P91" s="9"/>
      <c r="Q91" s="9"/>
    </row>
    <row r="92" spans="1:17" ht="15">
      <c r="A92" s="1544"/>
      <c r="B92" s="1508"/>
      <c r="C92" s="1555"/>
      <c r="D92" s="1533"/>
      <c r="E92" s="1628" t="s">
        <v>111</v>
      </c>
      <c r="F92" s="1628" t="s">
        <v>111</v>
      </c>
      <c r="G92" s="934" t="s">
        <v>103</v>
      </c>
      <c r="H92" s="934" t="s">
        <v>98</v>
      </c>
      <c r="I92" s="934" t="s">
        <v>98</v>
      </c>
      <c r="J92" s="934">
        <v>50</v>
      </c>
      <c r="K92" s="934">
        <v>109.8</v>
      </c>
      <c r="L92" s="934">
        <v>100</v>
      </c>
      <c r="M92" s="934" t="s">
        <v>219</v>
      </c>
      <c r="N92" s="956"/>
      <c r="O92" s="9"/>
      <c r="P92" s="9"/>
      <c r="Q92" s="9"/>
    </row>
    <row r="93" spans="1:17" ht="15">
      <c r="A93" s="1544"/>
      <c r="B93" s="1508"/>
      <c r="C93" s="1555"/>
      <c r="D93" s="1533"/>
      <c r="E93" s="1569" t="s">
        <v>266</v>
      </c>
      <c r="F93" s="1570" t="s">
        <v>266</v>
      </c>
      <c r="G93" s="934" t="s">
        <v>103</v>
      </c>
      <c r="H93" s="934" t="s">
        <v>98</v>
      </c>
      <c r="I93" s="934" t="s">
        <v>98</v>
      </c>
      <c r="J93" s="934">
        <v>50</v>
      </c>
      <c r="K93" s="934">
        <v>113.5</v>
      </c>
      <c r="L93" s="934">
        <v>100</v>
      </c>
      <c r="M93" s="932" t="s">
        <v>219</v>
      </c>
      <c r="N93" s="956"/>
      <c r="O93" s="9"/>
      <c r="P93" s="9"/>
      <c r="Q93" s="9"/>
    </row>
    <row r="94" spans="1:17" ht="15">
      <c r="A94" s="1544"/>
      <c r="B94" s="1508"/>
      <c r="C94" s="1555"/>
      <c r="D94" s="1533"/>
      <c r="E94" s="1569" t="s">
        <v>267</v>
      </c>
      <c r="F94" s="1570" t="s">
        <v>267</v>
      </c>
      <c r="G94" s="934" t="s">
        <v>103</v>
      </c>
      <c r="H94" s="934" t="s">
        <v>98</v>
      </c>
      <c r="I94" s="934" t="s">
        <v>98</v>
      </c>
      <c r="J94" s="934">
        <v>50</v>
      </c>
      <c r="K94" s="934">
        <v>108.4</v>
      </c>
      <c r="L94" s="934">
        <v>100</v>
      </c>
      <c r="M94" s="932" t="s">
        <v>219</v>
      </c>
      <c r="N94" s="956"/>
      <c r="O94" s="9"/>
      <c r="P94" s="9"/>
      <c r="Q94" s="9"/>
    </row>
    <row r="95" spans="1:17" ht="15">
      <c r="A95" s="1544"/>
      <c r="B95" s="1508"/>
      <c r="C95" s="1555"/>
      <c r="D95" s="1533"/>
      <c r="E95" s="1569" t="s">
        <v>268</v>
      </c>
      <c r="F95" s="1570" t="s">
        <v>268</v>
      </c>
      <c r="G95" s="934" t="s">
        <v>103</v>
      </c>
      <c r="H95" s="934" t="s">
        <v>98</v>
      </c>
      <c r="I95" s="934" t="s">
        <v>98</v>
      </c>
      <c r="J95" s="934">
        <v>50</v>
      </c>
      <c r="K95" s="934">
        <v>114.4</v>
      </c>
      <c r="L95" s="934">
        <v>100</v>
      </c>
      <c r="M95" s="932" t="s">
        <v>219</v>
      </c>
      <c r="N95" s="956"/>
      <c r="O95" s="9"/>
      <c r="P95" s="9"/>
      <c r="Q95" s="9"/>
    </row>
    <row r="96" spans="1:17" ht="15">
      <c r="A96" s="1544"/>
      <c r="B96" s="1508"/>
      <c r="C96" s="1555"/>
      <c r="D96" s="1533"/>
      <c r="E96" s="1569" t="s">
        <v>269</v>
      </c>
      <c r="F96" s="1570" t="s">
        <v>269</v>
      </c>
      <c r="G96" s="934" t="s">
        <v>103</v>
      </c>
      <c r="H96" s="934" t="s">
        <v>98</v>
      </c>
      <c r="I96" s="934" t="s">
        <v>98</v>
      </c>
      <c r="J96" s="934">
        <v>50</v>
      </c>
      <c r="K96" s="934">
        <v>109.5</v>
      </c>
      <c r="L96" s="934">
        <v>100</v>
      </c>
      <c r="M96" s="932" t="s">
        <v>219</v>
      </c>
      <c r="N96" s="956"/>
      <c r="O96" s="9"/>
      <c r="P96" s="9"/>
      <c r="Q96" s="9"/>
    </row>
    <row r="97" spans="1:17" ht="33.75" customHeight="1">
      <c r="A97" s="1544"/>
      <c r="B97" s="1508"/>
      <c r="C97" s="1555"/>
      <c r="D97" s="1533"/>
      <c r="E97" s="1569" t="s">
        <v>270</v>
      </c>
      <c r="F97" s="1570" t="s">
        <v>270</v>
      </c>
      <c r="G97" s="988" t="s">
        <v>103</v>
      </c>
      <c r="H97" s="988" t="s">
        <v>98</v>
      </c>
      <c r="I97" s="988" t="s">
        <v>98</v>
      </c>
      <c r="J97" s="988">
        <v>50</v>
      </c>
      <c r="K97" s="988">
        <v>109.2</v>
      </c>
      <c r="L97" s="988">
        <v>100</v>
      </c>
      <c r="M97" s="932" t="s">
        <v>219</v>
      </c>
      <c r="N97" s="956"/>
      <c r="O97" s="9"/>
      <c r="P97" s="9"/>
      <c r="Q97" s="9"/>
    </row>
    <row r="98" spans="1:17" ht="15">
      <c r="A98" s="1544"/>
      <c r="B98" s="1508"/>
      <c r="C98" s="1555"/>
      <c r="D98" s="1533"/>
      <c r="E98" s="1569" t="s">
        <v>271</v>
      </c>
      <c r="F98" s="1578"/>
      <c r="G98" s="934" t="s">
        <v>103</v>
      </c>
      <c r="H98" s="934" t="s">
        <v>98</v>
      </c>
      <c r="I98" s="934" t="s">
        <v>98</v>
      </c>
      <c r="J98" s="934">
        <v>50</v>
      </c>
      <c r="K98" s="934">
        <v>120.2</v>
      </c>
      <c r="L98" s="934">
        <v>100</v>
      </c>
      <c r="M98" s="932" t="s">
        <v>219</v>
      </c>
      <c r="N98" s="956"/>
      <c r="O98" s="9"/>
      <c r="P98" s="9"/>
      <c r="Q98" s="9"/>
    </row>
    <row r="99" spans="1:17" ht="15">
      <c r="A99" s="1544"/>
      <c r="B99" s="1508"/>
      <c r="C99" s="1555"/>
      <c r="D99" s="1533"/>
      <c r="E99" s="1569" t="s">
        <v>112</v>
      </c>
      <c r="F99" s="1578"/>
      <c r="G99" s="934" t="s">
        <v>103</v>
      </c>
      <c r="H99" s="934" t="s">
        <v>98</v>
      </c>
      <c r="I99" s="934" t="s">
        <v>98</v>
      </c>
      <c r="J99" s="934">
        <v>50</v>
      </c>
      <c r="K99" s="934">
        <v>112.9</v>
      </c>
      <c r="L99" s="934">
        <v>100</v>
      </c>
      <c r="M99" s="932" t="s">
        <v>219</v>
      </c>
      <c r="N99" s="956"/>
      <c r="O99" s="9"/>
      <c r="P99" s="9"/>
      <c r="Q99" s="9"/>
    </row>
    <row r="100" spans="1:17" ht="15">
      <c r="A100" s="1544"/>
      <c r="B100" s="1508"/>
      <c r="C100" s="1555"/>
      <c r="D100" s="1533"/>
      <c r="E100" s="1569" t="s">
        <v>113</v>
      </c>
      <c r="F100" s="1578"/>
      <c r="G100" s="934" t="s">
        <v>103</v>
      </c>
      <c r="H100" s="934" t="s">
        <v>98</v>
      </c>
      <c r="I100" s="934" t="s">
        <v>98</v>
      </c>
      <c r="J100" s="934">
        <v>50</v>
      </c>
      <c r="K100" s="934">
        <v>113.9</v>
      </c>
      <c r="L100" s="934">
        <v>100</v>
      </c>
      <c r="M100" s="932" t="s">
        <v>219</v>
      </c>
      <c r="N100" s="956"/>
      <c r="O100" s="9"/>
      <c r="P100" s="9"/>
      <c r="Q100" s="9"/>
    </row>
    <row r="101" spans="1:17" ht="15">
      <c r="A101" s="1544"/>
      <c r="B101" s="1508"/>
      <c r="C101" s="1555"/>
      <c r="D101" s="1533"/>
      <c r="E101" s="1569" t="s">
        <v>272</v>
      </c>
      <c r="F101" s="1570" t="s">
        <v>272</v>
      </c>
      <c r="G101" s="934" t="s">
        <v>103</v>
      </c>
      <c r="H101" s="934" t="s">
        <v>98</v>
      </c>
      <c r="I101" s="934" t="s">
        <v>98</v>
      </c>
      <c r="J101" s="934">
        <v>25</v>
      </c>
      <c r="K101" s="934">
        <v>58.58</v>
      </c>
      <c r="L101" s="934">
        <v>50</v>
      </c>
      <c r="M101" s="932" t="s">
        <v>219</v>
      </c>
      <c r="N101" s="956"/>
      <c r="O101" s="9"/>
      <c r="P101" s="9"/>
      <c r="Q101" s="9"/>
    </row>
    <row r="102" spans="1:17" ht="15" customHeight="1">
      <c r="A102" s="1544"/>
      <c r="B102" s="1508"/>
      <c r="C102" s="1555"/>
      <c r="D102" s="1533"/>
      <c r="E102" s="1569"/>
      <c r="F102" s="1578"/>
      <c r="G102" s="933"/>
      <c r="H102" s="933"/>
      <c r="I102" s="933"/>
      <c r="J102" s="933"/>
      <c r="K102" s="933"/>
      <c r="L102" s="933"/>
      <c r="M102" s="933"/>
      <c r="N102" s="956"/>
      <c r="O102" s="9"/>
      <c r="P102" s="9"/>
      <c r="Q102" s="9"/>
    </row>
    <row r="103" spans="1:17" ht="15">
      <c r="A103" s="1544"/>
      <c r="B103" s="1508"/>
      <c r="C103" s="1555"/>
      <c r="D103" s="1533"/>
      <c r="E103" s="1569" t="s">
        <v>290</v>
      </c>
      <c r="F103" s="1578"/>
      <c r="G103" s="934" t="s">
        <v>103</v>
      </c>
      <c r="H103" s="934" t="s">
        <v>98</v>
      </c>
      <c r="I103" s="934" t="s">
        <v>98</v>
      </c>
      <c r="J103" s="934">
        <v>500</v>
      </c>
      <c r="K103" s="934">
        <v>1201</v>
      </c>
      <c r="L103" s="934">
        <v>1000</v>
      </c>
      <c r="M103" s="932" t="s">
        <v>219</v>
      </c>
      <c r="N103" s="956"/>
      <c r="O103" s="9"/>
      <c r="P103" s="9"/>
      <c r="Q103" s="9"/>
    </row>
    <row r="104" spans="1:17" ht="15">
      <c r="A104" s="1544"/>
      <c r="B104" s="1508"/>
      <c r="C104" s="1555"/>
      <c r="D104" s="1533"/>
      <c r="E104" s="1569"/>
      <c r="F104" s="1578"/>
      <c r="G104" s="933"/>
      <c r="H104" s="933"/>
      <c r="I104" s="933"/>
      <c r="J104" s="933"/>
      <c r="K104" s="933"/>
      <c r="L104" s="933"/>
      <c r="M104" s="933"/>
      <c r="N104" s="956"/>
      <c r="O104" s="9"/>
      <c r="P104" s="9"/>
      <c r="Q104" s="9"/>
    </row>
    <row r="105" spans="1:17" ht="15">
      <c r="A105" s="1544"/>
      <c r="B105" s="1508"/>
      <c r="C105" s="1555"/>
      <c r="D105" s="1533"/>
      <c r="E105" s="1569" t="s">
        <v>289</v>
      </c>
      <c r="F105" s="1570"/>
      <c r="G105" s="934" t="s">
        <v>103</v>
      </c>
      <c r="H105" s="934" t="s">
        <v>98</v>
      </c>
      <c r="I105" s="934" t="s">
        <v>98</v>
      </c>
      <c r="J105" s="934">
        <v>50</v>
      </c>
      <c r="K105" s="934">
        <v>121.3</v>
      </c>
      <c r="L105" s="934">
        <v>100</v>
      </c>
      <c r="M105" s="932" t="s">
        <v>219</v>
      </c>
      <c r="N105" s="956"/>
      <c r="O105" s="9"/>
      <c r="P105" s="9"/>
      <c r="Q105" s="9"/>
    </row>
    <row r="106" spans="1:17" ht="13.5" customHeight="1">
      <c r="A106" s="1545"/>
      <c r="B106" s="1531"/>
      <c r="C106" s="1556"/>
      <c r="D106" s="1534"/>
      <c r="E106" s="1580"/>
      <c r="F106" s="1581"/>
      <c r="G106" s="937"/>
      <c r="H106" s="937"/>
      <c r="I106" s="937"/>
      <c r="J106" s="937"/>
      <c r="K106" s="937"/>
      <c r="L106" s="937"/>
      <c r="M106" s="937"/>
      <c r="N106" s="956"/>
      <c r="O106" s="9"/>
      <c r="P106" s="9"/>
      <c r="Q106" s="9"/>
    </row>
    <row r="107" spans="1:17" ht="16.5" thickBot="1">
      <c r="A107" s="1531" t="s">
        <v>23</v>
      </c>
      <c r="B107" s="1582"/>
      <c r="C107" s="1066">
        <f>(C9*0.5)*0.4</f>
        <v>40</v>
      </c>
      <c r="D107" s="926">
        <f>D108+D117+D126+D131+D136</f>
        <v>40</v>
      </c>
      <c r="E107" s="1630"/>
      <c r="F107" s="1631"/>
      <c r="G107" s="1631"/>
      <c r="H107" s="1631"/>
      <c r="I107" s="1631"/>
      <c r="J107" s="1631"/>
      <c r="K107" s="1631"/>
      <c r="L107" s="1631"/>
      <c r="M107" s="1632"/>
      <c r="N107" s="963"/>
      <c r="O107" s="9"/>
      <c r="P107" s="9"/>
      <c r="Q107" s="9"/>
    </row>
    <row r="108" spans="1:17" ht="15">
      <c r="A108" s="1520" t="s">
        <v>10</v>
      </c>
      <c r="B108" s="1553" t="s">
        <v>66</v>
      </c>
      <c r="C108" s="1586"/>
      <c r="D108" s="1588">
        <v>14</v>
      </c>
      <c r="E108" s="1366" t="s">
        <v>114</v>
      </c>
      <c r="F108" s="1367" t="s">
        <v>114</v>
      </c>
      <c r="G108" s="930" t="s">
        <v>103</v>
      </c>
      <c r="H108" s="930"/>
      <c r="I108" s="930" t="s">
        <v>98</v>
      </c>
      <c r="J108" s="930"/>
      <c r="K108" s="930">
        <v>15.94</v>
      </c>
      <c r="L108" s="930" t="s">
        <v>121</v>
      </c>
      <c r="M108" s="932" t="s">
        <v>219</v>
      </c>
      <c r="N108" s="956"/>
      <c r="O108" s="9"/>
      <c r="P108" s="9"/>
      <c r="Q108" s="9"/>
    </row>
    <row r="109" spans="1:17" ht="15">
      <c r="A109" s="1521"/>
      <c r="B109" s="1544"/>
      <c r="C109" s="1586"/>
      <c r="D109" s="1589"/>
      <c r="E109" s="1569" t="s">
        <v>172</v>
      </c>
      <c r="F109" s="1570" t="s">
        <v>172</v>
      </c>
      <c r="G109" s="932" t="s">
        <v>103</v>
      </c>
      <c r="H109" s="932"/>
      <c r="I109" s="932" t="s">
        <v>98</v>
      </c>
      <c r="J109" s="932"/>
      <c r="K109" s="958">
        <v>8.4499999999999993</v>
      </c>
      <c r="L109" s="932" t="s">
        <v>121</v>
      </c>
      <c r="M109" s="932" t="s">
        <v>219</v>
      </c>
      <c r="N109" s="956"/>
      <c r="O109" s="9"/>
      <c r="P109" s="9"/>
      <c r="Q109" s="9"/>
    </row>
    <row r="110" spans="1:17" ht="15">
      <c r="A110" s="1521"/>
      <c r="B110" s="1544"/>
      <c r="C110" s="1586"/>
      <c r="D110" s="1589"/>
      <c r="E110" s="1569" t="s">
        <v>194</v>
      </c>
      <c r="F110" s="1570" t="s">
        <v>194</v>
      </c>
      <c r="G110" s="932" t="s">
        <v>103</v>
      </c>
      <c r="H110" s="932"/>
      <c r="I110" s="932" t="s">
        <v>98</v>
      </c>
      <c r="J110" s="932"/>
      <c r="K110" s="958">
        <v>12.13</v>
      </c>
      <c r="L110" s="932">
        <v>10</v>
      </c>
      <c r="M110" s="932" t="s">
        <v>219</v>
      </c>
      <c r="N110" s="956"/>
      <c r="O110" s="9"/>
      <c r="P110" s="9"/>
      <c r="Q110" s="9"/>
    </row>
    <row r="111" spans="1:17" ht="11.25" customHeight="1">
      <c r="A111" s="1521"/>
      <c r="B111" s="1544"/>
      <c r="C111" s="1586"/>
      <c r="D111" s="1589"/>
      <c r="E111" s="1569"/>
      <c r="F111" s="1578"/>
      <c r="G111" s="932"/>
      <c r="H111" s="932"/>
      <c r="I111" s="932"/>
      <c r="J111" s="932"/>
      <c r="K111" s="958"/>
      <c r="L111" s="932"/>
      <c r="M111" s="932"/>
      <c r="N111" s="956"/>
      <c r="O111" s="9"/>
      <c r="P111" s="9"/>
      <c r="Q111" s="9"/>
    </row>
    <row r="112" spans="1:17" ht="12" customHeight="1">
      <c r="A112" s="1521"/>
      <c r="B112" s="1544"/>
      <c r="C112" s="1586"/>
      <c r="D112" s="1589"/>
      <c r="E112" s="1574"/>
      <c r="F112" s="1579"/>
      <c r="G112" s="932"/>
      <c r="H112" s="932"/>
      <c r="I112" s="932"/>
      <c r="J112" s="932"/>
      <c r="K112" s="932"/>
      <c r="L112" s="932"/>
      <c r="M112" s="932"/>
      <c r="N112" s="956"/>
      <c r="O112" s="9"/>
      <c r="P112" s="9"/>
      <c r="Q112" s="9"/>
    </row>
    <row r="113" spans="1:17" ht="15">
      <c r="A113" s="1521"/>
      <c r="B113" s="1544"/>
      <c r="C113" s="1586"/>
      <c r="D113" s="1589"/>
      <c r="E113" s="1569" t="s">
        <v>115</v>
      </c>
      <c r="F113" s="1570" t="s">
        <v>115</v>
      </c>
      <c r="G113" s="932" t="s">
        <v>97</v>
      </c>
      <c r="H113" s="932"/>
      <c r="I113" s="932" t="s">
        <v>98</v>
      </c>
      <c r="J113" s="932"/>
      <c r="K113" s="932">
        <v>114.71</v>
      </c>
      <c r="L113" s="932">
        <v>100</v>
      </c>
      <c r="M113" s="932" t="s">
        <v>219</v>
      </c>
      <c r="N113" s="956"/>
      <c r="O113" s="9"/>
      <c r="P113" s="9"/>
      <c r="Q113" s="9"/>
    </row>
    <row r="114" spans="1:17" ht="17.25" customHeight="1">
      <c r="A114" s="1521"/>
      <c r="B114" s="1544"/>
      <c r="C114" s="1586"/>
      <c r="D114" s="1589"/>
      <c r="E114" s="1569" t="s">
        <v>209</v>
      </c>
      <c r="F114" s="1570" t="s">
        <v>209</v>
      </c>
      <c r="G114" s="934" t="s">
        <v>97</v>
      </c>
      <c r="H114" s="934"/>
      <c r="I114" s="934" t="s">
        <v>98</v>
      </c>
      <c r="J114" s="934"/>
      <c r="K114" s="731">
        <v>24.19</v>
      </c>
      <c r="L114" s="934">
        <v>20</v>
      </c>
      <c r="M114" s="932" t="s">
        <v>219</v>
      </c>
      <c r="N114" s="956"/>
      <c r="O114" s="9"/>
      <c r="P114" s="9"/>
      <c r="Q114" s="9"/>
    </row>
    <row r="115" spans="1:17" ht="12.75" customHeight="1">
      <c r="A115" s="1521"/>
      <c r="B115" s="1544"/>
      <c r="C115" s="1586"/>
      <c r="D115" s="1589"/>
      <c r="E115" s="1569"/>
      <c r="F115" s="1570"/>
      <c r="G115" s="933"/>
      <c r="H115" s="933"/>
      <c r="I115" s="933"/>
      <c r="J115" s="933"/>
      <c r="K115" s="933"/>
      <c r="L115" s="933"/>
      <c r="M115" s="933"/>
      <c r="N115" s="956"/>
      <c r="O115" s="9"/>
      <c r="P115" s="9"/>
      <c r="Q115" s="9"/>
    </row>
    <row r="116" spans="1:17" ht="12.75" customHeight="1">
      <c r="A116" s="1530"/>
      <c r="B116" s="1545"/>
      <c r="C116" s="1587"/>
      <c r="D116" s="1590"/>
      <c r="E116" s="1580"/>
      <c r="F116" s="1581"/>
      <c r="G116" s="927"/>
      <c r="H116" s="927"/>
      <c r="I116" s="927"/>
      <c r="J116" s="927"/>
      <c r="K116" s="927"/>
      <c r="L116" s="927"/>
      <c r="M116" s="927"/>
      <c r="N116" s="956"/>
      <c r="O116" s="9"/>
      <c r="P116" s="9"/>
      <c r="Q116" s="9"/>
    </row>
    <row r="117" spans="1:17" ht="15">
      <c r="A117" s="1520" t="s">
        <v>11</v>
      </c>
      <c r="B117" s="1553" t="s">
        <v>67</v>
      </c>
      <c r="C117" s="1593"/>
      <c r="D117" s="1588">
        <v>12</v>
      </c>
      <c r="E117" s="1366" t="s">
        <v>116</v>
      </c>
      <c r="F117" s="1367" t="s">
        <v>116</v>
      </c>
      <c r="G117" s="930" t="s">
        <v>103</v>
      </c>
      <c r="H117" s="930"/>
      <c r="I117" s="930" t="s">
        <v>117</v>
      </c>
      <c r="J117" s="930"/>
      <c r="K117" s="930">
        <v>2.17</v>
      </c>
      <c r="L117" s="930">
        <v>2</v>
      </c>
      <c r="M117" s="930" t="s">
        <v>166</v>
      </c>
      <c r="N117" s="956"/>
      <c r="O117" s="9"/>
      <c r="P117" s="9"/>
      <c r="Q117" s="9"/>
    </row>
    <row r="118" spans="1:17" ht="15">
      <c r="A118" s="1521"/>
      <c r="B118" s="1544"/>
      <c r="C118" s="1586"/>
      <c r="D118" s="1589"/>
      <c r="E118" s="1574" t="s">
        <v>135</v>
      </c>
      <c r="F118" s="1575" t="s">
        <v>135</v>
      </c>
      <c r="G118" s="951" t="s">
        <v>103</v>
      </c>
      <c r="H118" s="951"/>
      <c r="I118" s="951" t="s">
        <v>117</v>
      </c>
      <c r="J118" s="951"/>
      <c r="K118" s="951">
        <v>5.24</v>
      </c>
      <c r="L118" s="951">
        <v>5</v>
      </c>
      <c r="M118" s="951" t="s">
        <v>166</v>
      </c>
      <c r="N118" s="956"/>
      <c r="O118" s="9"/>
      <c r="P118" s="9"/>
      <c r="Q118" s="9"/>
    </row>
    <row r="119" spans="1:17" ht="15">
      <c r="A119" s="1521"/>
      <c r="B119" s="1508"/>
      <c r="C119" s="1586"/>
      <c r="D119" s="1589"/>
      <c r="E119" s="1569" t="s">
        <v>173</v>
      </c>
      <c r="F119" s="1570" t="s">
        <v>173</v>
      </c>
      <c r="G119" s="934" t="s">
        <v>103</v>
      </c>
      <c r="H119" s="934"/>
      <c r="I119" s="934" t="s">
        <v>117</v>
      </c>
      <c r="J119" s="934"/>
      <c r="K119" s="934">
        <v>5.5</v>
      </c>
      <c r="L119" s="934">
        <v>5</v>
      </c>
      <c r="M119" s="934" t="s">
        <v>166</v>
      </c>
      <c r="N119" s="956"/>
      <c r="O119" s="9"/>
      <c r="P119" s="9"/>
      <c r="Q119" s="9"/>
    </row>
    <row r="120" spans="1:17" ht="15">
      <c r="A120" s="1521"/>
      <c r="B120" s="1508"/>
      <c r="C120" s="1586"/>
      <c r="D120" s="1589"/>
      <c r="E120" s="1569" t="s">
        <v>176</v>
      </c>
      <c r="F120" s="1578"/>
      <c r="G120" s="934" t="s">
        <v>103</v>
      </c>
      <c r="H120" s="934"/>
      <c r="I120" s="934" t="s">
        <v>117</v>
      </c>
      <c r="J120" s="934"/>
      <c r="K120" s="934">
        <v>2.19</v>
      </c>
      <c r="L120" s="934">
        <v>2</v>
      </c>
      <c r="M120" s="934" t="s">
        <v>166</v>
      </c>
      <c r="N120" s="956"/>
      <c r="O120" s="9"/>
      <c r="P120" s="9"/>
      <c r="Q120" s="9"/>
    </row>
    <row r="121" spans="1:17" ht="15">
      <c r="A121" s="1521"/>
      <c r="B121" s="1508"/>
      <c r="C121" s="1586"/>
      <c r="D121" s="1589"/>
      <c r="E121" s="1569" t="s">
        <v>177</v>
      </c>
      <c r="F121" s="1578"/>
      <c r="G121" s="934" t="s">
        <v>103</v>
      </c>
      <c r="H121" s="934"/>
      <c r="I121" s="934" t="s">
        <v>117</v>
      </c>
      <c r="J121" s="934"/>
      <c r="K121" s="934">
        <v>53.31</v>
      </c>
      <c r="L121" s="934">
        <v>50</v>
      </c>
      <c r="M121" s="934" t="s">
        <v>166</v>
      </c>
      <c r="N121" s="956"/>
      <c r="O121" s="9"/>
      <c r="P121" s="9"/>
      <c r="Q121" s="9"/>
    </row>
    <row r="122" spans="1:17" ht="15">
      <c r="A122" s="1521"/>
      <c r="B122" s="1508"/>
      <c r="C122" s="1586"/>
      <c r="D122" s="1589"/>
      <c r="E122" s="1569" t="s">
        <v>273</v>
      </c>
      <c r="F122" s="1570" t="s">
        <v>273</v>
      </c>
      <c r="G122" s="934" t="s">
        <v>103</v>
      </c>
      <c r="H122" s="934"/>
      <c r="I122" s="934" t="s">
        <v>117</v>
      </c>
      <c r="J122" s="934"/>
      <c r="K122" s="934">
        <v>2.11</v>
      </c>
      <c r="L122" s="934">
        <v>2</v>
      </c>
      <c r="M122" s="934" t="s">
        <v>166</v>
      </c>
      <c r="N122" s="956"/>
      <c r="O122" s="9"/>
      <c r="P122" s="9"/>
      <c r="Q122" s="9"/>
    </row>
    <row r="123" spans="1:17" ht="15">
      <c r="A123" s="1521"/>
      <c r="B123" s="1508"/>
      <c r="C123" s="1586"/>
      <c r="D123" s="1589"/>
      <c r="E123" s="1569" t="s">
        <v>274</v>
      </c>
      <c r="F123" s="1578"/>
      <c r="G123" s="934" t="s">
        <v>103</v>
      </c>
      <c r="H123" s="934"/>
      <c r="I123" s="934" t="s">
        <v>117</v>
      </c>
      <c r="J123" s="934"/>
      <c r="K123" s="934">
        <v>23.02</v>
      </c>
      <c r="L123" s="934">
        <v>20</v>
      </c>
      <c r="M123" s="934" t="s">
        <v>166</v>
      </c>
      <c r="N123" s="956"/>
      <c r="O123" s="9"/>
      <c r="P123" s="9"/>
      <c r="Q123" s="9"/>
    </row>
    <row r="124" spans="1:17" ht="15">
      <c r="A124" s="1521"/>
      <c r="B124" s="1508"/>
      <c r="C124" s="1586"/>
      <c r="D124" s="1589"/>
      <c r="E124" s="1569" t="s">
        <v>275</v>
      </c>
      <c r="F124" s="1570" t="s">
        <v>275</v>
      </c>
      <c r="G124" s="934" t="s">
        <v>103</v>
      </c>
      <c r="H124" s="934"/>
      <c r="I124" s="934" t="s">
        <v>117</v>
      </c>
      <c r="J124" s="934"/>
      <c r="K124" s="934">
        <v>5.18</v>
      </c>
      <c r="L124" s="934">
        <v>5</v>
      </c>
      <c r="M124" s="934" t="s">
        <v>166</v>
      </c>
      <c r="N124" s="956"/>
      <c r="O124" s="9"/>
      <c r="P124" s="9"/>
      <c r="Q124" s="9"/>
    </row>
    <row r="125" spans="1:17" ht="15">
      <c r="A125" s="1530"/>
      <c r="B125" s="1545"/>
      <c r="C125" s="1587"/>
      <c r="D125" s="1590"/>
      <c r="E125" s="1580" t="s">
        <v>288</v>
      </c>
      <c r="F125" s="1581" t="s">
        <v>276</v>
      </c>
      <c r="G125" s="951" t="s">
        <v>103</v>
      </c>
      <c r="H125" s="951"/>
      <c r="I125" s="951" t="s">
        <v>117</v>
      </c>
      <c r="J125" s="951"/>
      <c r="K125" s="951">
        <v>109.37</v>
      </c>
      <c r="L125" s="951">
        <v>100</v>
      </c>
      <c r="M125" s="951" t="s">
        <v>166</v>
      </c>
      <c r="N125" s="956"/>
      <c r="O125" s="9"/>
      <c r="P125" s="9"/>
      <c r="Q125" s="9"/>
    </row>
    <row r="126" spans="1:17" ht="15">
      <c r="A126" s="1520" t="s">
        <v>12</v>
      </c>
      <c r="B126" s="1553" t="s">
        <v>68</v>
      </c>
      <c r="C126" s="1593"/>
      <c r="D126" s="1588">
        <v>5</v>
      </c>
      <c r="E126" s="1366"/>
      <c r="F126" s="1367"/>
      <c r="G126" s="929"/>
      <c r="H126" s="929"/>
      <c r="I126" s="929"/>
      <c r="J126" s="929"/>
      <c r="K126" s="929"/>
      <c r="L126" s="929"/>
      <c r="M126" s="929"/>
      <c r="N126" s="956"/>
      <c r="O126" s="9"/>
      <c r="P126" s="9"/>
      <c r="Q126" s="9"/>
    </row>
    <row r="127" spans="1:17" ht="15">
      <c r="A127" s="1521"/>
      <c r="B127" s="1544"/>
      <c r="C127" s="1586"/>
      <c r="D127" s="1589"/>
      <c r="E127" s="1569" t="s">
        <v>227</v>
      </c>
      <c r="F127" s="1570"/>
      <c r="G127" s="934" t="s">
        <v>103</v>
      </c>
      <c r="H127" s="934"/>
      <c r="I127" s="934" t="s">
        <v>96</v>
      </c>
      <c r="J127" s="934"/>
      <c r="K127" s="934">
        <v>10</v>
      </c>
      <c r="L127" s="934" t="s">
        <v>121</v>
      </c>
      <c r="M127" s="934" t="s">
        <v>165</v>
      </c>
      <c r="N127" s="956"/>
      <c r="O127" s="9"/>
      <c r="P127" s="9"/>
      <c r="Q127" s="9"/>
    </row>
    <row r="128" spans="1:17" ht="12.75" customHeight="1">
      <c r="A128" s="1521"/>
      <c r="B128" s="1544"/>
      <c r="C128" s="1586"/>
      <c r="D128" s="1589"/>
      <c r="E128" s="1574"/>
      <c r="F128" s="1575"/>
      <c r="G128" s="933"/>
      <c r="H128" s="933"/>
      <c r="I128" s="933"/>
      <c r="J128" s="933"/>
      <c r="K128" s="933"/>
      <c r="L128" s="933"/>
      <c r="M128" s="933"/>
      <c r="N128" s="956"/>
      <c r="O128" s="9"/>
      <c r="P128" s="9"/>
      <c r="Q128" s="9"/>
    </row>
    <row r="129" spans="1:17" ht="15">
      <c r="A129" s="1521"/>
      <c r="B129" s="1544"/>
      <c r="C129" s="1586"/>
      <c r="D129" s="1589"/>
      <c r="E129" s="1594"/>
      <c r="F129" s="1595"/>
      <c r="G129" s="933"/>
      <c r="H129" s="933"/>
      <c r="I129" s="933"/>
      <c r="J129" s="933"/>
      <c r="K129" s="933"/>
      <c r="L129" s="933"/>
      <c r="M129" s="933"/>
      <c r="N129" s="956"/>
      <c r="O129" s="9"/>
      <c r="P129" s="9"/>
      <c r="Q129" s="9"/>
    </row>
    <row r="130" spans="1:17" ht="12.75" customHeight="1">
      <c r="A130" s="1521"/>
      <c r="B130" s="1545"/>
      <c r="C130" s="1587"/>
      <c r="D130" s="1590"/>
      <c r="E130" s="1580"/>
      <c r="F130" s="1581"/>
      <c r="G130" s="927"/>
      <c r="H130" s="927"/>
      <c r="I130" s="927"/>
      <c r="J130" s="927"/>
      <c r="K130" s="927"/>
      <c r="L130" s="927"/>
      <c r="M130" s="927"/>
      <c r="N130" s="956"/>
      <c r="O130" s="9"/>
      <c r="P130" s="9"/>
      <c r="Q130" s="9"/>
    </row>
    <row r="131" spans="1:17" ht="15">
      <c r="A131" s="1521"/>
      <c r="B131" s="1553" t="s">
        <v>69</v>
      </c>
      <c r="C131" s="1593"/>
      <c r="D131" s="1588">
        <v>4</v>
      </c>
      <c r="E131" s="1366" t="s">
        <v>118</v>
      </c>
      <c r="F131" s="1367" t="s">
        <v>118</v>
      </c>
      <c r="G131" s="930" t="s">
        <v>103</v>
      </c>
      <c r="H131" s="930" t="s">
        <v>170</v>
      </c>
      <c r="I131" s="930" t="s">
        <v>96</v>
      </c>
      <c r="J131" s="930">
        <v>10</v>
      </c>
      <c r="K131" s="930">
        <v>10</v>
      </c>
      <c r="L131" s="930" t="s">
        <v>121</v>
      </c>
      <c r="M131" s="930" t="s">
        <v>254</v>
      </c>
      <c r="N131" s="956"/>
      <c r="O131" s="9"/>
      <c r="P131" s="9"/>
      <c r="Q131" s="9"/>
    </row>
    <row r="132" spans="1:17" ht="15">
      <c r="A132" s="1521"/>
      <c r="B132" s="1544"/>
      <c r="C132" s="1586"/>
      <c r="D132" s="1589"/>
      <c r="E132" s="1569" t="s">
        <v>174</v>
      </c>
      <c r="F132" s="1570" t="s">
        <v>174</v>
      </c>
      <c r="G132" s="932" t="s">
        <v>103</v>
      </c>
      <c r="H132" s="932" t="s">
        <v>170</v>
      </c>
      <c r="I132" s="932" t="s">
        <v>96</v>
      </c>
      <c r="J132" s="932">
        <v>10</v>
      </c>
      <c r="K132" s="932">
        <v>10</v>
      </c>
      <c r="L132" s="932" t="s">
        <v>121</v>
      </c>
      <c r="M132" s="932" t="s">
        <v>254</v>
      </c>
      <c r="N132" s="956"/>
      <c r="O132" s="9"/>
      <c r="P132" s="9"/>
      <c r="Q132" s="9"/>
    </row>
    <row r="133" spans="1:17" ht="15">
      <c r="A133" s="1521"/>
      <c r="B133" s="1544"/>
      <c r="C133" s="1586"/>
      <c r="D133" s="1589"/>
      <c r="E133" s="1594"/>
      <c r="F133" s="1595"/>
      <c r="G133" s="933"/>
      <c r="H133" s="933"/>
      <c r="I133" s="933"/>
      <c r="J133" s="933"/>
      <c r="K133" s="933"/>
      <c r="L133" s="933"/>
      <c r="M133" s="933"/>
      <c r="N133" s="956"/>
      <c r="O133" s="9"/>
      <c r="P133" s="9"/>
      <c r="Q133" s="9"/>
    </row>
    <row r="134" spans="1:17" ht="15">
      <c r="A134" s="1521"/>
      <c r="B134" s="1544"/>
      <c r="C134" s="1586"/>
      <c r="D134" s="1589"/>
      <c r="E134" s="1594"/>
      <c r="F134" s="1595"/>
      <c r="G134" s="933"/>
      <c r="H134" s="933"/>
      <c r="I134" s="933"/>
      <c r="J134" s="933"/>
      <c r="K134" s="933"/>
      <c r="L134" s="933"/>
      <c r="M134" s="933"/>
      <c r="N134" s="956"/>
      <c r="O134" s="9"/>
      <c r="P134" s="9"/>
      <c r="Q134" s="9"/>
    </row>
    <row r="135" spans="1:17" ht="15">
      <c r="A135" s="1530"/>
      <c r="B135" s="1545"/>
      <c r="C135" s="1587"/>
      <c r="D135" s="1590"/>
      <c r="E135" s="1580"/>
      <c r="F135" s="1581"/>
      <c r="G135" s="950"/>
      <c r="H135" s="950"/>
      <c r="I135" s="950"/>
      <c r="J135" s="950"/>
      <c r="K135" s="950"/>
      <c r="L135" s="950"/>
      <c r="M135" s="950"/>
      <c r="N135" s="956"/>
      <c r="O135" s="9"/>
      <c r="P135" s="9"/>
      <c r="Q135" s="9"/>
    </row>
    <row r="136" spans="1:17" ht="15">
      <c r="A136" s="1596" t="s">
        <v>14</v>
      </c>
      <c r="B136" s="1599" t="s">
        <v>202</v>
      </c>
      <c r="C136" s="1593"/>
      <c r="D136" s="1588">
        <v>5</v>
      </c>
      <c r="E136" s="1366" t="s">
        <v>119</v>
      </c>
      <c r="F136" s="1367" t="s">
        <v>119</v>
      </c>
      <c r="G136" s="930" t="s">
        <v>103</v>
      </c>
      <c r="H136" s="930"/>
      <c r="I136" s="930" t="s">
        <v>98</v>
      </c>
      <c r="J136" s="930"/>
      <c r="K136" s="930">
        <v>3.02</v>
      </c>
      <c r="L136" s="930" t="s">
        <v>121</v>
      </c>
      <c r="M136" s="930" t="s">
        <v>166</v>
      </c>
      <c r="N136" s="956"/>
      <c r="O136" s="9"/>
      <c r="P136" s="9"/>
      <c r="Q136" s="9"/>
    </row>
    <row r="137" spans="1:17" ht="15">
      <c r="A137" s="1597"/>
      <c r="B137" s="1600"/>
      <c r="C137" s="1586"/>
      <c r="D137" s="1589"/>
      <c r="E137" s="1569" t="s">
        <v>192</v>
      </c>
      <c r="F137" s="1570" t="s">
        <v>192</v>
      </c>
      <c r="G137" s="932" t="s">
        <v>103</v>
      </c>
      <c r="H137" s="932"/>
      <c r="I137" s="932" t="s">
        <v>98</v>
      </c>
      <c r="J137" s="932"/>
      <c r="K137" s="932">
        <v>21.47</v>
      </c>
      <c r="L137" s="932" t="s">
        <v>121</v>
      </c>
      <c r="M137" s="932" t="s">
        <v>166</v>
      </c>
      <c r="N137" s="956"/>
      <c r="O137" s="9"/>
      <c r="P137" s="9"/>
      <c r="Q137" s="9"/>
    </row>
    <row r="138" spans="1:17" ht="15">
      <c r="A138" s="1597"/>
      <c r="B138" s="1600"/>
      <c r="C138" s="1586"/>
      <c r="D138" s="1589"/>
      <c r="E138" s="1569"/>
      <c r="F138" s="1570"/>
      <c r="G138" s="931"/>
      <c r="H138" s="931"/>
      <c r="I138" s="931"/>
      <c r="J138" s="931"/>
      <c r="K138" s="931"/>
      <c r="L138" s="931"/>
      <c r="M138" s="931"/>
      <c r="N138" s="956"/>
      <c r="O138" s="9"/>
      <c r="P138" s="9"/>
      <c r="Q138" s="9"/>
    </row>
    <row r="139" spans="1:17" ht="15">
      <c r="A139" s="1597"/>
      <c r="B139" s="1600"/>
      <c r="C139" s="1586"/>
      <c r="D139" s="1589"/>
      <c r="E139" s="1574"/>
      <c r="F139" s="1575"/>
      <c r="G139" s="933"/>
      <c r="H139" s="933"/>
      <c r="I139" s="933"/>
      <c r="J139" s="933"/>
      <c r="K139" s="933"/>
      <c r="L139" s="933"/>
      <c r="M139" s="933"/>
      <c r="N139" s="956"/>
      <c r="O139" s="9"/>
      <c r="P139" s="9"/>
      <c r="Q139" s="9"/>
    </row>
    <row r="140" spans="1:17" ht="15">
      <c r="A140" s="1597"/>
      <c r="B140" s="1601"/>
      <c r="C140" s="1587"/>
      <c r="D140" s="1590"/>
      <c r="E140" s="1607"/>
      <c r="F140" s="1608"/>
      <c r="G140" s="937"/>
      <c r="H140" s="937"/>
      <c r="I140" s="937"/>
      <c r="J140" s="937"/>
      <c r="K140" s="937"/>
      <c r="L140" s="937"/>
      <c r="M140" s="937"/>
      <c r="N140" s="956"/>
      <c r="O140" s="9"/>
      <c r="P140" s="9"/>
      <c r="Q140" s="9"/>
    </row>
    <row r="141" spans="1:17" ht="15">
      <c r="A141" s="1596" t="s">
        <v>15</v>
      </c>
      <c r="B141" s="1599" t="s">
        <v>70</v>
      </c>
      <c r="C141" s="1602"/>
      <c r="D141" s="1588">
        <v>5</v>
      </c>
      <c r="E141" s="1368"/>
      <c r="F141" s="1369"/>
      <c r="G141" s="921"/>
      <c r="H141" s="921"/>
      <c r="I141" s="921"/>
      <c r="J141" s="921"/>
      <c r="K141" s="921"/>
      <c r="L141" s="921"/>
      <c r="M141" s="921"/>
      <c r="N141" s="956"/>
      <c r="O141" s="9"/>
      <c r="P141" s="9"/>
      <c r="Q141" s="9"/>
    </row>
    <row r="142" spans="1:17" ht="15">
      <c r="A142" s="1597"/>
      <c r="B142" s="1600"/>
      <c r="C142" s="1603"/>
      <c r="D142" s="1589"/>
      <c r="E142" s="1360" t="s">
        <v>291</v>
      </c>
      <c r="F142" s="1361"/>
      <c r="G142" s="925" t="s">
        <v>103</v>
      </c>
      <c r="H142" s="925"/>
      <c r="I142" s="925" t="s">
        <v>98</v>
      </c>
      <c r="J142" s="925"/>
      <c r="K142" s="925">
        <v>1.57</v>
      </c>
      <c r="L142" s="925">
        <v>5</v>
      </c>
      <c r="M142" s="925" t="s">
        <v>206</v>
      </c>
      <c r="N142" s="956"/>
      <c r="O142" s="9"/>
      <c r="P142" s="9"/>
      <c r="Q142" s="9"/>
    </row>
    <row r="143" spans="1:17" ht="15">
      <c r="A143" s="1597"/>
      <c r="B143" s="1600"/>
      <c r="C143" s="1603"/>
      <c r="D143" s="1589"/>
      <c r="E143" s="1360"/>
      <c r="F143" s="1361"/>
      <c r="G143" s="925"/>
      <c r="H143" s="925"/>
      <c r="I143" s="925"/>
      <c r="J143" s="925"/>
      <c r="K143" s="925"/>
      <c r="L143" s="925"/>
      <c r="M143" s="925"/>
      <c r="N143" s="956"/>
      <c r="O143" s="9"/>
      <c r="P143" s="9"/>
      <c r="Q143" s="9"/>
    </row>
    <row r="144" spans="1:17" ht="15">
      <c r="A144" s="1598"/>
      <c r="B144" s="1601"/>
      <c r="C144" s="1604"/>
      <c r="D144" s="1590"/>
      <c r="E144" s="1605"/>
      <c r="F144" s="1606"/>
      <c r="G144" s="964"/>
      <c r="H144" s="964"/>
      <c r="I144" s="964"/>
      <c r="J144" s="964"/>
      <c r="K144" s="964"/>
      <c r="L144" s="964"/>
      <c r="M144" s="964"/>
      <c r="N144" s="956"/>
      <c r="O144" s="9"/>
      <c r="P144" s="9"/>
      <c r="Q144" s="9"/>
    </row>
    <row r="145" spans="1:17" ht="45" customHeight="1">
      <c r="A145" s="1506" t="s">
        <v>34</v>
      </c>
      <c r="B145" s="1507"/>
      <c r="C145" s="1563" t="s">
        <v>349</v>
      </c>
      <c r="D145" s="1564"/>
      <c r="E145" s="1565" t="s">
        <v>38</v>
      </c>
      <c r="F145" s="1566"/>
      <c r="G145" s="1235" t="s">
        <v>64</v>
      </c>
      <c r="H145" s="1235" t="s">
        <v>45</v>
      </c>
      <c r="I145" s="1235" t="s">
        <v>351</v>
      </c>
      <c r="J145" s="1235" t="s">
        <v>90</v>
      </c>
      <c r="K145" s="1235" t="s">
        <v>93</v>
      </c>
      <c r="L145" s="1235" t="s">
        <v>92</v>
      </c>
      <c r="M145" s="1528" t="s">
        <v>40</v>
      </c>
      <c r="N145" s="1091"/>
      <c r="O145" s="9"/>
      <c r="P145" s="9"/>
      <c r="Q145" s="9"/>
    </row>
    <row r="146" spans="1:17" ht="54.75" customHeight="1" thickBot="1">
      <c r="A146" s="1510"/>
      <c r="B146" s="1511"/>
      <c r="C146" s="918" t="s">
        <v>31</v>
      </c>
      <c r="D146" s="919" t="s">
        <v>51</v>
      </c>
      <c r="E146" s="1612"/>
      <c r="F146" s="1613"/>
      <c r="G146" s="1216"/>
      <c r="H146" s="1216"/>
      <c r="I146" s="1216"/>
      <c r="J146" s="1216"/>
      <c r="K146" s="1216"/>
      <c r="L146" s="1216"/>
      <c r="M146" s="1529"/>
      <c r="N146" s="1091"/>
      <c r="O146" s="9"/>
      <c r="P146" s="9"/>
      <c r="Q146" s="9"/>
    </row>
    <row r="147" spans="1:17" ht="15.75">
      <c r="A147" s="1508" t="s">
        <v>22</v>
      </c>
      <c r="B147" s="1609"/>
      <c r="C147" s="1067">
        <f>(C9*0.5)*0.1</f>
        <v>10</v>
      </c>
      <c r="D147" s="1068">
        <f>D148+D163+D169</f>
        <v>10</v>
      </c>
      <c r="E147" s="1610"/>
      <c r="F147" s="1610"/>
      <c r="G147" s="1610"/>
      <c r="H147" s="1610"/>
      <c r="I147" s="1610"/>
      <c r="J147" s="1610"/>
      <c r="K147" s="1610"/>
      <c r="L147" s="1610"/>
      <c r="M147" s="1611"/>
      <c r="N147" s="963"/>
      <c r="O147" s="9"/>
      <c r="P147" s="9"/>
      <c r="Q147" s="9"/>
    </row>
    <row r="148" spans="1:17" ht="15">
      <c r="A148" s="1520" t="s">
        <v>17</v>
      </c>
      <c r="B148" s="1553" t="s">
        <v>71</v>
      </c>
      <c r="C148" s="1614"/>
      <c r="D148" s="1588">
        <v>3</v>
      </c>
      <c r="E148" s="1366" t="s">
        <v>296</v>
      </c>
      <c r="F148" s="1367" t="s">
        <v>296</v>
      </c>
      <c r="G148" s="989" t="s">
        <v>103</v>
      </c>
      <c r="H148" s="989" t="s">
        <v>170</v>
      </c>
      <c r="I148" s="989" t="s">
        <v>120</v>
      </c>
      <c r="J148" s="989">
        <v>1</v>
      </c>
      <c r="K148" s="989">
        <v>1</v>
      </c>
      <c r="L148" s="989">
        <v>10</v>
      </c>
      <c r="M148" s="989" t="s">
        <v>254</v>
      </c>
      <c r="N148" s="956"/>
      <c r="O148" s="9"/>
      <c r="P148" s="9"/>
      <c r="Q148" s="9"/>
    </row>
    <row r="149" spans="1:17" ht="15">
      <c r="A149" s="1521"/>
      <c r="B149" s="1544"/>
      <c r="C149" s="1615"/>
      <c r="D149" s="1589"/>
      <c r="E149" s="1569" t="s">
        <v>298</v>
      </c>
      <c r="F149" s="1570" t="s">
        <v>298</v>
      </c>
      <c r="G149" s="988" t="s">
        <v>103</v>
      </c>
      <c r="H149" s="988" t="s">
        <v>170</v>
      </c>
      <c r="I149" s="988" t="s">
        <v>120</v>
      </c>
      <c r="J149" s="988">
        <v>1</v>
      </c>
      <c r="K149" s="988">
        <v>1</v>
      </c>
      <c r="L149" s="988">
        <v>10</v>
      </c>
      <c r="M149" s="988" t="s">
        <v>300</v>
      </c>
      <c r="N149" s="956"/>
      <c r="O149" s="9"/>
      <c r="P149" s="9"/>
      <c r="Q149" s="9"/>
    </row>
    <row r="150" spans="1:17" ht="15">
      <c r="A150" s="1521"/>
      <c r="B150" s="1544"/>
      <c r="C150" s="1615"/>
      <c r="D150" s="1589"/>
      <c r="E150" s="1569" t="s">
        <v>322</v>
      </c>
      <c r="F150" s="1570" t="s">
        <v>322</v>
      </c>
      <c r="G150" s="990" t="s">
        <v>103</v>
      </c>
      <c r="H150" s="990" t="s">
        <v>170</v>
      </c>
      <c r="I150" s="990" t="s">
        <v>120</v>
      </c>
      <c r="J150" s="990">
        <v>1</v>
      </c>
      <c r="K150" s="990">
        <v>1</v>
      </c>
      <c r="L150" s="990">
        <v>10</v>
      </c>
      <c r="M150" s="990" t="s">
        <v>300</v>
      </c>
      <c r="N150" s="956"/>
      <c r="O150" s="9"/>
      <c r="P150" s="9"/>
      <c r="Q150" s="9"/>
    </row>
    <row r="151" spans="1:17" ht="64.5" customHeight="1">
      <c r="A151" s="1521"/>
      <c r="B151" s="1508"/>
      <c r="C151" s="1615"/>
      <c r="D151" s="1589"/>
      <c r="E151" s="1569" t="s">
        <v>321</v>
      </c>
      <c r="F151" s="1570" t="s">
        <v>321</v>
      </c>
      <c r="G151" s="988" t="s">
        <v>103</v>
      </c>
      <c r="H151" s="988" t="s">
        <v>170</v>
      </c>
      <c r="I151" s="988" t="s">
        <v>120</v>
      </c>
      <c r="J151" s="988">
        <v>1</v>
      </c>
      <c r="K151" s="988">
        <v>1</v>
      </c>
      <c r="L151" s="988">
        <v>1000</v>
      </c>
      <c r="M151" s="988" t="s">
        <v>254</v>
      </c>
      <c r="N151" s="956"/>
      <c r="O151" s="9"/>
      <c r="P151" s="9"/>
      <c r="Q151" s="9"/>
    </row>
    <row r="152" spans="1:17" ht="69.75" customHeight="1">
      <c r="A152" s="1521"/>
      <c r="B152" s="1508"/>
      <c r="C152" s="1615"/>
      <c r="D152" s="1589"/>
      <c r="E152" s="1569" t="s">
        <v>282</v>
      </c>
      <c r="F152" s="1570" t="s">
        <v>282</v>
      </c>
      <c r="G152" s="988" t="s">
        <v>103</v>
      </c>
      <c r="H152" s="988" t="s">
        <v>170</v>
      </c>
      <c r="I152" s="988" t="s">
        <v>120</v>
      </c>
      <c r="J152" s="988">
        <v>1</v>
      </c>
      <c r="K152" s="988">
        <v>1</v>
      </c>
      <c r="L152" s="988">
        <v>40</v>
      </c>
      <c r="M152" s="988" t="s">
        <v>254</v>
      </c>
      <c r="N152" s="956"/>
      <c r="O152" s="9"/>
      <c r="P152" s="9"/>
      <c r="Q152" s="9"/>
    </row>
    <row r="153" spans="1:17" ht="15">
      <c r="A153" s="1521"/>
      <c r="B153" s="1508"/>
      <c r="C153" s="1615"/>
      <c r="D153" s="1589"/>
      <c r="E153" s="1594"/>
      <c r="F153" s="1595"/>
      <c r="G153" s="934"/>
      <c r="H153" s="934"/>
      <c r="I153" s="934"/>
      <c r="J153" s="934"/>
      <c r="K153" s="934"/>
      <c r="L153" s="934"/>
      <c r="M153" s="934"/>
      <c r="N153" s="956"/>
      <c r="O153" s="9"/>
      <c r="P153" s="9"/>
      <c r="Q153" s="9"/>
    </row>
    <row r="154" spans="1:17" ht="15">
      <c r="A154" s="1521"/>
      <c r="B154" s="1508"/>
      <c r="C154" s="1615"/>
      <c r="D154" s="1589"/>
      <c r="E154" s="1594"/>
      <c r="F154" s="1595"/>
      <c r="G154" s="934"/>
      <c r="H154" s="934"/>
      <c r="I154" s="934"/>
      <c r="J154" s="934"/>
      <c r="K154" s="934"/>
      <c r="L154" s="934"/>
      <c r="M154" s="934"/>
      <c r="N154" s="956"/>
      <c r="O154" s="9"/>
      <c r="P154" s="9"/>
      <c r="Q154" s="9"/>
    </row>
    <row r="155" spans="1:17" ht="15">
      <c r="A155" s="1521"/>
      <c r="B155" s="1508"/>
      <c r="C155" s="1615"/>
      <c r="D155" s="1589"/>
      <c r="E155" s="1594"/>
      <c r="F155" s="1595"/>
      <c r="G155" s="934"/>
      <c r="H155" s="934"/>
      <c r="I155" s="934"/>
      <c r="J155" s="934"/>
      <c r="K155" s="934"/>
      <c r="L155" s="934"/>
      <c r="M155" s="934"/>
      <c r="N155" s="956"/>
      <c r="O155" s="9"/>
      <c r="P155" s="9"/>
      <c r="Q155" s="9"/>
    </row>
    <row r="156" spans="1:17" ht="15">
      <c r="A156" s="1521"/>
      <c r="B156" s="1508"/>
      <c r="C156" s="1615"/>
      <c r="D156" s="1589"/>
      <c r="E156" s="1594"/>
      <c r="F156" s="1595"/>
      <c r="G156" s="934"/>
      <c r="H156" s="934"/>
      <c r="I156" s="934"/>
      <c r="J156" s="934"/>
      <c r="K156" s="934"/>
      <c r="L156" s="934"/>
      <c r="M156" s="934"/>
      <c r="N156" s="956"/>
      <c r="O156" s="9"/>
      <c r="P156" s="9"/>
      <c r="Q156" s="9"/>
    </row>
    <row r="157" spans="1:17" ht="15">
      <c r="A157" s="1521"/>
      <c r="B157" s="1508"/>
      <c r="C157" s="1615"/>
      <c r="D157" s="1589"/>
      <c r="E157" s="1594"/>
      <c r="F157" s="1595"/>
      <c r="G157" s="934"/>
      <c r="H157" s="934"/>
      <c r="I157" s="934"/>
      <c r="J157" s="934"/>
      <c r="K157" s="934"/>
      <c r="L157" s="934"/>
      <c r="M157" s="934"/>
      <c r="N157" s="956"/>
      <c r="O157" s="9"/>
      <c r="P157" s="9"/>
      <c r="Q157" s="9"/>
    </row>
    <row r="158" spans="1:17" ht="15">
      <c r="A158" s="1521"/>
      <c r="B158" s="1508"/>
      <c r="C158" s="1615"/>
      <c r="D158" s="1589"/>
      <c r="E158" s="1594"/>
      <c r="F158" s="1595"/>
      <c r="G158" s="934"/>
      <c r="H158" s="934"/>
      <c r="I158" s="934"/>
      <c r="J158" s="934"/>
      <c r="K158" s="934"/>
      <c r="L158" s="934"/>
      <c r="M158" s="934"/>
      <c r="N158" s="956"/>
      <c r="O158" s="9"/>
      <c r="P158" s="9"/>
      <c r="Q158" s="9"/>
    </row>
    <row r="159" spans="1:17" ht="15">
      <c r="A159" s="1521"/>
      <c r="B159" s="1508"/>
      <c r="C159" s="1615"/>
      <c r="D159" s="1589"/>
      <c r="E159" s="1594"/>
      <c r="F159" s="1595"/>
      <c r="G159" s="934"/>
      <c r="H159" s="934"/>
      <c r="I159" s="934"/>
      <c r="J159" s="934"/>
      <c r="K159" s="934"/>
      <c r="L159" s="934"/>
      <c r="M159" s="934"/>
      <c r="N159" s="956"/>
      <c r="O159" s="9"/>
      <c r="P159" s="9"/>
      <c r="Q159" s="9"/>
    </row>
    <row r="160" spans="1:17" ht="15">
      <c r="A160" s="1521"/>
      <c r="B160" s="1508"/>
      <c r="C160" s="1615"/>
      <c r="D160" s="1589"/>
      <c r="E160" s="1594"/>
      <c r="F160" s="1595"/>
      <c r="G160" s="934"/>
      <c r="H160" s="934"/>
      <c r="I160" s="934"/>
      <c r="J160" s="934"/>
      <c r="K160" s="934"/>
      <c r="L160" s="934"/>
      <c r="M160" s="934"/>
      <c r="N160" s="956"/>
      <c r="O160" s="9"/>
      <c r="P160" s="9"/>
      <c r="Q160" s="9"/>
    </row>
    <row r="161" spans="1:17" ht="15">
      <c r="A161" s="1521"/>
      <c r="B161" s="1544"/>
      <c r="C161" s="1615"/>
      <c r="D161" s="1589"/>
      <c r="E161" s="1594"/>
      <c r="F161" s="1595"/>
      <c r="G161" s="932"/>
      <c r="H161" s="932"/>
      <c r="I161" s="932"/>
      <c r="J161" s="932"/>
      <c r="K161" s="932"/>
      <c r="L161" s="932"/>
      <c r="M161" s="932"/>
      <c r="N161" s="956"/>
      <c r="O161" s="9"/>
      <c r="P161" s="9"/>
      <c r="Q161" s="9"/>
    </row>
    <row r="162" spans="1:17" ht="15">
      <c r="A162" s="1530"/>
      <c r="B162" s="1545"/>
      <c r="C162" s="1616"/>
      <c r="D162" s="1590"/>
      <c r="E162" s="1580"/>
      <c r="F162" s="1581"/>
      <c r="G162" s="928"/>
      <c r="H162" s="928"/>
      <c r="I162" s="928"/>
      <c r="J162" s="928"/>
      <c r="K162" s="928"/>
      <c r="L162" s="928"/>
      <c r="M162" s="928"/>
      <c r="N162" s="956"/>
      <c r="O162" s="9"/>
      <c r="P162" s="9"/>
      <c r="Q162" s="9"/>
    </row>
    <row r="163" spans="1:17" ht="15">
      <c r="A163" s="1521" t="s">
        <v>19</v>
      </c>
      <c r="B163" s="1544" t="s">
        <v>72</v>
      </c>
      <c r="C163" s="1615"/>
      <c r="D163" s="1589">
        <v>4</v>
      </c>
      <c r="E163" s="1633" t="s">
        <v>124</v>
      </c>
      <c r="F163" s="1634" t="s">
        <v>124</v>
      </c>
      <c r="G163" s="932" t="s">
        <v>103</v>
      </c>
      <c r="H163" s="932"/>
      <c r="I163" s="932" t="s">
        <v>122</v>
      </c>
      <c r="J163" s="932"/>
      <c r="K163" s="932">
        <v>10</v>
      </c>
      <c r="L163" s="932">
        <v>100</v>
      </c>
      <c r="M163" s="932" t="s">
        <v>165</v>
      </c>
      <c r="N163" s="956"/>
      <c r="O163" s="9"/>
      <c r="P163" s="9"/>
      <c r="Q163" s="9"/>
    </row>
    <row r="164" spans="1:17" ht="15">
      <c r="A164" s="1521"/>
      <c r="B164" s="1544"/>
      <c r="C164" s="1615"/>
      <c r="D164" s="1589"/>
      <c r="E164" s="1569" t="s">
        <v>125</v>
      </c>
      <c r="F164" s="1570" t="s">
        <v>125</v>
      </c>
      <c r="G164" s="934" t="s">
        <v>103</v>
      </c>
      <c r="H164" s="934"/>
      <c r="I164" s="934" t="s">
        <v>122</v>
      </c>
      <c r="J164" s="934"/>
      <c r="K164" s="934">
        <v>5</v>
      </c>
      <c r="L164" s="934">
        <v>50</v>
      </c>
      <c r="M164" s="934" t="s">
        <v>165</v>
      </c>
      <c r="N164" s="956"/>
      <c r="O164" s="9"/>
      <c r="P164" s="9"/>
      <c r="Q164" s="9"/>
    </row>
    <row r="165" spans="1:17" ht="15">
      <c r="A165" s="1521"/>
      <c r="B165" s="1544"/>
      <c r="C165" s="1615"/>
      <c r="D165" s="1589"/>
      <c r="E165" s="1569"/>
      <c r="F165" s="1570"/>
      <c r="G165" s="934"/>
      <c r="H165" s="934"/>
      <c r="I165" s="934"/>
      <c r="J165" s="934"/>
      <c r="K165" s="934"/>
      <c r="L165" s="934"/>
      <c r="M165" s="934"/>
      <c r="N165" s="956"/>
      <c r="O165" s="9"/>
      <c r="P165" s="9"/>
      <c r="Q165" s="9"/>
    </row>
    <row r="166" spans="1:17" ht="15">
      <c r="A166" s="1521"/>
      <c r="B166" s="1544"/>
      <c r="C166" s="1615"/>
      <c r="D166" s="1589"/>
      <c r="E166" s="1569" t="s">
        <v>126</v>
      </c>
      <c r="F166" s="1570" t="s">
        <v>126</v>
      </c>
      <c r="G166" s="934" t="s">
        <v>103</v>
      </c>
      <c r="H166" s="934"/>
      <c r="I166" s="934" t="s">
        <v>198</v>
      </c>
      <c r="J166" s="934"/>
      <c r="K166" s="934">
        <v>5</v>
      </c>
      <c r="L166" s="934">
        <v>10</v>
      </c>
      <c r="M166" s="988" t="s">
        <v>300</v>
      </c>
      <c r="N166" s="956"/>
      <c r="O166" s="9"/>
      <c r="P166" s="9"/>
      <c r="Q166" s="9"/>
    </row>
    <row r="167" spans="1:17" ht="15">
      <c r="A167" s="1521"/>
      <c r="B167" s="1544"/>
      <c r="C167" s="1615"/>
      <c r="D167" s="1589"/>
      <c r="E167" s="1594"/>
      <c r="F167" s="1595"/>
      <c r="G167" s="934"/>
      <c r="H167" s="934"/>
      <c r="I167" s="934"/>
      <c r="J167" s="934"/>
      <c r="K167" s="934"/>
      <c r="L167" s="934"/>
      <c r="M167" s="934"/>
      <c r="N167" s="956"/>
      <c r="O167" s="9"/>
      <c r="P167" s="9"/>
      <c r="Q167" s="9"/>
    </row>
    <row r="168" spans="1:17" ht="15">
      <c r="A168" s="1530"/>
      <c r="B168" s="1545"/>
      <c r="C168" s="1616"/>
      <c r="D168" s="1590"/>
      <c r="E168" s="1580"/>
      <c r="F168" s="1581"/>
      <c r="G168" s="928"/>
      <c r="H168" s="928"/>
      <c r="I168" s="928"/>
      <c r="J168" s="928"/>
      <c r="K168" s="928"/>
      <c r="L168" s="928"/>
      <c r="M168" s="928"/>
      <c r="N168" s="956"/>
      <c r="O168" s="9"/>
      <c r="P168" s="9"/>
      <c r="Q168" s="9"/>
    </row>
    <row r="169" spans="1:17" ht="15">
      <c r="A169" s="1520" t="s">
        <v>20</v>
      </c>
      <c r="B169" s="1553" t="s">
        <v>73</v>
      </c>
      <c r="C169" s="1614"/>
      <c r="D169" s="1588">
        <v>3</v>
      </c>
      <c r="E169" s="1366" t="s">
        <v>127</v>
      </c>
      <c r="F169" s="1367"/>
      <c r="G169" s="930" t="s">
        <v>103</v>
      </c>
      <c r="H169" s="930"/>
      <c r="I169" s="930" t="s">
        <v>107</v>
      </c>
      <c r="J169" s="930"/>
      <c r="K169" s="930">
        <v>0.77400000000000002</v>
      </c>
      <c r="L169" s="930" t="s">
        <v>121</v>
      </c>
      <c r="M169" s="930" t="s">
        <v>254</v>
      </c>
      <c r="N169" s="956"/>
      <c r="O169" s="9"/>
      <c r="P169" s="9"/>
      <c r="Q169" s="9"/>
    </row>
    <row r="170" spans="1:17" ht="15">
      <c r="A170" s="1521"/>
      <c r="B170" s="1544"/>
      <c r="C170" s="1615"/>
      <c r="D170" s="1589"/>
      <c r="E170" s="1594"/>
      <c r="F170" s="1595"/>
      <c r="G170" s="934"/>
      <c r="H170" s="934"/>
      <c r="I170" s="934"/>
      <c r="J170" s="934"/>
      <c r="K170" s="934"/>
      <c r="L170" s="934"/>
      <c r="M170" s="934"/>
      <c r="N170" s="956"/>
      <c r="O170" s="9"/>
      <c r="P170" s="9"/>
      <c r="Q170" s="9"/>
    </row>
    <row r="171" spans="1:17" ht="15">
      <c r="A171" s="1521"/>
      <c r="B171" s="1544"/>
      <c r="C171" s="1615"/>
      <c r="D171" s="1589"/>
      <c r="E171" s="1594"/>
      <c r="F171" s="1595"/>
      <c r="G171" s="934"/>
      <c r="H171" s="934"/>
      <c r="I171" s="934"/>
      <c r="J171" s="934"/>
      <c r="K171" s="934"/>
      <c r="L171" s="934"/>
      <c r="M171" s="934"/>
      <c r="N171" s="956"/>
      <c r="O171" s="9"/>
      <c r="P171" s="9"/>
      <c r="Q171" s="9"/>
    </row>
    <row r="172" spans="1:17" ht="15">
      <c r="A172" s="1521"/>
      <c r="B172" s="1544"/>
      <c r="C172" s="1615"/>
      <c r="D172" s="1589"/>
      <c r="E172" s="1594"/>
      <c r="F172" s="1595"/>
      <c r="G172" s="934"/>
      <c r="H172" s="934"/>
      <c r="I172" s="934"/>
      <c r="J172" s="934"/>
      <c r="K172" s="934"/>
      <c r="L172" s="934"/>
      <c r="M172" s="934"/>
      <c r="N172" s="956"/>
      <c r="O172" s="9"/>
      <c r="P172" s="9"/>
      <c r="Q172" s="9"/>
    </row>
    <row r="173" spans="1:17" ht="15">
      <c r="A173" s="1530"/>
      <c r="B173" s="1545"/>
      <c r="C173" s="1616"/>
      <c r="D173" s="1590"/>
      <c r="E173" s="1580"/>
      <c r="F173" s="1581"/>
      <c r="G173" s="928"/>
      <c r="H173" s="928"/>
      <c r="I173" s="928"/>
      <c r="J173" s="928"/>
      <c r="K173" s="928"/>
      <c r="L173" s="928"/>
      <c r="M173" s="928"/>
      <c r="N173" s="956"/>
      <c r="O173" s="9"/>
      <c r="P173" s="9"/>
      <c r="Q173" s="9"/>
    </row>
    <row r="174" spans="1:17" ht="15">
      <c r="A174" s="1520" t="s">
        <v>74</v>
      </c>
      <c r="B174" s="1553" t="s">
        <v>75</v>
      </c>
      <c r="C174" s="1622"/>
      <c r="D174" s="1588">
        <v>2</v>
      </c>
      <c r="E174" s="1366" t="s">
        <v>130</v>
      </c>
      <c r="F174" s="1367" t="s">
        <v>130</v>
      </c>
      <c r="G174" s="930" t="s">
        <v>103</v>
      </c>
      <c r="H174" s="930"/>
      <c r="I174" s="930" t="s">
        <v>128</v>
      </c>
      <c r="J174" s="930"/>
      <c r="K174" s="930">
        <v>3</v>
      </c>
      <c r="L174" s="930">
        <v>100</v>
      </c>
      <c r="M174" s="930" t="s">
        <v>254</v>
      </c>
      <c r="N174" s="956"/>
      <c r="O174" s="9"/>
      <c r="P174" s="9"/>
      <c r="Q174" s="9"/>
    </row>
    <row r="175" spans="1:17" ht="15">
      <c r="A175" s="1617"/>
      <c r="B175" s="1625"/>
      <c r="C175" s="1623"/>
      <c r="D175" s="1620"/>
      <c r="E175" s="1569" t="s">
        <v>131</v>
      </c>
      <c r="F175" s="1570" t="s">
        <v>131</v>
      </c>
      <c r="G175" s="934" t="s">
        <v>103</v>
      </c>
      <c r="H175" s="934"/>
      <c r="I175" s="934" t="s">
        <v>128</v>
      </c>
      <c r="J175" s="934"/>
      <c r="K175" s="934" t="s">
        <v>129</v>
      </c>
      <c r="L175" s="934">
        <v>20</v>
      </c>
      <c r="M175" s="934" t="s">
        <v>254</v>
      </c>
      <c r="N175" s="956"/>
      <c r="O175" s="9"/>
      <c r="P175" s="9"/>
      <c r="Q175" s="9"/>
    </row>
    <row r="176" spans="1:17" ht="15">
      <c r="A176" s="1618"/>
      <c r="B176" s="1626"/>
      <c r="C176" s="1624"/>
      <c r="D176" s="1621"/>
      <c r="E176" s="1580"/>
      <c r="F176" s="1619"/>
      <c r="G176" s="938"/>
      <c r="H176" s="938"/>
      <c r="I176" s="938"/>
      <c r="J176" s="938"/>
      <c r="K176" s="938"/>
      <c r="L176" s="938"/>
      <c r="M176" s="938"/>
      <c r="N176" s="956"/>
      <c r="O176" s="9"/>
      <c r="P176" s="9"/>
      <c r="Q176" s="9"/>
    </row>
    <row r="177" spans="1:17" ht="15.75" thickBot="1">
      <c r="A177" s="954"/>
      <c r="B177" s="954"/>
      <c r="C177" s="966"/>
      <c r="D177" s="967"/>
      <c r="E177" s="954"/>
      <c r="F177" s="954"/>
      <c r="G177" s="954"/>
      <c r="H177" s="954"/>
      <c r="I177" s="954"/>
      <c r="J177" s="954"/>
      <c r="K177" s="954"/>
      <c r="L177" s="954"/>
      <c r="M177" s="954"/>
      <c r="N177" s="954"/>
      <c r="O177" s="9"/>
      <c r="P177" s="9"/>
      <c r="Q177" s="9"/>
    </row>
    <row r="178" spans="1:17" ht="16.5" thickBot="1">
      <c r="A178" s="954"/>
      <c r="B178" s="1483" t="s">
        <v>76</v>
      </c>
      <c r="C178" s="966"/>
      <c r="D178" s="968">
        <f>SUM(C66:C173)+SUM(E15:E44)</f>
        <v>200</v>
      </c>
      <c r="E178" s="954"/>
      <c r="F178" s="954"/>
      <c r="G178" s="954"/>
      <c r="H178" s="954"/>
      <c r="I178" s="954"/>
      <c r="J178" s="954"/>
      <c r="K178" s="954"/>
      <c r="L178" s="954"/>
      <c r="M178" s="954"/>
      <c r="N178" s="954"/>
      <c r="O178" s="9"/>
      <c r="P178" s="9"/>
      <c r="Q178" s="9"/>
    </row>
    <row r="179" spans="1:17" ht="15">
      <c r="A179" s="954"/>
      <c r="B179" s="1483"/>
      <c r="C179" s="966"/>
      <c r="D179" s="967"/>
      <c r="E179" s="954"/>
      <c r="F179" s="954"/>
      <c r="G179" s="954"/>
      <c r="H179" s="954"/>
      <c r="I179" s="954"/>
      <c r="J179" s="954"/>
      <c r="K179" s="954"/>
      <c r="L179" s="954"/>
      <c r="M179" s="954"/>
      <c r="N179" s="954"/>
      <c r="O179" s="9"/>
      <c r="P179" s="9"/>
      <c r="Q179" s="9"/>
    </row>
    <row r="180" spans="1:17" ht="15">
      <c r="A180" s="954"/>
      <c r="B180" s="954"/>
      <c r="C180" s="954"/>
      <c r="D180" s="954"/>
      <c r="E180" s="954"/>
      <c r="F180" s="954"/>
      <c r="G180" s="954"/>
      <c r="H180" s="954"/>
      <c r="I180" s="954"/>
      <c r="J180" s="954"/>
      <c r="K180" s="954"/>
      <c r="L180" s="954"/>
      <c r="M180" s="954"/>
      <c r="N180" s="954"/>
      <c r="O180" s="9"/>
      <c r="P180" s="9"/>
      <c r="Q180" s="9"/>
    </row>
    <row r="181" spans="1:17" ht="15">
      <c r="A181" s="954"/>
      <c r="B181" s="903" t="s">
        <v>360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15">
      <c r="A182" s="954"/>
      <c r="B182" s="9"/>
      <c r="C182" s="9" t="s">
        <v>159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15">
      <c r="A183" s="954"/>
      <c r="B183" s="9"/>
      <c r="C183" s="9" t="s">
        <v>359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15">
      <c r="A184" s="954"/>
      <c r="B184" s="9"/>
      <c r="C184" s="9" t="s">
        <v>216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 ht="15">
      <c r="A185" s="95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>
      <c r="A186" s="847"/>
      <c r="B186" s="847"/>
      <c r="C186" s="846"/>
      <c r="D186" s="847"/>
      <c r="E186" s="847"/>
      <c r="F186" s="847"/>
      <c r="G186" s="847"/>
      <c r="H186" s="847"/>
      <c r="I186" s="847"/>
      <c r="J186" s="847"/>
      <c r="K186" s="847"/>
      <c r="L186" s="847"/>
      <c r="M186" s="847"/>
      <c r="N186" s="847"/>
    </row>
  </sheetData>
  <protectedRanges>
    <protectedRange sqref="C3:D4 I3 C6:D7 C10 G9:H10 G15:N44 G62:N63 D107 D68:M68 D136 D143 E137:F144 G136:M144 D147 H56:N61 D66:D67 D69:D74 G69:M72 G66:M67 G73:G74 I74:M74 K73:M73 H73:I73 D75:M106 D108:M135 F15:F46 F48:F63 D148:M176" name="Range1"/>
    <protectedRange password="CDC0" sqref="H6" name="Range1_2"/>
    <protectedRange password="CDC0" sqref="E67:F67" name="Range1_11_2_1_4"/>
    <protectedRange password="CDC0" sqref="E66:F66" name="Range1_12_1_5_1_1_3"/>
    <protectedRange password="CDC0" sqref="E69:F72" name="Range1_12_1_5_1_1_6"/>
    <protectedRange password="CDC0" sqref="E73:F73" name="Range1_12_1_1_2_1"/>
    <protectedRange password="CDC0" sqref="E74:F74" name="Range1_12_1_14_1_1"/>
    <protectedRange password="CDC0" sqref="K45:K46" name="Range1_10_2_1"/>
    <protectedRange password="CDC0" sqref="H74" name="Range1_11_2_1"/>
    <protectedRange password="CDC0" sqref="J73" name="Range1_12_1_1_2_1_1_3_1"/>
  </protectedRanges>
  <mergeCells count="237">
    <mergeCell ref="K145:K146"/>
    <mergeCell ref="L145:L146"/>
    <mergeCell ref="M145:M146"/>
    <mergeCell ref="A147:B147"/>
    <mergeCell ref="E147:M147"/>
    <mergeCell ref="A174:A176"/>
    <mergeCell ref="B174:B176"/>
    <mergeCell ref="C174:C176"/>
    <mergeCell ref="D174:D176"/>
    <mergeCell ref="E174:F174"/>
    <mergeCell ref="E175:F175"/>
    <mergeCell ref="E165:F165"/>
    <mergeCell ref="E166:F166"/>
    <mergeCell ref="E167:F167"/>
    <mergeCell ref="E168:F168"/>
    <mergeCell ref="A169:A173"/>
    <mergeCell ref="B169:B173"/>
    <mergeCell ref="C169:C173"/>
    <mergeCell ref="D169:D173"/>
    <mergeCell ref="E169:F169"/>
    <mergeCell ref="A163:A168"/>
    <mergeCell ref="B163:B168"/>
    <mergeCell ref="C163:C168"/>
    <mergeCell ref="D163:D168"/>
    <mergeCell ref="E163:F163"/>
    <mergeCell ref="E176:F176"/>
    <mergeCell ref="E170:F170"/>
    <mergeCell ref="E171:F171"/>
    <mergeCell ref="E172:F172"/>
    <mergeCell ref="E173:F173"/>
    <mergeCell ref="E164:F164"/>
    <mergeCell ref="A148:A162"/>
    <mergeCell ref="B148:B162"/>
    <mergeCell ref="C148:C162"/>
    <mergeCell ref="D148:D162"/>
    <mergeCell ref="E148:F148"/>
    <mergeCell ref="E149:F149"/>
    <mergeCell ref="E150:F150"/>
    <mergeCell ref="E151:F151"/>
    <mergeCell ref="E152:F152"/>
    <mergeCell ref="E153:F153"/>
    <mergeCell ref="E161:F161"/>
    <mergeCell ref="E162:F162"/>
    <mergeCell ref="E160:F160"/>
    <mergeCell ref="E154:F154"/>
    <mergeCell ref="E155:F155"/>
    <mergeCell ref="E156:F156"/>
    <mergeCell ref="E157:F157"/>
    <mergeCell ref="E158:F158"/>
    <mergeCell ref="E159:F159"/>
    <mergeCell ref="J145:J146"/>
    <mergeCell ref="A136:A140"/>
    <mergeCell ref="B136:B140"/>
    <mergeCell ref="C136:C140"/>
    <mergeCell ref="D136:D140"/>
    <mergeCell ref="E136:F136"/>
    <mergeCell ref="E137:F137"/>
    <mergeCell ref="E138:F138"/>
    <mergeCell ref="E139:F139"/>
    <mergeCell ref="E140:F140"/>
    <mergeCell ref="A145:B146"/>
    <mergeCell ref="C145:D145"/>
    <mergeCell ref="E145:F146"/>
    <mergeCell ref="G145:G146"/>
    <mergeCell ref="H145:H146"/>
    <mergeCell ref="I145:I146"/>
    <mergeCell ref="A141:A144"/>
    <mergeCell ref="B141:B144"/>
    <mergeCell ref="C141:C144"/>
    <mergeCell ref="D141:D144"/>
    <mergeCell ref="E141:F141"/>
    <mergeCell ref="E142:F142"/>
    <mergeCell ref="E143:F143"/>
    <mergeCell ref="E144:F144"/>
    <mergeCell ref="A126:A135"/>
    <mergeCell ref="B126:B130"/>
    <mergeCell ref="C126:C130"/>
    <mergeCell ref="D126:D130"/>
    <mergeCell ref="E126:F126"/>
    <mergeCell ref="E127:F127"/>
    <mergeCell ref="E128:F128"/>
    <mergeCell ref="E129:F129"/>
    <mergeCell ref="E130:F130"/>
    <mergeCell ref="B131:B135"/>
    <mergeCell ref="C131:C135"/>
    <mergeCell ref="D131:D135"/>
    <mergeCell ref="E131:F131"/>
    <mergeCell ref="E132:F132"/>
    <mergeCell ref="E133:F133"/>
    <mergeCell ref="E134:F134"/>
    <mergeCell ref="E135:F135"/>
    <mergeCell ref="A117:A125"/>
    <mergeCell ref="B117:B125"/>
    <mergeCell ref="C117:C125"/>
    <mergeCell ref="D117:D125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A107:B107"/>
    <mergeCell ref="E107:M107"/>
    <mergeCell ref="A108:A116"/>
    <mergeCell ref="B108:B116"/>
    <mergeCell ref="C108:C116"/>
    <mergeCell ref="D108:D116"/>
    <mergeCell ref="E108:F108"/>
    <mergeCell ref="E98:F98"/>
    <mergeCell ref="E99:F99"/>
    <mergeCell ref="E100:F100"/>
    <mergeCell ref="E101:F101"/>
    <mergeCell ref="E102:F102"/>
    <mergeCell ref="E103:F103"/>
    <mergeCell ref="E109:F109"/>
    <mergeCell ref="E110:F110"/>
    <mergeCell ref="E111:F111"/>
    <mergeCell ref="E112:F112"/>
    <mergeCell ref="E113:F113"/>
    <mergeCell ref="E114:F114"/>
    <mergeCell ref="E104:F104"/>
    <mergeCell ref="E105:F105"/>
    <mergeCell ref="E106:F106"/>
    <mergeCell ref="E115:F115"/>
    <mergeCell ref="E116:F116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M64:M65"/>
    <mergeCell ref="A66:A106"/>
    <mergeCell ref="B66:B106"/>
    <mergeCell ref="C66:C106"/>
    <mergeCell ref="D66:D106"/>
    <mergeCell ref="E66:F66"/>
    <mergeCell ref="E67:F67"/>
    <mergeCell ref="A64:B65"/>
    <mergeCell ref="C64:D64"/>
    <mergeCell ref="E64:F65"/>
    <mergeCell ref="G64:G65"/>
    <mergeCell ref="H64:H65"/>
    <mergeCell ref="I64:I65"/>
    <mergeCell ref="E68:F68"/>
    <mergeCell ref="E69:F69"/>
    <mergeCell ref="E70:F70"/>
    <mergeCell ref="E71:F71"/>
    <mergeCell ref="E72:F72"/>
    <mergeCell ref="E73:F73"/>
    <mergeCell ref="J64:J65"/>
    <mergeCell ref="K64:K65"/>
    <mergeCell ref="L64:L65"/>
    <mergeCell ref="E80:F80"/>
    <mergeCell ref="E81:F81"/>
    <mergeCell ref="A44:A63"/>
    <mergeCell ref="I44:N44"/>
    <mergeCell ref="C52:C63"/>
    <mergeCell ref="D52:D63"/>
    <mergeCell ref="E52:E63"/>
    <mergeCell ref="F52:F63"/>
    <mergeCell ref="C46:C51"/>
    <mergeCell ref="D46:D51"/>
    <mergeCell ref="E46:E51"/>
    <mergeCell ref="F46:F51"/>
    <mergeCell ref="A30:A43"/>
    <mergeCell ref="B30:B43"/>
    <mergeCell ref="C30:C43"/>
    <mergeCell ref="D30:D43"/>
    <mergeCell ref="E30:E43"/>
    <mergeCell ref="F30:F43"/>
    <mergeCell ref="A26:A29"/>
    <mergeCell ref="B26:B29"/>
    <mergeCell ref="C26:C29"/>
    <mergeCell ref="D26:D29"/>
    <mergeCell ref="E26:E29"/>
    <mergeCell ref="F26:F29"/>
    <mergeCell ref="D19:D25"/>
    <mergeCell ref="E19:E25"/>
    <mergeCell ref="F19:F25"/>
    <mergeCell ref="M12:M14"/>
    <mergeCell ref="N12:N14"/>
    <mergeCell ref="A15:A18"/>
    <mergeCell ref="B15:B18"/>
    <mergeCell ref="C15:C18"/>
    <mergeCell ref="D15:D18"/>
    <mergeCell ref="E15:E18"/>
    <mergeCell ref="F15:F18"/>
    <mergeCell ref="G12:G14"/>
    <mergeCell ref="H12:H14"/>
    <mergeCell ref="I12:I14"/>
    <mergeCell ref="J12:J14"/>
    <mergeCell ref="K12:K14"/>
    <mergeCell ref="L12:L14"/>
    <mergeCell ref="B2:I2"/>
    <mergeCell ref="B178:B179"/>
    <mergeCell ref="G7:K7"/>
    <mergeCell ref="A8:B8"/>
    <mergeCell ref="C8:F8"/>
    <mergeCell ref="A3:B3"/>
    <mergeCell ref="C3:E3"/>
    <mergeCell ref="A4:B4"/>
    <mergeCell ref="C4:D4"/>
    <mergeCell ref="A5:B5"/>
    <mergeCell ref="C5:D5"/>
    <mergeCell ref="A9:B9"/>
    <mergeCell ref="C9:F9"/>
    <mergeCell ref="A10:B10"/>
    <mergeCell ref="C10:F10"/>
    <mergeCell ref="A12:B14"/>
    <mergeCell ref="C12:F12"/>
    <mergeCell ref="A6:B6"/>
    <mergeCell ref="C6:D6"/>
    <mergeCell ref="A7:B7"/>
    <mergeCell ref="C7:D7"/>
    <mergeCell ref="A19:A25"/>
    <mergeCell ref="B19:B25"/>
    <mergeCell ref="C19:C25"/>
  </mergeCells>
  <hyperlinks>
    <hyperlink ref="L7" r:id="rId1"/>
  </hyperlinks>
  <pageMargins left="0.31496062992125984" right="0.31496062992125984" top="0.35433070866141736" bottom="0.35433070866141736" header="0.31496062992125984" footer="0.31496062992125984"/>
  <pageSetup paperSize="9" scale="44" orientation="landscape" r:id="rId2"/>
  <rowBreaks count="1" manualBreakCount="1">
    <brk id="63" max="1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3"/>
  <sheetViews>
    <sheetView view="pageBreakPreview" zoomScale="70" zoomScaleNormal="120" zoomScaleSheetLayoutView="70" workbookViewId="0">
      <selection activeCell="L6" sqref="L6"/>
    </sheetView>
  </sheetViews>
  <sheetFormatPr defaultRowHeight="12.75"/>
  <cols>
    <col min="2" max="2" width="42" customWidth="1"/>
    <col min="3" max="3" width="11.28515625" customWidth="1"/>
    <col min="4" max="4" width="13.5703125" customWidth="1"/>
    <col min="5" max="5" width="32.140625" customWidth="1"/>
    <col min="6" max="6" width="14" customWidth="1"/>
    <col min="7" max="7" width="17.42578125" customWidth="1"/>
    <col min="8" max="8" width="22" customWidth="1"/>
    <col min="9" max="9" width="21.42578125" customWidth="1"/>
    <col min="10" max="10" width="25.28515625" customWidth="1"/>
    <col min="11" max="11" width="25.85546875" customWidth="1"/>
    <col min="12" max="12" width="27" customWidth="1"/>
    <col min="15" max="15" width="22" customWidth="1"/>
  </cols>
  <sheetData>
    <row r="1" spans="1:15" ht="36.75" customHeight="1">
      <c r="A1" s="970"/>
      <c r="B1" s="1635" t="s">
        <v>345</v>
      </c>
      <c r="C1" s="1635"/>
      <c r="D1" s="1635"/>
      <c r="E1" s="1635"/>
      <c r="F1" s="1635"/>
      <c r="G1" s="1635"/>
      <c r="H1" s="1635"/>
      <c r="I1" s="1635"/>
      <c r="J1" s="1635"/>
      <c r="K1" s="911" t="s">
        <v>340</v>
      </c>
      <c r="L1" s="911"/>
      <c r="M1" s="9"/>
      <c r="N1" s="9"/>
      <c r="O1" s="9"/>
    </row>
    <row r="2" spans="1:15" ht="15.75">
      <c r="A2" s="970"/>
      <c r="B2" s="970"/>
      <c r="C2" s="969"/>
      <c r="D2" s="954"/>
      <c r="E2" s="954"/>
      <c r="F2" s="954"/>
      <c r="G2" s="954"/>
      <c r="I2" s="991" t="s">
        <v>355</v>
      </c>
      <c r="K2" s="10" t="s">
        <v>357</v>
      </c>
      <c r="L2" s="911"/>
      <c r="M2" s="9"/>
      <c r="N2" s="9"/>
      <c r="O2" s="9"/>
    </row>
    <row r="3" spans="1:15" ht="15.75">
      <c r="A3" s="1491" t="s">
        <v>353</v>
      </c>
      <c r="B3" s="1488"/>
      <c r="C3" s="1636" t="s">
        <v>43</v>
      </c>
      <c r="D3" s="1637"/>
      <c r="E3" s="26"/>
      <c r="F3" s="992" t="s">
        <v>33</v>
      </c>
      <c r="G3" s="993"/>
      <c r="I3" s="991">
        <f>C7*1%</f>
        <v>229.28700000000001</v>
      </c>
      <c r="K3" s="911" t="s">
        <v>238</v>
      </c>
      <c r="L3" s="911"/>
      <c r="M3" s="911"/>
      <c r="N3" s="911"/>
      <c r="O3" s="911"/>
    </row>
    <row r="4" spans="1:15" ht="17.25" customHeight="1">
      <c r="A4" s="1495" t="s">
        <v>29</v>
      </c>
      <c r="B4" s="1496"/>
      <c r="C4" s="1636">
        <v>2021</v>
      </c>
      <c r="D4" s="1637"/>
      <c r="E4" s="26"/>
      <c r="F4" s="971"/>
      <c r="G4" s="971"/>
      <c r="H4" s="954"/>
      <c r="I4" s="954"/>
      <c r="K4" s="97" t="s">
        <v>366</v>
      </c>
      <c r="L4" s="911"/>
      <c r="M4" s="911"/>
      <c r="N4" s="911"/>
      <c r="O4" s="911"/>
    </row>
    <row r="5" spans="1:15" ht="16.5" thickBot="1">
      <c r="A5" s="1491" t="s">
        <v>28</v>
      </c>
      <c r="B5" s="1488"/>
      <c r="C5" s="1640" t="s">
        <v>354</v>
      </c>
      <c r="D5" s="1641"/>
      <c r="E5" s="974"/>
      <c r="F5" s="971"/>
      <c r="G5" s="971"/>
      <c r="H5" s="954"/>
      <c r="I5" s="954"/>
      <c r="J5" s="954"/>
      <c r="K5" s="954"/>
      <c r="L5" s="954"/>
      <c r="M5" s="954"/>
      <c r="N5" s="9"/>
      <c r="O5" s="9"/>
    </row>
    <row r="6" spans="1:15" ht="103.5" customHeight="1" thickBot="1">
      <c r="A6" s="1278" t="s">
        <v>52</v>
      </c>
      <c r="B6" s="1642"/>
      <c r="C6" s="1643">
        <v>22928.7</v>
      </c>
      <c r="D6" s="1644"/>
      <c r="E6" s="26"/>
      <c r="F6" s="975" t="s">
        <v>221</v>
      </c>
      <c r="G6" s="802">
        <v>3903</v>
      </c>
      <c r="H6" s="954"/>
      <c r="I6" s="954"/>
      <c r="J6" s="954"/>
      <c r="K6" s="954"/>
      <c r="L6" s="954"/>
      <c r="M6" s="9"/>
      <c r="N6" s="9"/>
      <c r="O6" s="9"/>
    </row>
    <row r="7" spans="1:15" ht="56.25" customHeight="1" thickBot="1">
      <c r="A7" s="1278" t="s">
        <v>87</v>
      </c>
      <c r="B7" s="1645"/>
      <c r="C7" s="1646">
        <v>22928.7</v>
      </c>
      <c r="D7" s="1647"/>
      <c r="E7" s="994"/>
      <c r="F7" s="1484"/>
      <c r="G7" s="1485"/>
      <c r="H7" s="1485"/>
      <c r="I7" s="1485"/>
      <c r="J7" s="1486"/>
      <c r="K7" s="977" t="s">
        <v>217</v>
      </c>
      <c r="L7" s="954"/>
      <c r="M7" s="9"/>
      <c r="N7" s="9"/>
      <c r="O7" s="9"/>
    </row>
    <row r="8" spans="1:15" ht="40.5" customHeight="1" thickBot="1">
      <c r="A8" s="1487" t="s">
        <v>349</v>
      </c>
      <c r="B8" s="1488"/>
      <c r="C8" s="1638" t="s">
        <v>35</v>
      </c>
      <c r="D8" s="1639"/>
      <c r="E8" s="995" t="s">
        <v>36</v>
      </c>
      <c r="F8" s="979" t="s">
        <v>37</v>
      </c>
      <c r="G8" s="954"/>
      <c r="H8" s="954"/>
      <c r="I8" s="954"/>
      <c r="J8" s="954"/>
      <c r="K8" s="954"/>
      <c r="L8" s="954"/>
      <c r="M8" s="9"/>
      <c r="N8" s="9"/>
      <c r="O8" s="9"/>
    </row>
    <row r="9" spans="1:15" ht="17.25" customHeight="1" thickBot="1">
      <c r="A9" s="1487" t="s">
        <v>365</v>
      </c>
      <c r="B9" s="1501"/>
      <c r="C9" s="1673">
        <f>SUM(C14:C92)</f>
        <v>229.28700000000003</v>
      </c>
      <c r="D9" s="1674"/>
      <c r="E9" s="980"/>
      <c r="F9" s="981"/>
      <c r="G9" s="954"/>
      <c r="H9" s="954"/>
      <c r="I9" s="954"/>
      <c r="J9" s="954"/>
      <c r="K9" s="954"/>
      <c r="L9" s="954"/>
      <c r="M9" s="9"/>
      <c r="N9" s="9"/>
      <c r="O9" s="9"/>
    </row>
    <row r="10" spans="1:15" ht="23.25" customHeight="1" thickBot="1">
      <c r="A10" s="1487" t="s">
        <v>51</v>
      </c>
      <c r="B10" s="1501"/>
      <c r="C10" s="1675">
        <f>D14+D18+D30+D51+D80+D86+D92+D119</f>
        <v>234</v>
      </c>
      <c r="D10" s="1676"/>
      <c r="E10" s="983"/>
      <c r="F10" s="984"/>
      <c r="G10" s="954"/>
      <c r="H10" s="954"/>
      <c r="I10" s="954"/>
      <c r="J10" s="954"/>
      <c r="K10" s="954"/>
      <c r="L10" s="954"/>
      <c r="M10" s="9"/>
      <c r="N10" s="9"/>
      <c r="O10" s="9"/>
    </row>
    <row r="11" spans="1:15" ht="15">
      <c r="A11" s="954"/>
      <c r="B11" s="985"/>
      <c r="C11" s="986"/>
      <c r="D11" s="967"/>
      <c r="E11" s="987"/>
      <c r="F11" s="987"/>
      <c r="G11" s="954"/>
      <c r="H11" s="954"/>
      <c r="I11" s="954"/>
      <c r="J11" s="954"/>
      <c r="K11" s="954"/>
      <c r="L11" s="954"/>
      <c r="M11" s="9"/>
      <c r="N11" s="9"/>
      <c r="O11" s="9"/>
    </row>
    <row r="12" spans="1:15" ht="15">
      <c r="A12" s="1506" t="s">
        <v>34</v>
      </c>
      <c r="B12" s="1507"/>
      <c r="C12" s="1664" t="s">
        <v>349</v>
      </c>
      <c r="D12" s="1665"/>
      <c r="E12" s="1235" t="s">
        <v>38</v>
      </c>
      <c r="F12" s="1235" t="s">
        <v>64</v>
      </c>
      <c r="G12" s="1235" t="s">
        <v>45</v>
      </c>
      <c r="H12" s="1235" t="s">
        <v>351</v>
      </c>
      <c r="I12" s="1235" t="s">
        <v>90</v>
      </c>
      <c r="J12" s="1235" t="s">
        <v>93</v>
      </c>
      <c r="K12" s="1235" t="s">
        <v>92</v>
      </c>
      <c r="L12" s="1528" t="s">
        <v>40</v>
      </c>
      <c r="M12" s="9"/>
      <c r="N12" s="9"/>
      <c r="O12" s="9"/>
    </row>
    <row r="13" spans="1:15" ht="45.75" customHeight="1">
      <c r="A13" s="1510"/>
      <c r="B13" s="1511"/>
      <c r="C13" s="996" t="s">
        <v>31</v>
      </c>
      <c r="D13" s="997" t="s">
        <v>51</v>
      </c>
      <c r="E13" s="1216"/>
      <c r="F13" s="1215"/>
      <c r="G13" s="1216"/>
      <c r="H13" s="1216"/>
      <c r="I13" s="1216"/>
      <c r="J13" s="1216"/>
      <c r="K13" s="1216"/>
      <c r="L13" s="1529"/>
      <c r="M13" s="9"/>
      <c r="N13" s="9"/>
      <c r="O13" s="9"/>
    </row>
    <row r="14" spans="1:15" ht="15">
      <c r="A14" s="1520" t="s">
        <v>2</v>
      </c>
      <c r="B14" s="1506" t="s">
        <v>49</v>
      </c>
      <c r="C14" s="1522">
        <f>IF(I3*0.33/3&lt;1, 1, I3*0.33/3)</f>
        <v>25.22157</v>
      </c>
      <c r="D14" s="1651">
        <v>25</v>
      </c>
      <c r="E14" s="920" t="s">
        <v>167</v>
      </c>
      <c r="F14" s="921" t="s">
        <v>103</v>
      </c>
      <c r="G14" s="921"/>
      <c r="H14" s="921" t="s">
        <v>98</v>
      </c>
      <c r="I14" s="921"/>
      <c r="J14" s="921">
        <v>0.6</v>
      </c>
      <c r="K14" s="921" t="s">
        <v>121</v>
      </c>
      <c r="L14" s="921" t="s">
        <v>165</v>
      </c>
      <c r="M14" s="9"/>
      <c r="N14" s="9"/>
      <c r="O14" s="9"/>
    </row>
    <row r="15" spans="1:15" ht="15">
      <c r="A15" s="1521"/>
      <c r="B15" s="1508"/>
      <c r="C15" s="1523"/>
      <c r="D15" s="1652"/>
      <c r="E15" s="922" t="s">
        <v>229</v>
      </c>
      <c r="F15" s="923" t="s">
        <v>103</v>
      </c>
      <c r="G15" s="923"/>
      <c r="H15" s="923" t="s">
        <v>98</v>
      </c>
      <c r="I15" s="923"/>
      <c r="J15" s="923">
        <v>0.3</v>
      </c>
      <c r="K15" s="923" t="s">
        <v>121</v>
      </c>
      <c r="L15" s="923" t="s">
        <v>165</v>
      </c>
      <c r="M15" s="9"/>
      <c r="N15" s="9"/>
      <c r="O15" s="9"/>
    </row>
    <row r="16" spans="1:15" ht="15">
      <c r="A16" s="1521"/>
      <c r="B16" s="1508"/>
      <c r="C16" s="1523"/>
      <c r="D16" s="1652"/>
      <c r="E16" s="924" t="s">
        <v>228</v>
      </c>
      <c r="F16" s="925" t="s">
        <v>103</v>
      </c>
      <c r="G16" s="925"/>
      <c r="H16" s="925" t="s">
        <v>98</v>
      </c>
      <c r="I16" s="925"/>
      <c r="J16" s="925">
        <v>0.3</v>
      </c>
      <c r="K16" s="925" t="s">
        <v>121</v>
      </c>
      <c r="L16" s="925" t="s">
        <v>165</v>
      </c>
      <c r="M16" s="9"/>
      <c r="N16" s="9"/>
      <c r="O16" s="9"/>
    </row>
    <row r="17" spans="1:15" ht="15">
      <c r="A17" s="1530"/>
      <c r="B17" s="1531"/>
      <c r="C17" s="1524"/>
      <c r="D17" s="1653"/>
      <c r="E17" s="927"/>
      <c r="F17" s="928"/>
      <c r="G17" s="928"/>
      <c r="H17" s="928"/>
      <c r="I17" s="928"/>
      <c r="J17" s="928"/>
      <c r="K17" s="928"/>
      <c r="L17" s="928"/>
      <c r="M17" s="9"/>
      <c r="N17" s="9"/>
      <c r="O17" s="9"/>
    </row>
    <row r="18" spans="1:15" ht="15">
      <c r="A18" s="1520" t="s">
        <v>4</v>
      </c>
      <c r="B18" s="1506" t="s">
        <v>54</v>
      </c>
      <c r="C18" s="1522">
        <f>IF(I3*0.33/3&lt;1, 1, I3*0.33/3)</f>
        <v>25.22157</v>
      </c>
      <c r="D18" s="1654">
        <v>25</v>
      </c>
      <c r="E18" s="929"/>
      <c r="F18" s="930"/>
      <c r="G18" s="930"/>
      <c r="H18" s="930"/>
      <c r="I18" s="930"/>
      <c r="J18" s="930"/>
      <c r="K18" s="930"/>
      <c r="L18" s="930"/>
      <c r="M18" s="9"/>
      <c r="N18" s="9"/>
      <c r="O18" s="9"/>
    </row>
    <row r="19" spans="1:15" ht="15">
      <c r="A19" s="1521"/>
      <c r="B19" s="1508"/>
      <c r="C19" s="1523"/>
      <c r="D19" s="1652"/>
      <c r="E19" s="933" t="s">
        <v>203</v>
      </c>
      <c r="F19" s="934" t="s">
        <v>103</v>
      </c>
      <c r="G19" s="934"/>
      <c r="H19" s="934" t="s">
        <v>98</v>
      </c>
      <c r="I19" s="934"/>
      <c r="J19" s="934">
        <v>0.4</v>
      </c>
      <c r="K19" s="934" t="s">
        <v>121</v>
      </c>
      <c r="L19" s="934" t="s">
        <v>165</v>
      </c>
      <c r="M19" s="9"/>
      <c r="N19" s="9"/>
      <c r="O19" s="9"/>
    </row>
    <row r="20" spans="1:15" ht="15">
      <c r="A20" s="1521"/>
      <c r="B20" s="1508"/>
      <c r="C20" s="1523"/>
      <c r="D20" s="1652"/>
      <c r="E20" s="935"/>
      <c r="F20" s="936"/>
      <c r="G20" s="936"/>
      <c r="H20" s="936"/>
      <c r="I20" s="936"/>
      <c r="J20" s="936"/>
      <c r="K20" s="936"/>
      <c r="L20" s="936"/>
      <c r="M20" s="9"/>
      <c r="N20" s="9"/>
      <c r="O20" s="9"/>
    </row>
    <row r="21" spans="1:15" ht="15">
      <c r="A21" s="1521"/>
      <c r="B21" s="1508"/>
      <c r="C21" s="1523"/>
      <c r="D21" s="1652"/>
      <c r="E21" s="935"/>
      <c r="F21" s="936"/>
      <c r="G21" s="936"/>
      <c r="H21" s="936"/>
      <c r="I21" s="936"/>
      <c r="J21" s="936"/>
      <c r="K21" s="936"/>
      <c r="L21" s="936"/>
      <c r="M21" s="9"/>
      <c r="N21" s="9"/>
      <c r="O21" s="9"/>
    </row>
    <row r="22" spans="1:15" ht="11.25" customHeight="1">
      <c r="A22" s="1521"/>
      <c r="B22" s="1508"/>
      <c r="C22" s="1523"/>
      <c r="D22" s="1652"/>
      <c r="E22" s="935"/>
      <c r="F22" s="936"/>
      <c r="G22" s="936"/>
      <c r="H22" s="936"/>
      <c r="I22" s="936"/>
      <c r="J22" s="936"/>
      <c r="K22" s="936"/>
      <c r="L22" s="936"/>
      <c r="M22" s="9"/>
      <c r="N22" s="9"/>
      <c r="O22" s="9"/>
    </row>
    <row r="23" spans="1:15" ht="15">
      <c r="A23" s="1521"/>
      <c r="B23" s="1508"/>
      <c r="C23" s="1523"/>
      <c r="D23" s="1652"/>
      <c r="E23" s="935"/>
      <c r="F23" s="936" t="s">
        <v>323</v>
      </c>
      <c r="G23" s="936"/>
      <c r="H23" s="936"/>
      <c r="I23" s="936"/>
      <c r="J23" s="936"/>
      <c r="K23" s="936"/>
      <c r="L23" s="936"/>
      <c r="M23" s="9"/>
      <c r="N23" s="9"/>
      <c r="O23" s="9"/>
    </row>
    <row r="24" spans="1:15" ht="15">
      <c r="A24" s="1521"/>
      <c r="B24" s="1508"/>
      <c r="C24" s="1523"/>
      <c r="D24" s="1652"/>
      <c r="E24" s="935"/>
      <c r="F24" s="936"/>
      <c r="G24" s="936"/>
      <c r="H24" s="936"/>
      <c r="I24" s="936"/>
      <c r="J24" s="936"/>
      <c r="K24" s="936"/>
      <c r="L24" s="936"/>
      <c r="M24" s="9"/>
      <c r="N24" s="9"/>
      <c r="O24" s="9"/>
    </row>
    <row r="25" spans="1:15" ht="14.25" customHeight="1">
      <c r="A25" s="1521"/>
      <c r="B25" s="1508"/>
      <c r="C25" s="1523"/>
      <c r="D25" s="1652"/>
      <c r="E25" s="935"/>
      <c r="F25" s="936"/>
      <c r="G25" s="936"/>
      <c r="H25" s="936"/>
      <c r="I25" s="936"/>
      <c r="J25" s="936"/>
      <c r="K25" s="936"/>
      <c r="L25" s="936"/>
      <c r="M25" s="9"/>
      <c r="N25" s="9"/>
      <c r="O25" s="9"/>
    </row>
    <row r="26" spans="1:15" ht="15">
      <c r="A26" s="1521"/>
      <c r="B26" s="1508"/>
      <c r="C26" s="1523"/>
      <c r="D26" s="1652"/>
      <c r="E26" s="935"/>
      <c r="F26" s="936"/>
      <c r="G26" s="936"/>
      <c r="H26" s="936"/>
      <c r="I26" s="936"/>
      <c r="J26" s="936"/>
      <c r="K26" s="936"/>
      <c r="L26" s="936"/>
      <c r="M26" s="9"/>
      <c r="N26" s="9"/>
      <c r="O26" s="9"/>
    </row>
    <row r="27" spans="1:15" ht="15" customHeight="1">
      <c r="A27" s="1521"/>
      <c r="B27" s="1508"/>
      <c r="C27" s="1523"/>
      <c r="D27" s="1652"/>
      <c r="E27" s="935"/>
      <c r="F27" s="936"/>
      <c r="G27" s="936"/>
      <c r="H27" s="936"/>
      <c r="I27" s="936"/>
      <c r="J27" s="936"/>
      <c r="K27" s="936"/>
      <c r="L27" s="936"/>
      <c r="M27" s="9"/>
      <c r="N27" s="9"/>
      <c r="O27" s="9"/>
    </row>
    <row r="28" spans="1:15" ht="15">
      <c r="A28" s="1521"/>
      <c r="B28" s="1508"/>
      <c r="C28" s="1523"/>
      <c r="D28" s="1652"/>
      <c r="E28" s="935"/>
      <c r="F28" s="936"/>
      <c r="G28" s="936"/>
      <c r="H28" s="936"/>
      <c r="I28" s="936"/>
      <c r="J28" s="936"/>
      <c r="K28" s="936"/>
      <c r="L28" s="936"/>
      <c r="M28" s="9"/>
      <c r="N28" s="9"/>
      <c r="O28" s="9"/>
    </row>
    <row r="29" spans="1:15" ht="15">
      <c r="A29" s="1530"/>
      <c r="B29" s="1531"/>
      <c r="C29" s="1524"/>
      <c r="D29" s="1653"/>
      <c r="E29" s="937"/>
      <c r="F29" s="938"/>
      <c r="G29" s="938"/>
      <c r="H29" s="938"/>
      <c r="I29" s="938"/>
      <c r="J29" s="938"/>
      <c r="K29" s="938"/>
      <c r="L29" s="938"/>
      <c r="M29" s="9"/>
      <c r="N29" s="9"/>
      <c r="O29" s="9"/>
    </row>
    <row r="30" spans="1:15" ht="31.5">
      <c r="A30" s="1520" t="s">
        <v>7</v>
      </c>
      <c r="B30" s="962" t="s">
        <v>215</v>
      </c>
      <c r="C30" s="940">
        <f>IF(I3*0.33/3&lt;1, 1, I3*0.33/3)</f>
        <v>25.22157</v>
      </c>
      <c r="D30" s="998">
        <f>D31+D32+D37</f>
        <v>25</v>
      </c>
      <c r="E30" s="999"/>
      <c r="F30" s="1000"/>
      <c r="G30" s="1668"/>
      <c r="H30" s="1668"/>
      <c r="I30" s="1668"/>
      <c r="J30" s="1668"/>
      <c r="K30" s="1668"/>
      <c r="L30" s="1669"/>
      <c r="M30" s="9"/>
      <c r="N30" s="9"/>
      <c r="O30" s="9"/>
    </row>
    <row r="31" spans="1:15" ht="15.75">
      <c r="A31" s="1521"/>
      <c r="B31" s="945" t="s">
        <v>151</v>
      </c>
      <c r="C31" s="1085"/>
      <c r="D31" s="1001">
        <v>10</v>
      </c>
      <c r="E31" s="1002" t="s">
        <v>81</v>
      </c>
      <c r="F31" s="1003" t="s">
        <v>103</v>
      </c>
      <c r="G31" s="1003" t="s">
        <v>95</v>
      </c>
      <c r="H31" s="1003" t="s">
        <v>98</v>
      </c>
      <c r="I31" s="1004">
        <v>0.09</v>
      </c>
      <c r="J31" s="1003">
        <v>0.1</v>
      </c>
      <c r="K31" s="1003" t="s">
        <v>121</v>
      </c>
      <c r="L31" s="1003" t="s">
        <v>206</v>
      </c>
      <c r="M31" s="9"/>
      <c r="N31" s="9"/>
      <c r="O31" s="9"/>
    </row>
    <row r="32" spans="1:15" ht="15.75">
      <c r="A32" s="1521"/>
      <c r="B32" s="949" t="s">
        <v>57</v>
      </c>
      <c r="C32" s="1655"/>
      <c r="D32" s="1588">
        <v>9</v>
      </c>
      <c r="E32" s="929"/>
      <c r="F32" s="930"/>
      <c r="G32" s="930"/>
      <c r="H32" s="930"/>
      <c r="I32" s="720"/>
      <c r="J32" s="930"/>
      <c r="K32" s="930"/>
      <c r="L32" s="930"/>
      <c r="M32" s="9"/>
      <c r="N32" s="9"/>
      <c r="O32" s="9"/>
    </row>
    <row r="33" spans="1:15" ht="15.75">
      <c r="A33" s="1521"/>
      <c r="B33" s="799" t="s">
        <v>213</v>
      </c>
      <c r="C33" s="1656"/>
      <c r="D33" s="1589"/>
      <c r="E33" s="931" t="s">
        <v>106</v>
      </c>
      <c r="F33" s="932" t="s">
        <v>103</v>
      </c>
      <c r="G33" s="932" t="s">
        <v>104</v>
      </c>
      <c r="H33" s="932" t="s">
        <v>98</v>
      </c>
      <c r="I33" s="736">
        <v>0.4</v>
      </c>
      <c r="J33" s="932">
        <v>0.56000000000000005</v>
      </c>
      <c r="K33" s="932" t="s">
        <v>121</v>
      </c>
      <c r="L33" s="932" t="s">
        <v>206</v>
      </c>
      <c r="M33" s="9"/>
      <c r="N33" s="9"/>
      <c r="O33" s="9"/>
    </row>
    <row r="34" spans="1:15" ht="15.75">
      <c r="A34" s="1521"/>
      <c r="B34" s="799" t="s">
        <v>58</v>
      </c>
      <c r="C34" s="1656"/>
      <c r="D34" s="1589"/>
      <c r="E34" s="950" t="s">
        <v>105</v>
      </c>
      <c r="F34" s="951" t="s">
        <v>103</v>
      </c>
      <c r="G34" s="951" t="s">
        <v>104</v>
      </c>
      <c r="H34" s="951" t="s">
        <v>98</v>
      </c>
      <c r="I34" s="736">
        <v>0.4</v>
      </c>
      <c r="J34" s="951">
        <v>0.46</v>
      </c>
      <c r="K34" s="951" t="s">
        <v>121</v>
      </c>
      <c r="L34" s="951" t="s">
        <v>165</v>
      </c>
      <c r="M34" s="9"/>
      <c r="N34" s="9"/>
      <c r="O34" s="9"/>
    </row>
    <row r="35" spans="1:15" ht="15.75">
      <c r="A35" s="1521"/>
      <c r="B35" s="799" t="s">
        <v>350</v>
      </c>
      <c r="C35" s="1656"/>
      <c r="D35" s="1589"/>
      <c r="E35" s="935" t="s">
        <v>133</v>
      </c>
      <c r="F35" s="936" t="s">
        <v>103</v>
      </c>
      <c r="G35" s="936" t="s">
        <v>104</v>
      </c>
      <c r="H35" s="936" t="s">
        <v>98</v>
      </c>
      <c r="I35" s="736">
        <v>0.4</v>
      </c>
      <c r="J35" s="936">
        <v>0.55000000000000004</v>
      </c>
      <c r="K35" s="936" t="s">
        <v>121</v>
      </c>
      <c r="L35" s="936" t="s">
        <v>206</v>
      </c>
      <c r="M35" s="9"/>
      <c r="N35" s="9"/>
      <c r="O35" s="9"/>
    </row>
    <row r="36" spans="1:15" ht="15.75">
      <c r="A36" s="1521"/>
      <c r="B36" s="39" t="s">
        <v>139</v>
      </c>
      <c r="C36" s="1657"/>
      <c r="D36" s="1590"/>
      <c r="E36" s="937" t="s">
        <v>132</v>
      </c>
      <c r="F36" s="938" t="s">
        <v>103</v>
      </c>
      <c r="G36" s="938" t="s">
        <v>104</v>
      </c>
      <c r="H36" s="938" t="s">
        <v>98</v>
      </c>
      <c r="I36" s="736">
        <v>0.4</v>
      </c>
      <c r="J36" s="938">
        <v>0.67</v>
      </c>
      <c r="K36" s="938" t="s">
        <v>121</v>
      </c>
      <c r="L36" s="938" t="s">
        <v>206</v>
      </c>
      <c r="M36" s="9"/>
      <c r="N36" s="9"/>
      <c r="O36" s="9"/>
    </row>
    <row r="37" spans="1:15" ht="15.75">
      <c r="A37" s="1521"/>
      <c r="B37" s="953" t="s">
        <v>60</v>
      </c>
      <c r="C37" s="1656"/>
      <c r="D37" s="1589">
        <v>6</v>
      </c>
      <c r="E37" s="929" t="s">
        <v>61</v>
      </c>
      <c r="F37" s="930" t="s">
        <v>103</v>
      </c>
      <c r="G37" s="930"/>
      <c r="H37" s="930" t="s">
        <v>98</v>
      </c>
      <c r="I37" s="930"/>
      <c r="J37" s="930">
        <v>1</v>
      </c>
      <c r="K37" s="930" t="s">
        <v>121</v>
      </c>
      <c r="L37" s="930" t="s">
        <v>165</v>
      </c>
      <c r="M37" s="9"/>
      <c r="N37" s="9"/>
      <c r="O37" s="9"/>
    </row>
    <row r="38" spans="1:15" ht="15.75">
      <c r="A38" s="1521"/>
      <c r="B38" s="953"/>
      <c r="C38" s="1656"/>
      <c r="D38" s="1589"/>
      <c r="E38" s="931" t="s">
        <v>62</v>
      </c>
      <c r="F38" s="932" t="s">
        <v>103</v>
      </c>
      <c r="G38" s="932"/>
      <c r="H38" s="932" t="s">
        <v>98</v>
      </c>
      <c r="I38" s="932"/>
      <c r="J38" s="932">
        <v>1</v>
      </c>
      <c r="K38" s="932" t="s">
        <v>121</v>
      </c>
      <c r="L38" s="932" t="s">
        <v>165</v>
      </c>
      <c r="M38" s="9"/>
      <c r="N38" s="9"/>
      <c r="O38" s="9"/>
    </row>
    <row r="39" spans="1:15" ht="15.75">
      <c r="A39" s="1521"/>
      <c r="B39" s="953"/>
      <c r="C39" s="1656"/>
      <c r="D39" s="1589"/>
      <c r="E39" s="931" t="s">
        <v>63</v>
      </c>
      <c r="F39" s="932" t="s">
        <v>103</v>
      </c>
      <c r="G39" s="932"/>
      <c r="H39" s="932" t="s">
        <v>98</v>
      </c>
      <c r="I39" s="932"/>
      <c r="J39" s="932">
        <v>1</v>
      </c>
      <c r="K39" s="932" t="s">
        <v>121</v>
      </c>
      <c r="L39" s="932" t="s">
        <v>165</v>
      </c>
      <c r="M39" s="9"/>
      <c r="N39" s="9"/>
      <c r="O39" s="9"/>
    </row>
    <row r="40" spans="1:15" ht="15.75">
      <c r="A40" s="1521"/>
      <c r="B40" s="953"/>
      <c r="C40" s="1656"/>
      <c r="D40" s="1589"/>
      <c r="E40" s="931" t="s">
        <v>264</v>
      </c>
      <c r="F40" s="932" t="s">
        <v>103</v>
      </c>
      <c r="G40" s="932"/>
      <c r="H40" s="932" t="s">
        <v>98</v>
      </c>
      <c r="I40" s="932"/>
      <c r="J40" s="932">
        <v>1</v>
      </c>
      <c r="K40" s="932" t="s">
        <v>121</v>
      </c>
      <c r="L40" s="932" t="s">
        <v>165</v>
      </c>
      <c r="M40" s="9"/>
      <c r="N40" s="9"/>
      <c r="O40" s="9"/>
    </row>
    <row r="41" spans="1:15" ht="15.75">
      <c r="A41" s="1521"/>
      <c r="B41" s="953"/>
      <c r="C41" s="1656"/>
      <c r="D41" s="1589"/>
      <c r="E41" s="931" t="s">
        <v>285</v>
      </c>
      <c r="F41" s="932" t="s">
        <v>103</v>
      </c>
      <c r="G41" s="932"/>
      <c r="H41" s="932" t="s">
        <v>98</v>
      </c>
      <c r="I41" s="932"/>
      <c r="J41" s="932">
        <v>1</v>
      </c>
      <c r="K41" s="932" t="s">
        <v>121</v>
      </c>
      <c r="L41" s="932" t="s">
        <v>165</v>
      </c>
      <c r="M41" s="9"/>
      <c r="N41" s="9"/>
      <c r="O41" s="9"/>
    </row>
    <row r="42" spans="1:15" ht="15.75">
      <c r="A42" s="1521"/>
      <c r="B42" s="953"/>
      <c r="C42" s="1656"/>
      <c r="D42" s="1589"/>
      <c r="E42" s="931" t="s">
        <v>286</v>
      </c>
      <c r="F42" s="932" t="s">
        <v>103</v>
      </c>
      <c r="G42" s="932"/>
      <c r="H42" s="932" t="s">
        <v>98</v>
      </c>
      <c r="I42" s="932"/>
      <c r="J42" s="932">
        <v>1</v>
      </c>
      <c r="K42" s="932" t="s">
        <v>121</v>
      </c>
      <c r="L42" s="932" t="s">
        <v>165</v>
      </c>
      <c r="M42" s="9"/>
      <c r="N42" s="9"/>
      <c r="O42" s="9"/>
    </row>
    <row r="43" spans="1:15" ht="15.75">
      <c r="A43" s="1521"/>
      <c r="B43" s="953"/>
      <c r="C43" s="1656"/>
      <c r="D43" s="1589"/>
      <c r="E43" s="931" t="s">
        <v>265</v>
      </c>
      <c r="F43" s="932" t="s">
        <v>103</v>
      </c>
      <c r="G43" s="932"/>
      <c r="H43" s="932" t="s">
        <v>98</v>
      </c>
      <c r="I43" s="932"/>
      <c r="J43" s="932">
        <v>1</v>
      </c>
      <c r="K43" s="932" t="s">
        <v>121</v>
      </c>
      <c r="L43" s="932" t="s">
        <v>165</v>
      </c>
      <c r="M43" s="9"/>
      <c r="N43" s="9"/>
      <c r="O43" s="9"/>
    </row>
    <row r="44" spans="1:15" ht="18.75" customHeight="1">
      <c r="A44" s="1521"/>
      <c r="B44" s="953"/>
      <c r="C44" s="1656"/>
      <c r="D44" s="1589"/>
      <c r="E44" s="931" t="s">
        <v>284</v>
      </c>
      <c r="F44" s="932" t="s">
        <v>103</v>
      </c>
      <c r="G44" s="932"/>
      <c r="H44" s="932" t="s">
        <v>98</v>
      </c>
      <c r="I44" s="932"/>
      <c r="J44" s="932">
        <v>1</v>
      </c>
      <c r="K44" s="932" t="s">
        <v>121</v>
      </c>
      <c r="L44" s="932" t="s">
        <v>165</v>
      </c>
      <c r="M44" s="9"/>
      <c r="N44" s="9"/>
      <c r="O44" s="9"/>
    </row>
    <row r="45" spans="1:15" ht="15.75">
      <c r="A45" s="1521"/>
      <c r="B45" s="953"/>
      <c r="C45" s="1656"/>
      <c r="D45" s="1589"/>
      <c r="E45" s="933"/>
      <c r="F45" s="934"/>
      <c r="G45" s="934"/>
      <c r="H45" s="934"/>
      <c r="I45" s="934"/>
      <c r="J45" s="934"/>
      <c r="K45" s="934"/>
      <c r="L45" s="934"/>
      <c r="M45" s="9"/>
      <c r="N45" s="9"/>
      <c r="O45" s="9"/>
    </row>
    <row r="46" spans="1:15" ht="15.75">
      <c r="A46" s="1521"/>
      <c r="B46" s="953"/>
      <c r="C46" s="1656"/>
      <c r="D46" s="1589"/>
      <c r="E46" s="935"/>
      <c r="F46" s="951"/>
      <c r="G46" s="951"/>
      <c r="H46" s="951"/>
      <c r="I46" s="951"/>
      <c r="J46" s="951"/>
      <c r="K46" s="951"/>
      <c r="L46" s="951"/>
      <c r="M46" s="9"/>
      <c r="N46" s="9"/>
      <c r="O46" s="9"/>
    </row>
    <row r="47" spans="1:15" ht="15.75">
      <c r="A47" s="1521"/>
      <c r="B47" s="953"/>
      <c r="C47" s="1656"/>
      <c r="D47" s="1589"/>
      <c r="E47" s="935" t="s">
        <v>207</v>
      </c>
      <c r="F47" s="936" t="s">
        <v>103</v>
      </c>
      <c r="G47" s="936" t="s">
        <v>98</v>
      </c>
      <c r="H47" s="936" t="s">
        <v>98</v>
      </c>
      <c r="I47" s="936">
        <v>2.5</v>
      </c>
      <c r="J47" s="936">
        <v>4.5</v>
      </c>
      <c r="K47" s="936" t="s">
        <v>121</v>
      </c>
      <c r="L47" s="936" t="s">
        <v>165</v>
      </c>
      <c r="M47" s="9"/>
      <c r="N47" s="9"/>
      <c r="O47" s="9"/>
    </row>
    <row r="48" spans="1:15" ht="15.75">
      <c r="A48" s="1530"/>
      <c r="B48" s="1005"/>
      <c r="C48" s="1657"/>
      <c r="D48" s="1590"/>
      <c r="E48" s="937"/>
      <c r="F48" s="938"/>
      <c r="G48" s="938"/>
      <c r="H48" s="938"/>
      <c r="I48" s="938"/>
      <c r="J48" s="938"/>
      <c r="K48" s="938"/>
      <c r="L48" s="938"/>
      <c r="M48" s="9"/>
      <c r="N48" s="9"/>
      <c r="O48" s="9"/>
    </row>
    <row r="49" spans="1:15" ht="38.25" customHeight="1">
      <c r="A49" s="1506" t="s">
        <v>34</v>
      </c>
      <c r="B49" s="1507"/>
      <c r="C49" s="1664" t="s">
        <v>349</v>
      </c>
      <c r="D49" s="1665"/>
      <c r="E49" s="1235" t="s">
        <v>38</v>
      </c>
      <c r="F49" s="1235" t="s">
        <v>64</v>
      </c>
      <c r="G49" s="1235" t="s">
        <v>45</v>
      </c>
      <c r="H49" s="1235" t="s">
        <v>351</v>
      </c>
      <c r="I49" s="1235" t="s">
        <v>90</v>
      </c>
      <c r="J49" s="1235" t="s">
        <v>93</v>
      </c>
      <c r="K49" s="1235" t="s">
        <v>92</v>
      </c>
      <c r="L49" s="1528" t="s">
        <v>40</v>
      </c>
      <c r="M49" s="9"/>
      <c r="N49" s="9"/>
      <c r="O49" s="9"/>
    </row>
    <row r="50" spans="1:15" ht="35.25" customHeight="1">
      <c r="A50" s="1510"/>
      <c r="B50" s="1511"/>
      <c r="C50" s="996" t="s">
        <v>31</v>
      </c>
      <c r="D50" s="997" t="s">
        <v>51</v>
      </c>
      <c r="E50" s="1216"/>
      <c r="F50" s="1215"/>
      <c r="G50" s="1216"/>
      <c r="H50" s="1216"/>
      <c r="I50" s="1216"/>
      <c r="J50" s="1216"/>
      <c r="K50" s="1216"/>
      <c r="L50" s="1529"/>
      <c r="M50" s="9"/>
      <c r="N50" s="9"/>
      <c r="O50" s="9"/>
    </row>
    <row r="51" spans="1:15" ht="17.100000000000001" customHeight="1">
      <c r="A51" s="1553" t="s">
        <v>8</v>
      </c>
      <c r="B51" s="1506" t="s">
        <v>65</v>
      </c>
      <c r="C51" s="1660">
        <f>IF(I3*0.67*0.5&lt;1, 1, I3*0.67*0.5)</f>
        <v>76.81114500000001</v>
      </c>
      <c r="D51" s="1663">
        <v>77</v>
      </c>
      <c r="E51" s="1006" t="s">
        <v>193</v>
      </c>
      <c r="F51" s="1007" t="s">
        <v>103</v>
      </c>
      <c r="G51" s="1007" t="s">
        <v>104</v>
      </c>
      <c r="H51" s="1007" t="s">
        <v>98</v>
      </c>
      <c r="I51" s="1007">
        <v>40</v>
      </c>
      <c r="J51" s="1007">
        <v>51.16</v>
      </c>
      <c r="K51" s="1007">
        <v>50</v>
      </c>
      <c r="L51" s="1007" t="s">
        <v>166</v>
      </c>
      <c r="M51" s="9"/>
      <c r="N51" s="9"/>
      <c r="O51" s="9"/>
    </row>
    <row r="52" spans="1:15" ht="17.100000000000001" customHeight="1">
      <c r="A52" s="1544"/>
      <c r="B52" s="1508"/>
      <c r="C52" s="1661"/>
      <c r="D52" s="1589"/>
      <c r="E52" s="933" t="s">
        <v>252</v>
      </c>
      <c r="F52" s="934" t="s">
        <v>103</v>
      </c>
      <c r="G52" s="934" t="s">
        <v>95</v>
      </c>
      <c r="H52" s="934" t="s">
        <v>98</v>
      </c>
      <c r="I52" s="934">
        <v>5</v>
      </c>
      <c r="J52" s="934">
        <v>1239.3</v>
      </c>
      <c r="K52" s="934">
        <v>1000</v>
      </c>
      <c r="L52" s="934" t="s">
        <v>166</v>
      </c>
      <c r="M52" s="9"/>
      <c r="N52" s="9"/>
      <c r="O52" s="9"/>
    </row>
    <row r="53" spans="1:15" ht="17.100000000000001" customHeight="1">
      <c r="A53" s="1544"/>
      <c r="B53" s="1508"/>
      <c r="C53" s="1661"/>
      <c r="D53" s="1589"/>
      <c r="E53" s="933"/>
      <c r="F53" s="934"/>
      <c r="G53" s="934"/>
      <c r="H53" s="934"/>
      <c r="I53" s="934"/>
      <c r="J53" s="934"/>
      <c r="K53" s="934"/>
      <c r="L53" s="934"/>
      <c r="M53" s="9"/>
      <c r="N53" s="9"/>
      <c r="O53" s="9"/>
    </row>
    <row r="54" spans="1:15" ht="17.100000000000001" customHeight="1">
      <c r="A54" s="1544"/>
      <c r="B54" s="1508"/>
      <c r="C54" s="1661"/>
      <c r="D54" s="1589"/>
      <c r="E54" s="933" t="s">
        <v>109</v>
      </c>
      <c r="F54" s="934" t="s">
        <v>103</v>
      </c>
      <c r="G54" s="934" t="s">
        <v>98</v>
      </c>
      <c r="H54" s="934" t="s">
        <v>98</v>
      </c>
      <c r="I54" s="934">
        <v>50</v>
      </c>
      <c r="J54" s="934">
        <v>103.76</v>
      </c>
      <c r="K54" s="934">
        <v>100</v>
      </c>
      <c r="L54" s="934" t="s">
        <v>166</v>
      </c>
      <c r="M54" s="9"/>
      <c r="N54" s="9"/>
      <c r="O54" s="9"/>
    </row>
    <row r="55" spans="1:15" ht="17.100000000000001" customHeight="1">
      <c r="A55" s="1544"/>
      <c r="B55" s="1508"/>
      <c r="C55" s="1661"/>
      <c r="D55" s="1589"/>
      <c r="E55" s="950" t="s">
        <v>110</v>
      </c>
      <c r="F55" s="951" t="s">
        <v>103</v>
      </c>
      <c r="G55" s="951" t="s">
        <v>98</v>
      </c>
      <c r="H55" s="951" t="s">
        <v>98</v>
      </c>
      <c r="I55" s="951">
        <v>50</v>
      </c>
      <c r="J55" s="951">
        <v>104.73</v>
      </c>
      <c r="K55" s="951">
        <v>100</v>
      </c>
      <c r="L55" s="951" t="s">
        <v>166</v>
      </c>
      <c r="M55" s="9"/>
      <c r="N55" s="9"/>
      <c r="O55" s="9"/>
    </row>
    <row r="56" spans="1:15" ht="17.100000000000001" customHeight="1">
      <c r="A56" s="1544"/>
      <c r="B56" s="1508"/>
      <c r="C56" s="1661"/>
      <c r="D56" s="1589"/>
      <c r="E56" s="933" t="s">
        <v>168</v>
      </c>
      <c r="F56" s="934" t="s">
        <v>103</v>
      </c>
      <c r="G56" s="934" t="s">
        <v>98</v>
      </c>
      <c r="H56" s="934" t="s">
        <v>98</v>
      </c>
      <c r="I56" s="934">
        <v>50</v>
      </c>
      <c r="J56" s="934">
        <v>102.8</v>
      </c>
      <c r="K56" s="934">
        <v>100</v>
      </c>
      <c r="L56" s="934" t="s">
        <v>166</v>
      </c>
      <c r="M56" s="9"/>
      <c r="N56" s="9"/>
      <c r="O56" s="9"/>
    </row>
    <row r="57" spans="1:15" ht="17.100000000000001" customHeight="1">
      <c r="A57" s="1544"/>
      <c r="B57" s="1508"/>
      <c r="C57" s="1661"/>
      <c r="D57" s="1589"/>
      <c r="E57" s="931" t="s">
        <v>178</v>
      </c>
      <c r="F57" s="932" t="s">
        <v>103</v>
      </c>
      <c r="G57" s="932" t="s">
        <v>98</v>
      </c>
      <c r="H57" s="932" t="s">
        <v>98</v>
      </c>
      <c r="I57" s="932">
        <v>50</v>
      </c>
      <c r="J57" s="932">
        <v>104.39</v>
      </c>
      <c r="K57" s="932">
        <v>100</v>
      </c>
      <c r="L57" s="932" t="s">
        <v>166</v>
      </c>
      <c r="M57" s="9"/>
      <c r="N57" s="9"/>
      <c r="O57" s="9"/>
    </row>
    <row r="58" spans="1:15" ht="17.100000000000001" customHeight="1">
      <c r="A58" s="1544"/>
      <c r="B58" s="1508"/>
      <c r="C58" s="1661"/>
      <c r="D58" s="1589"/>
      <c r="E58" s="950"/>
      <c r="F58" s="951"/>
      <c r="G58" s="951"/>
      <c r="H58" s="951"/>
      <c r="I58" s="951"/>
      <c r="J58" s="951"/>
      <c r="K58" s="951"/>
      <c r="L58" s="951"/>
      <c r="M58" s="9"/>
      <c r="N58" s="9"/>
      <c r="O58" s="9"/>
    </row>
    <row r="59" spans="1:15" ht="17.100000000000001" customHeight="1">
      <c r="A59" s="1544"/>
      <c r="B59" s="1508"/>
      <c r="C59" s="1661"/>
      <c r="D59" s="1589"/>
      <c r="E59" s="933" t="s">
        <v>239</v>
      </c>
      <c r="F59" s="934" t="s">
        <v>103</v>
      </c>
      <c r="G59" s="934" t="s">
        <v>104</v>
      </c>
      <c r="H59" s="934" t="s">
        <v>98</v>
      </c>
      <c r="I59" s="934">
        <v>40</v>
      </c>
      <c r="J59" s="934">
        <v>109</v>
      </c>
      <c r="K59" s="934">
        <v>100</v>
      </c>
      <c r="L59" s="934" t="s">
        <v>165</v>
      </c>
      <c r="M59" s="9"/>
      <c r="N59" s="9"/>
      <c r="O59" s="9"/>
    </row>
    <row r="60" spans="1:15" ht="17.100000000000001" customHeight="1">
      <c r="A60" s="1544"/>
      <c r="B60" s="1508"/>
      <c r="C60" s="1661"/>
      <c r="D60" s="1589"/>
      <c r="E60" s="935"/>
      <c r="F60" s="936"/>
      <c r="G60" s="936"/>
      <c r="H60" s="936"/>
      <c r="I60" s="936"/>
      <c r="J60" s="936"/>
      <c r="K60" s="936"/>
      <c r="L60" s="936"/>
      <c r="M60" s="9"/>
      <c r="N60" s="9"/>
      <c r="O60" s="9"/>
    </row>
    <row r="61" spans="1:15" ht="17.100000000000001" customHeight="1">
      <c r="A61" s="1544"/>
      <c r="B61" s="1508"/>
      <c r="C61" s="1661"/>
      <c r="D61" s="1589"/>
      <c r="E61" s="935" t="s">
        <v>108</v>
      </c>
      <c r="F61" s="936" t="s">
        <v>103</v>
      </c>
      <c r="G61" s="936" t="s">
        <v>104</v>
      </c>
      <c r="H61" s="936" t="s">
        <v>98</v>
      </c>
      <c r="I61" s="936">
        <v>15</v>
      </c>
      <c r="J61" s="936">
        <v>12.49</v>
      </c>
      <c r="K61" s="936" t="s">
        <v>121</v>
      </c>
      <c r="L61" s="936" t="s">
        <v>166</v>
      </c>
      <c r="M61" s="9"/>
      <c r="N61" s="9"/>
      <c r="O61" s="9"/>
    </row>
    <row r="62" spans="1:15" ht="17.100000000000001" customHeight="1">
      <c r="A62" s="1544"/>
      <c r="B62" s="1508"/>
      <c r="C62" s="1661"/>
      <c r="D62" s="1589"/>
      <c r="E62" s="933" t="s">
        <v>214</v>
      </c>
      <c r="F62" s="934" t="s">
        <v>103</v>
      </c>
      <c r="G62" s="934" t="s">
        <v>104</v>
      </c>
      <c r="H62" s="934" t="s">
        <v>98</v>
      </c>
      <c r="I62" s="934">
        <v>15</v>
      </c>
      <c r="J62" s="934">
        <v>15.75</v>
      </c>
      <c r="K62" s="934" t="s">
        <v>121</v>
      </c>
      <c r="L62" s="934" t="s">
        <v>166</v>
      </c>
      <c r="M62" s="9"/>
      <c r="N62" s="9"/>
      <c r="O62" s="9"/>
    </row>
    <row r="63" spans="1:15" ht="17.100000000000001" customHeight="1">
      <c r="A63" s="1544"/>
      <c r="B63" s="1508"/>
      <c r="C63" s="1661"/>
      <c r="D63" s="1589"/>
      <c r="E63" s="950" t="s">
        <v>237</v>
      </c>
      <c r="F63" s="951" t="s">
        <v>103</v>
      </c>
      <c r="G63" s="951" t="s">
        <v>104</v>
      </c>
      <c r="H63" s="951" t="s">
        <v>98</v>
      </c>
      <c r="I63" s="951">
        <v>15</v>
      </c>
      <c r="J63" s="951">
        <v>13.57</v>
      </c>
      <c r="K63" s="951" t="s">
        <v>121</v>
      </c>
      <c r="L63" s="951" t="s">
        <v>166</v>
      </c>
      <c r="M63" s="9"/>
      <c r="N63" s="9"/>
      <c r="O63" s="9"/>
    </row>
    <row r="64" spans="1:15" ht="17.100000000000001" customHeight="1">
      <c r="A64" s="1544"/>
      <c r="B64" s="1508"/>
      <c r="C64" s="1661"/>
      <c r="D64" s="1589"/>
      <c r="E64" s="933" t="s">
        <v>241</v>
      </c>
      <c r="F64" s="934" t="s">
        <v>103</v>
      </c>
      <c r="G64" s="934" t="s">
        <v>104</v>
      </c>
      <c r="H64" s="934" t="s">
        <v>98</v>
      </c>
      <c r="I64" s="934">
        <v>15</v>
      </c>
      <c r="J64" s="934">
        <v>667</v>
      </c>
      <c r="K64" s="934">
        <v>600</v>
      </c>
      <c r="L64" s="934" t="s">
        <v>166</v>
      </c>
      <c r="M64" s="9"/>
      <c r="N64" s="9"/>
      <c r="O64" s="9"/>
    </row>
    <row r="65" spans="1:15" ht="17.100000000000001" customHeight="1">
      <c r="A65" s="1544"/>
      <c r="B65" s="1508"/>
      <c r="C65" s="1661"/>
      <c r="D65" s="1589"/>
      <c r="E65" s="933"/>
      <c r="F65" s="934"/>
      <c r="G65" s="934"/>
      <c r="H65" s="934"/>
      <c r="I65" s="934"/>
      <c r="J65" s="934"/>
      <c r="K65" s="934"/>
      <c r="L65" s="934"/>
      <c r="M65" s="9"/>
      <c r="N65" s="9"/>
      <c r="O65" s="9"/>
    </row>
    <row r="66" spans="1:15" ht="17.100000000000001" customHeight="1">
      <c r="A66" s="1544"/>
      <c r="B66" s="1508"/>
      <c r="C66" s="1661"/>
      <c r="D66" s="1589"/>
      <c r="E66" s="933" t="s">
        <v>256</v>
      </c>
      <c r="F66" s="934" t="s">
        <v>103</v>
      </c>
      <c r="G66" s="934" t="s">
        <v>104</v>
      </c>
      <c r="H66" s="934" t="s">
        <v>98</v>
      </c>
      <c r="I66" s="934">
        <v>60</v>
      </c>
      <c r="J66" s="934">
        <v>164.5</v>
      </c>
      <c r="K66" s="934" t="s">
        <v>121</v>
      </c>
      <c r="L66" s="934" t="s">
        <v>206</v>
      </c>
      <c r="M66" s="9"/>
      <c r="N66" s="9"/>
      <c r="O66" s="9"/>
    </row>
    <row r="67" spans="1:15" ht="17.100000000000001" customHeight="1">
      <c r="A67" s="1544"/>
      <c r="B67" s="1508"/>
      <c r="C67" s="1661"/>
      <c r="D67" s="1589"/>
      <c r="E67" s="935"/>
      <c r="F67" s="936"/>
      <c r="G67" s="936"/>
      <c r="H67" s="936"/>
      <c r="I67" s="936"/>
      <c r="J67" s="936"/>
      <c r="K67" s="936"/>
      <c r="L67" s="936"/>
      <c r="M67" s="9"/>
      <c r="N67" s="9"/>
      <c r="O67" s="9"/>
    </row>
    <row r="68" spans="1:15" ht="17.100000000000001" customHeight="1">
      <c r="A68" s="1544"/>
      <c r="B68" s="1508"/>
      <c r="C68" s="1661"/>
      <c r="D68" s="1589"/>
      <c r="E68" s="935" t="s">
        <v>111</v>
      </c>
      <c r="F68" s="936" t="s">
        <v>103</v>
      </c>
      <c r="G68" s="936" t="s">
        <v>98</v>
      </c>
      <c r="H68" s="936" t="s">
        <v>98</v>
      </c>
      <c r="I68" s="936">
        <v>50</v>
      </c>
      <c r="J68" s="936">
        <v>109.8</v>
      </c>
      <c r="K68" s="936">
        <v>100</v>
      </c>
      <c r="L68" s="936" t="s">
        <v>206</v>
      </c>
      <c r="M68" s="9"/>
      <c r="N68" s="9"/>
      <c r="O68" s="9"/>
    </row>
    <row r="69" spans="1:15" ht="17.100000000000001" customHeight="1">
      <c r="A69" s="1544"/>
      <c r="B69" s="1508"/>
      <c r="C69" s="1661"/>
      <c r="D69" s="1589"/>
      <c r="E69" s="935" t="s">
        <v>266</v>
      </c>
      <c r="F69" s="936" t="s">
        <v>103</v>
      </c>
      <c r="G69" s="936" t="s">
        <v>98</v>
      </c>
      <c r="H69" s="936" t="s">
        <v>98</v>
      </c>
      <c r="I69" s="936">
        <v>50</v>
      </c>
      <c r="J69" s="936">
        <v>113.5</v>
      </c>
      <c r="K69" s="936">
        <v>100</v>
      </c>
      <c r="L69" s="936" t="s">
        <v>206</v>
      </c>
      <c r="M69" s="9"/>
      <c r="N69" s="9"/>
      <c r="O69" s="9"/>
    </row>
    <row r="70" spans="1:15" ht="17.100000000000001" customHeight="1">
      <c r="A70" s="1544"/>
      <c r="B70" s="1508"/>
      <c r="C70" s="1661"/>
      <c r="D70" s="1589"/>
      <c r="E70" s="935" t="s">
        <v>267</v>
      </c>
      <c r="F70" s="936" t="s">
        <v>103</v>
      </c>
      <c r="G70" s="936" t="s">
        <v>98</v>
      </c>
      <c r="H70" s="936" t="s">
        <v>98</v>
      </c>
      <c r="I70" s="936">
        <v>50</v>
      </c>
      <c r="J70" s="936">
        <v>108.4</v>
      </c>
      <c r="K70" s="936">
        <v>100</v>
      </c>
      <c r="L70" s="936" t="s">
        <v>206</v>
      </c>
      <c r="M70" s="9"/>
      <c r="N70" s="9"/>
      <c r="O70" s="9"/>
    </row>
    <row r="71" spans="1:15" ht="17.100000000000001" customHeight="1">
      <c r="A71" s="1544"/>
      <c r="B71" s="1508"/>
      <c r="C71" s="1661"/>
      <c r="D71" s="1589"/>
      <c r="E71" s="935" t="s">
        <v>268</v>
      </c>
      <c r="F71" s="936" t="s">
        <v>103</v>
      </c>
      <c r="G71" s="936" t="s">
        <v>98</v>
      </c>
      <c r="H71" s="936" t="s">
        <v>98</v>
      </c>
      <c r="I71" s="936">
        <v>50</v>
      </c>
      <c r="J71" s="936">
        <v>114.4</v>
      </c>
      <c r="K71" s="936">
        <v>100</v>
      </c>
      <c r="L71" s="936" t="s">
        <v>206</v>
      </c>
      <c r="M71" s="9"/>
      <c r="N71" s="9"/>
      <c r="O71" s="9"/>
    </row>
    <row r="72" spans="1:15" ht="17.100000000000001" customHeight="1">
      <c r="A72" s="1544"/>
      <c r="B72" s="1508"/>
      <c r="C72" s="1661"/>
      <c r="D72" s="1589"/>
      <c r="E72" s="935" t="s">
        <v>269</v>
      </c>
      <c r="F72" s="936" t="s">
        <v>103</v>
      </c>
      <c r="G72" s="936" t="s">
        <v>98</v>
      </c>
      <c r="H72" s="936" t="s">
        <v>98</v>
      </c>
      <c r="I72" s="936">
        <v>50</v>
      </c>
      <c r="J72" s="936">
        <v>109.5</v>
      </c>
      <c r="K72" s="936">
        <v>100</v>
      </c>
      <c r="L72" s="936" t="s">
        <v>206</v>
      </c>
      <c r="M72" s="9"/>
      <c r="N72" s="9"/>
      <c r="O72" s="9"/>
    </row>
    <row r="73" spans="1:15" ht="17.100000000000001" customHeight="1">
      <c r="A73" s="1544"/>
      <c r="B73" s="1508"/>
      <c r="C73" s="1661"/>
      <c r="D73" s="1589"/>
      <c r="E73" s="1013" t="s">
        <v>270</v>
      </c>
      <c r="F73" s="936" t="s">
        <v>103</v>
      </c>
      <c r="G73" s="936" t="s">
        <v>98</v>
      </c>
      <c r="H73" s="936" t="s">
        <v>98</v>
      </c>
      <c r="I73" s="936">
        <v>50</v>
      </c>
      <c r="J73" s="936">
        <v>109.2</v>
      </c>
      <c r="K73" s="936">
        <v>100</v>
      </c>
      <c r="L73" s="936" t="s">
        <v>206</v>
      </c>
      <c r="M73" s="9"/>
      <c r="N73" s="9"/>
      <c r="O73" s="9"/>
    </row>
    <row r="74" spans="1:15" ht="17.100000000000001" customHeight="1">
      <c r="A74" s="1544"/>
      <c r="B74" s="1508"/>
      <c r="C74" s="1661"/>
      <c r="D74" s="1589"/>
      <c r="E74" s="935" t="s">
        <v>271</v>
      </c>
      <c r="F74" s="936" t="s">
        <v>103</v>
      </c>
      <c r="G74" s="936" t="s">
        <v>98</v>
      </c>
      <c r="H74" s="936" t="s">
        <v>98</v>
      </c>
      <c r="I74" s="936">
        <v>50</v>
      </c>
      <c r="J74" s="936">
        <v>120.2</v>
      </c>
      <c r="K74" s="936">
        <v>100</v>
      </c>
      <c r="L74" s="936" t="s">
        <v>206</v>
      </c>
      <c r="M74" s="9"/>
      <c r="N74" s="9"/>
      <c r="O74" s="9"/>
    </row>
    <row r="75" spans="1:15" ht="17.100000000000001" customHeight="1">
      <c r="A75" s="1544"/>
      <c r="B75" s="1508"/>
      <c r="C75" s="1661"/>
      <c r="D75" s="1589"/>
      <c r="E75" s="935" t="s">
        <v>112</v>
      </c>
      <c r="F75" s="936" t="s">
        <v>103</v>
      </c>
      <c r="G75" s="936" t="s">
        <v>98</v>
      </c>
      <c r="H75" s="936" t="s">
        <v>98</v>
      </c>
      <c r="I75" s="936">
        <v>50</v>
      </c>
      <c r="J75" s="936">
        <v>112.9</v>
      </c>
      <c r="K75" s="936">
        <v>100</v>
      </c>
      <c r="L75" s="936" t="s">
        <v>206</v>
      </c>
      <c r="M75" s="9"/>
      <c r="N75" s="9"/>
      <c r="O75" s="9"/>
    </row>
    <row r="76" spans="1:15" ht="17.100000000000001" customHeight="1">
      <c r="A76" s="1544"/>
      <c r="B76" s="1508"/>
      <c r="C76" s="1661"/>
      <c r="D76" s="1589"/>
      <c r="E76" s="935" t="s">
        <v>113</v>
      </c>
      <c r="F76" s="936" t="s">
        <v>103</v>
      </c>
      <c r="G76" s="936" t="s">
        <v>98</v>
      </c>
      <c r="H76" s="936" t="s">
        <v>98</v>
      </c>
      <c r="I76" s="936">
        <v>50</v>
      </c>
      <c r="J76" s="936">
        <v>113.9</v>
      </c>
      <c r="K76" s="936">
        <v>100</v>
      </c>
      <c r="L76" s="936" t="s">
        <v>206</v>
      </c>
      <c r="M76" s="9"/>
      <c r="N76" s="9"/>
      <c r="O76" s="9"/>
    </row>
    <row r="77" spans="1:15" ht="17.100000000000001" customHeight="1">
      <c r="A77" s="1544"/>
      <c r="B77" s="1508"/>
      <c r="C77" s="1661"/>
      <c r="D77" s="1589"/>
      <c r="E77" s="935" t="s">
        <v>272</v>
      </c>
      <c r="F77" s="936" t="s">
        <v>103</v>
      </c>
      <c r="G77" s="936" t="s">
        <v>98</v>
      </c>
      <c r="H77" s="936" t="s">
        <v>98</v>
      </c>
      <c r="I77" s="936">
        <v>25</v>
      </c>
      <c r="J77" s="936">
        <v>58.58</v>
      </c>
      <c r="K77" s="936">
        <v>50</v>
      </c>
      <c r="L77" s="936" t="s">
        <v>206</v>
      </c>
      <c r="M77" s="9"/>
      <c r="N77" s="9"/>
      <c r="O77" s="9"/>
    </row>
    <row r="78" spans="1:15" ht="15">
      <c r="A78" s="1544"/>
      <c r="B78" s="1508"/>
      <c r="C78" s="1661"/>
      <c r="D78" s="1589"/>
      <c r="E78" s="935"/>
      <c r="F78" s="936"/>
      <c r="G78" s="936"/>
      <c r="H78" s="936"/>
      <c r="I78" s="936"/>
      <c r="J78" s="936"/>
      <c r="K78" s="936"/>
      <c r="L78" s="936"/>
      <c r="M78" s="9"/>
      <c r="N78" s="9"/>
      <c r="O78" s="9"/>
    </row>
    <row r="79" spans="1:15" ht="15">
      <c r="A79" s="1545"/>
      <c r="B79" s="1531"/>
      <c r="C79" s="1662"/>
      <c r="D79" s="1590"/>
      <c r="E79" s="937"/>
      <c r="F79" s="938"/>
      <c r="G79" s="938"/>
      <c r="H79" s="938"/>
      <c r="I79" s="938"/>
      <c r="J79" s="938"/>
      <c r="K79" s="938"/>
      <c r="L79" s="938"/>
      <c r="M79" s="9"/>
      <c r="N79" s="9"/>
      <c r="O79" s="9"/>
    </row>
    <row r="80" spans="1:15" ht="16.5" customHeight="1">
      <c r="A80" s="1520" t="s">
        <v>10</v>
      </c>
      <c r="B80" s="1553" t="s">
        <v>66</v>
      </c>
      <c r="C80" s="1658">
        <f>IF(I3*0.67*0.2&lt;1, 1, I3*0.67*0.2)</f>
        <v>30.724458000000006</v>
      </c>
      <c r="D80" s="1588">
        <v>31</v>
      </c>
      <c r="E80" s="931" t="s">
        <v>114</v>
      </c>
      <c r="F80" s="932" t="s">
        <v>103</v>
      </c>
      <c r="G80" s="932"/>
      <c r="H80" s="932" t="s">
        <v>98</v>
      </c>
      <c r="I80" s="932"/>
      <c r="J80" s="932">
        <v>130.24</v>
      </c>
      <c r="K80" s="932" t="s">
        <v>121</v>
      </c>
      <c r="L80" s="932" t="s">
        <v>166</v>
      </c>
      <c r="M80" s="9"/>
      <c r="N80" s="9"/>
      <c r="O80" s="9"/>
    </row>
    <row r="81" spans="1:15" ht="17.25" customHeight="1">
      <c r="A81" s="1521"/>
      <c r="B81" s="1544"/>
      <c r="C81" s="1658"/>
      <c r="D81" s="1589"/>
      <c r="E81" s="931" t="s">
        <v>172</v>
      </c>
      <c r="F81" s="932" t="s">
        <v>103</v>
      </c>
      <c r="G81" s="932"/>
      <c r="H81" s="932" t="s">
        <v>98</v>
      </c>
      <c r="I81" s="932"/>
      <c r="J81" s="932">
        <v>59.13</v>
      </c>
      <c r="K81" s="932">
        <v>50</v>
      </c>
      <c r="L81" s="932" t="s">
        <v>166</v>
      </c>
      <c r="M81" s="9"/>
      <c r="N81" s="9"/>
      <c r="O81" s="9"/>
    </row>
    <row r="82" spans="1:15" ht="16.5" customHeight="1">
      <c r="A82" s="1521"/>
      <c r="B82" s="1544"/>
      <c r="C82" s="1658"/>
      <c r="D82" s="1589"/>
      <c r="E82" s="931" t="s">
        <v>175</v>
      </c>
      <c r="F82" s="932" t="s">
        <v>103</v>
      </c>
      <c r="G82" s="932"/>
      <c r="H82" s="932" t="s">
        <v>98</v>
      </c>
      <c r="I82" s="932"/>
      <c r="J82" s="958">
        <v>3.4</v>
      </c>
      <c r="K82" s="932" t="s">
        <v>121</v>
      </c>
      <c r="L82" s="932" t="s">
        <v>166</v>
      </c>
      <c r="M82" s="9"/>
      <c r="N82" s="9"/>
      <c r="O82" s="9"/>
    </row>
    <row r="83" spans="1:15" ht="18.75" customHeight="1">
      <c r="A83" s="1521"/>
      <c r="B83" s="1544"/>
      <c r="C83" s="1658"/>
      <c r="D83" s="1589"/>
      <c r="E83" s="931"/>
      <c r="F83" s="932"/>
      <c r="G83" s="932"/>
      <c r="H83" s="932"/>
      <c r="I83" s="932"/>
      <c r="J83" s="932"/>
      <c r="K83" s="932"/>
      <c r="L83" s="932"/>
      <c r="M83" s="9"/>
      <c r="N83" s="9"/>
      <c r="O83" s="9"/>
    </row>
    <row r="84" spans="1:15" ht="15">
      <c r="A84" s="1521"/>
      <c r="B84" s="1544"/>
      <c r="C84" s="1658"/>
      <c r="D84" s="1589"/>
      <c r="E84" s="931"/>
      <c r="F84" s="932"/>
      <c r="G84" s="932"/>
      <c r="H84" s="932"/>
      <c r="I84" s="932"/>
      <c r="J84" s="932"/>
      <c r="K84" s="932"/>
      <c r="L84" s="932"/>
      <c r="M84" s="9"/>
      <c r="N84" s="9"/>
      <c r="O84" s="9"/>
    </row>
    <row r="85" spans="1:15" ht="15">
      <c r="A85" s="1530"/>
      <c r="B85" s="1545"/>
      <c r="C85" s="1659"/>
      <c r="D85" s="1590"/>
      <c r="E85" s="927"/>
      <c r="F85" s="928"/>
      <c r="G85" s="928"/>
      <c r="H85" s="928"/>
      <c r="I85" s="928"/>
      <c r="J85" s="928"/>
      <c r="K85" s="928"/>
      <c r="L85" s="928"/>
      <c r="M85" s="9"/>
      <c r="N85" s="9"/>
      <c r="O85" s="9"/>
    </row>
    <row r="86" spans="1:15" ht="15" customHeight="1">
      <c r="A86" s="1596" t="s">
        <v>15</v>
      </c>
      <c r="B86" s="1599" t="s">
        <v>70</v>
      </c>
      <c r="C86" s="1648"/>
      <c r="D86" s="1588"/>
      <c r="E86" s="920"/>
      <c r="F86" s="921"/>
      <c r="G86" s="921"/>
      <c r="H86" s="921"/>
      <c r="I86" s="921"/>
      <c r="J86" s="921"/>
      <c r="K86" s="921"/>
      <c r="L86" s="921"/>
      <c r="M86" s="9"/>
      <c r="N86" s="9"/>
      <c r="O86" s="9"/>
    </row>
    <row r="87" spans="1:15" ht="16.5" customHeight="1">
      <c r="A87" s="1597"/>
      <c r="B87" s="1600"/>
      <c r="C87" s="1649"/>
      <c r="D87" s="1589"/>
      <c r="E87" s="924"/>
      <c r="F87" s="925"/>
      <c r="G87" s="925"/>
      <c r="H87" s="925"/>
      <c r="I87" s="925"/>
      <c r="J87" s="925"/>
      <c r="K87" s="925"/>
      <c r="L87" s="925"/>
      <c r="M87" s="9"/>
      <c r="N87" s="9"/>
      <c r="O87" s="9"/>
    </row>
    <row r="88" spans="1:15" ht="15" customHeight="1">
      <c r="A88" s="1597"/>
      <c r="B88" s="1600"/>
      <c r="C88" s="1649"/>
      <c r="D88" s="1589"/>
      <c r="E88" s="924"/>
      <c r="F88" s="925"/>
      <c r="G88" s="925"/>
      <c r="H88" s="925"/>
      <c r="I88" s="925"/>
      <c r="J88" s="925"/>
      <c r="K88" s="925"/>
      <c r="L88" s="925"/>
      <c r="M88" s="9"/>
      <c r="N88" s="9"/>
      <c r="O88" s="9"/>
    </row>
    <row r="89" spans="1:15" ht="15">
      <c r="A89" s="1598"/>
      <c r="B89" s="1601"/>
      <c r="C89" s="1650"/>
      <c r="D89" s="1590"/>
      <c r="E89" s="1008"/>
      <c r="F89" s="1009"/>
      <c r="G89" s="1009"/>
      <c r="H89" s="1009"/>
      <c r="I89" s="1009"/>
      <c r="J89" s="1009"/>
      <c r="K89" s="1009"/>
      <c r="L89" s="1009"/>
      <c r="M89" s="9"/>
      <c r="N89" s="9"/>
      <c r="O89" s="9"/>
    </row>
    <row r="90" spans="1:15" ht="28.5" customHeight="1">
      <c r="A90" s="1506" t="s">
        <v>34</v>
      </c>
      <c r="B90" s="1507"/>
      <c r="C90" s="1664" t="s">
        <v>349</v>
      </c>
      <c r="D90" s="1665"/>
      <c r="E90" s="1235" t="s">
        <v>38</v>
      </c>
      <c r="F90" s="1235" t="s">
        <v>64</v>
      </c>
      <c r="G90" s="1235" t="s">
        <v>45</v>
      </c>
      <c r="H90" s="1235" t="s">
        <v>351</v>
      </c>
      <c r="I90" s="1235" t="s">
        <v>90</v>
      </c>
      <c r="J90" s="1235" t="s">
        <v>93</v>
      </c>
      <c r="K90" s="1235" t="s">
        <v>92</v>
      </c>
      <c r="L90" s="1528" t="s">
        <v>40</v>
      </c>
      <c r="M90" s="9"/>
      <c r="N90" s="9"/>
      <c r="O90" s="9"/>
    </row>
    <row r="91" spans="1:15" ht="50.25" customHeight="1" thickBot="1">
      <c r="A91" s="1510"/>
      <c r="B91" s="1511"/>
      <c r="C91" s="996" t="s">
        <v>31</v>
      </c>
      <c r="D91" s="997" t="s">
        <v>51</v>
      </c>
      <c r="E91" s="1216"/>
      <c r="F91" s="1215"/>
      <c r="G91" s="1216"/>
      <c r="H91" s="1216"/>
      <c r="I91" s="1216"/>
      <c r="J91" s="1216"/>
      <c r="K91" s="1216"/>
      <c r="L91" s="1529"/>
      <c r="M91" s="9"/>
      <c r="N91" s="9"/>
      <c r="O91" s="9"/>
    </row>
    <row r="92" spans="1:15" ht="16.5" thickBot="1">
      <c r="A92" s="1666" t="s">
        <v>25</v>
      </c>
      <c r="B92" s="1667"/>
      <c r="C92" s="1010">
        <f>IF(I3*0.67*0.3&lt;1, 1, I3*0.67*0.3)</f>
        <v>46.086687000000005</v>
      </c>
      <c r="D92" s="1011">
        <f>D93+D103+D109+D114</f>
        <v>46</v>
      </c>
      <c r="E92" s="1012"/>
      <c r="F92" s="1000"/>
      <c r="G92" s="1668"/>
      <c r="H92" s="1668"/>
      <c r="I92" s="1668"/>
      <c r="J92" s="1668"/>
      <c r="K92" s="1668"/>
      <c r="L92" s="1669"/>
      <c r="M92" s="9"/>
      <c r="N92" s="9"/>
      <c r="O92" s="9"/>
    </row>
    <row r="93" spans="1:15" ht="15">
      <c r="A93" s="1520" t="s">
        <v>17</v>
      </c>
      <c r="B93" s="1553" t="s">
        <v>71</v>
      </c>
      <c r="C93" s="1615"/>
      <c r="D93" s="1588">
        <v>20</v>
      </c>
      <c r="E93" s="929" t="s">
        <v>296</v>
      </c>
      <c r="F93" s="930" t="s">
        <v>103</v>
      </c>
      <c r="G93" s="930" t="s">
        <v>170</v>
      </c>
      <c r="H93" s="930" t="s">
        <v>120</v>
      </c>
      <c r="I93" s="930">
        <v>1</v>
      </c>
      <c r="J93" s="930">
        <v>1</v>
      </c>
      <c r="K93" s="930">
        <v>10</v>
      </c>
      <c r="L93" s="930" t="s">
        <v>254</v>
      </c>
      <c r="M93" s="9"/>
      <c r="N93" s="9"/>
      <c r="O93" s="9"/>
    </row>
    <row r="94" spans="1:15" ht="15">
      <c r="A94" s="1521"/>
      <c r="B94" s="1544"/>
      <c r="C94" s="1615"/>
      <c r="D94" s="1589"/>
      <c r="E94" s="933" t="s">
        <v>298</v>
      </c>
      <c r="F94" s="934" t="s">
        <v>103</v>
      </c>
      <c r="G94" s="934" t="s">
        <v>170</v>
      </c>
      <c r="H94" s="934" t="s">
        <v>120</v>
      </c>
      <c r="I94" s="934">
        <v>1</v>
      </c>
      <c r="J94" s="934">
        <v>1</v>
      </c>
      <c r="K94" s="934">
        <v>10</v>
      </c>
      <c r="L94" s="934" t="s">
        <v>300</v>
      </c>
      <c r="M94" s="9"/>
      <c r="N94" s="9"/>
      <c r="O94" s="9"/>
    </row>
    <row r="95" spans="1:15" ht="15">
      <c r="A95" s="1521"/>
      <c r="B95" s="1544"/>
      <c r="C95" s="1615"/>
      <c r="D95" s="1589"/>
      <c r="E95" s="950" t="s">
        <v>322</v>
      </c>
      <c r="F95" s="951" t="s">
        <v>103</v>
      </c>
      <c r="G95" s="951" t="s">
        <v>170</v>
      </c>
      <c r="H95" s="951" t="s">
        <v>120</v>
      </c>
      <c r="I95" s="951">
        <v>1</v>
      </c>
      <c r="J95" s="951">
        <v>1</v>
      </c>
      <c r="K95" s="951">
        <v>10</v>
      </c>
      <c r="L95" s="951" t="s">
        <v>300</v>
      </c>
      <c r="M95" s="9"/>
      <c r="N95" s="9"/>
      <c r="O95" s="9"/>
    </row>
    <row r="96" spans="1:15" ht="39" customHeight="1">
      <c r="A96" s="1521"/>
      <c r="B96" s="1508"/>
      <c r="C96" s="1615"/>
      <c r="D96" s="1589"/>
      <c r="E96" s="1016" t="s">
        <v>321</v>
      </c>
      <c r="F96" s="934" t="s">
        <v>103</v>
      </c>
      <c r="G96" s="934" t="s">
        <v>170</v>
      </c>
      <c r="H96" s="934" t="s">
        <v>120</v>
      </c>
      <c r="I96" s="934">
        <v>1</v>
      </c>
      <c r="J96" s="934">
        <v>1</v>
      </c>
      <c r="K96" s="934">
        <v>50</v>
      </c>
      <c r="L96" s="934" t="s">
        <v>254</v>
      </c>
      <c r="M96" s="9"/>
      <c r="N96" s="9"/>
      <c r="O96" s="9"/>
    </row>
    <row r="97" spans="1:15" ht="45">
      <c r="A97" s="1521"/>
      <c r="B97" s="1508"/>
      <c r="C97" s="1615"/>
      <c r="D97" s="1589"/>
      <c r="E97" s="1014" t="s">
        <v>282</v>
      </c>
      <c r="F97" s="934" t="s">
        <v>103</v>
      </c>
      <c r="G97" s="934" t="s">
        <v>170</v>
      </c>
      <c r="H97" s="934" t="s">
        <v>120</v>
      </c>
      <c r="I97" s="934">
        <v>1</v>
      </c>
      <c r="J97" s="934">
        <v>1</v>
      </c>
      <c r="K97" s="934">
        <v>75</v>
      </c>
      <c r="L97" s="934" t="s">
        <v>254</v>
      </c>
      <c r="M97" s="9"/>
      <c r="N97" s="9"/>
      <c r="O97" s="9"/>
    </row>
    <row r="98" spans="1:15" ht="15">
      <c r="A98" s="1521"/>
      <c r="B98" s="1508"/>
      <c r="C98" s="1615"/>
      <c r="D98" s="1589"/>
      <c r="E98" s="933" t="s">
        <v>140</v>
      </c>
      <c r="F98" s="934" t="s">
        <v>103</v>
      </c>
      <c r="G98" s="934" t="s">
        <v>170</v>
      </c>
      <c r="H98" s="934" t="s">
        <v>96</v>
      </c>
      <c r="I98" s="934">
        <v>1</v>
      </c>
      <c r="J98" s="934">
        <v>1</v>
      </c>
      <c r="K98" s="934">
        <v>10</v>
      </c>
      <c r="L98" s="934" t="s">
        <v>254</v>
      </c>
      <c r="M98" s="9"/>
      <c r="N98" s="9"/>
      <c r="O98" s="9"/>
    </row>
    <row r="99" spans="1:15" ht="15">
      <c r="A99" s="1521"/>
      <c r="B99" s="1508"/>
      <c r="C99" s="1615"/>
      <c r="D99" s="1589"/>
      <c r="E99" s="933" t="s">
        <v>297</v>
      </c>
      <c r="F99" s="934" t="s">
        <v>103</v>
      </c>
      <c r="G99" s="934" t="s">
        <v>170</v>
      </c>
      <c r="H99" s="934" t="s">
        <v>96</v>
      </c>
      <c r="I99" s="934">
        <v>1</v>
      </c>
      <c r="J99" s="934">
        <v>1</v>
      </c>
      <c r="K99" s="934">
        <v>10</v>
      </c>
      <c r="L99" s="934" t="s">
        <v>254</v>
      </c>
      <c r="M99" s="9"/>
      <c r="N99" s="9"/>
      <c r="O99" s="9"/>
    </row>
    <row r="100" spans="1:15" ht="15">
      <c r="A100" s="1521"/>
      <c r="B100" s="1508"/>
      <c r="C100" s="1615"/>
      <c r="D100" s="1589"/>
      <c r="E100" s="933"/>
      <c r="F100" s="934"/>
      <c r="G100" s="934"/>
      <c r="H100" s="934"/>
      <c r="I100" s="934"/>
      <c r="J100" s="934"/>
      <c r="K100" s="934"/>
      <c r="L100" s="934"/>
      <c r="M100" s="9"/>
      <c r="N100" s="9"/>
      <c r="O100" s="9"/>
    </row>
    <row r="101" spans="1:15" ht="15">
      <c r="A101" s="1521"/>
      <c r="B101" s="1508"/>
      <c r="C101" s="1615"/>
      <c r="D101" s="1589"/>
      <c r="E101" s="933"/>
      <c r="F101" s="934"/>
      <c r="G101" s="934"/>
      <c r="H101" s="934"/>
      <c r="I101" s="934"/>
      <c r="J101" s="934"/>
      <c r="K101" s="934"/>
      <c r="L101" s="934"/>
      <c r="M101" s="9"/>
      <c r="N101" s="9"/>
      <c r="O101" s="9"/>
    </row>
    <row r="102" spans="1:15" ht="15">
      <c r="A102" s="1521"/>
      <c r="B102" s="1508"/>
      <c r="C102" s="1615"/>
      <c r="D102" s="1589"/>
      <c r="E102" s="933"/>
      <c r="F102" s="934"/>
      <c r="G102" s="934"/>
      <c r="H102" s="934"/>
      <c r="I102" s="934"/>
      <c r="J102" s="934"/>
      <c r="K102" s="934"/>
      <c r="L102" s="934"/>
      <c r="M102" s="9"/>
      <c r="N102" s="9"/>
      <c r="O102" s="9"/>
    </row>
    <row r="103" spans="1:15" ht="15">
      <c r="A103" s="1520" t="s">
        <v>19</v>
      </c>
      <c r="B103" s="1553" t="s">
        <v>72</v>
      </c>
      <c r="C103" s="1614"/>
      <c r="D103" s="1588">
        <v>12</v>
      </c>
      <c r="E103" s="929" t="s">
        <v>124</v>
      </c>
      <c r="F103" s="930" t="s">
        <v>103</v>
      </c>
      <c r="G103" s="930"/>
      <c r="H103" s="930" t="s">
        <v>141</v>
      </c>
      <c r="I103" s="930"/>
      <c r="J103" s="930">
        <v>10</v>
      </c>
      <c r="K103" s="930">
        <v>300</v>
      </c>
      <c r="L103" s="930" t="s">
        <v>254</v>
      </c>
      <c r="M103" s="9"/>
      <c r="N103" s="9"/>
      <c r="O103" s="9"/>
    </row>
    <row r="104" spans="1:15" ht="15">
      <c r="A104" s="1521"/>
      <c r="B104" s="1544"/>
      <c r="C104" s="1615"/>
      <c r="D104" s="1589"/>
      <c r="E104" s="950" t="s">
        <v>125</v>
      </c>
      <c r="F104" s="951" t="s">
        <v>103</v>
      </c>
      <c r="G104" s="951"/>
      <c r="H104" s="951" t="s">
        <v>141</v>
      </c>
      <c r="I104" s="951"/>
      <c r="J104" s="951">
        <v>5</v>
      </c>
      <c r="K104" s="951">
        <v>50</v>
      </c>
      <c r="L104" s="951" t="s">
        <v>254</v>
      </c>
      <c r="M104" s="9"/>
      <c r="N104" s="9"/>
      <c r="O104" s="9"/>
    </row>
    <row r="105" spans="1:15" ht="15">
      <c r="A105" s="1521"/>
      <c r="B105" s="1544"/>
      <c r="C105" s="1615"/>
      <c r="D105" s="1589"/>
      <c r="E105" s="933"/>
      <c r="F105" s="934"/>
      <c r="G105" s="934"/>
      <c r="H105" s="934"/>
      <c r="I105" s="934"/>
      <c r="J105" s="934"/>
      <c r="K105" s="934"/>
      <c r="L105" s="934"/>
      <c r="M105" s="9"/>
      <c r="N105" s="9"/>
      <c r="O105" s="9"/>
    </row>
    <row r="106" spans="1:15" ht="15">
      <c r="A106" s="1521"/>
      <c r="B106" s="1544"/>
      <c r="C106" s="1615"/>
      <c r="D106" s="1589"/>
      <c r="E106" s="933" t="s">
        <v>126</v>
      </c>
      <c r="F106" s="934" t="s">
        <v>103</v>
      </c>
      <c r="G106" s="934"/>
      <c r="H106" s="934" t="s">
        <v>198</v>
      </c>
      <c r="I106" s="934"/>
      <c r="J106" s="934">
        <v>5</v>
      </c>
      <c r="K106" s="934">
        <v>500</v>
      </c>
      <c r="L106" s="934" t="s">
        <v>254</v>
      </c>
      <c r="M106" s="9"/>
      <c r="N106" s="9"/>
      <c r="O106" s="9"/>
    </row>
    <row r="107" spans="1:15" ht="15">
      <c r="A107" s="1521"/>
      <c r="B107" s="1544"/>
      <c r="C107" s="1615"/>
      <c r="D107" s="1589"/>
      <c r="E107" s="933"/>
      <c r="F107" s="934"/>
      <c r="G107" s="934"/>
      <c r="H107" s="934"/>
      <c r="I107" s="934"/>
      <c r="J107" s="934"/>
      <c r="K107" s="934"/>
      <c r="L107" s="934"/>
      <c r="M107" s="9"/>
      <c r="N107" s="9"/>
      <c r="O107" s="9"/>
    </row>
    <row r="108" spans="1:15" ht="15">
      <c r="A108" s="1530"/>
      <c r="B108" s="1545"/>
      <c r="C108" s="1616"/>
      <c r="D108" s="1590"/>
      <c r="E108" s="927"/>
      <c r="F108" s="928"/>
      <c r="G108" s="928"/>
      <c r="H108" s="928"/>
      <c r="I108" s="928"/>
      <c r="J108" s="928"/>
      <c r="K108" s="928"/>
      <c r="L108" s="928"/>
      <c r="M108" s="9"/>
      <c r="N108" s="9"/>
      <c r="O108" s="9"/>
    </row>
    <row r="109" spans="1:15" ht="15">
      <c r="A109" s="1520" t="s">
        <v>20</v>
      </c>
      <c r="B109" s="1553" t="s">
        <v>73</v>
      </c>
      <c r="C109" s="1614"/>
      <c r="D109" s="1588">
        <v>4</v>
      </c>
      <c r="E109" s="929" t="s">
        <v>142</v>
      </c>
      <c r="F109" s="930" t="s">
        <v>103</v>
      </c>
      <c r="G109" s="930"/>
      <c r="H109" s="930" t="s">
        <v>107</v>
      </c>
      <c r="I109" s="930"/>
      <c r="J109" s="930">
        <v>108660</v>
      </c>
      <c r="K109" s="930">
        <v>100000</v>
      </c>
      <c r="L109" s="930" t="s">
        <v>165</v>
      </c>
      <c r="M109" s="9"/>
      <c r="N109" s="9"/>
      <c r="O109" s="9"/>
    </row>
    <row r="110" spans="1:15" ht="15">
      <c r="A110" s="1521"/>
      <c r="B110" s="1544"/>
      <c r="C110" s="1615"/>
      <c r="D110" s="1589"/>
      <c r="E110" s="950"/>
      <c r="F110" s="951"/>
      <c r="G110" s="951"/>
      <c r="H110" s="951"/>
      <c r="I110" s="951"/>
      <c r="J110" s="951"/>
      <c r="K110" s="951"/>
      <c r="L110" s="951"/>
      <c r="M110" s="9"/>
      <c r="N110" s="9"/>
      <c r="O110" s="9"/>
    </row>
    <row r="111" spans="1:15" ht="15">
      <c r="A111" s="1521"/>
      <c r="B111" s="1544"/>
      <c r="C111" s="1615"/>
      <c r="D111" s="1589"/>
      <c r="E111" s="933"/>
      <c r="F111" s="934"/>
      <c r="G111" s="934"/>
      <c r="H111" s="934"/>
      <c r="I111" s="934"/>
      <c r="J111" s="934"/>
      <c r="K111" s="934"/>
      <c r="L111" s="934"/>
      <c r="M111" s="9"/>
      <c r="N111" s="9"/>
      <c r="O111" s="9"/>
    </row>
    <row r="112" spans="1:15" ht="15">
      <c r="A112" s="1521"/>
      <c r="B112" s="1544"/>
      <c r="C112" s="1615"/>
      <c r="D112" s="1589"/>
      <c r="E112" s="933"/>
      <c r="F112" s="934"/>
      <c r="G112" s="934"/>
      <c r="H112" s="934"/>
      <c r="I112" s="934"/>
      <c r="J112" s="934"/>
      <c r="K112" s="934"/>
      <c r="L112" s="934"/>
      <c r="M112" s="9"/>
      <c r="N112" s="9"/>
      <c r="O112" s="9"/>
    </row>
    <row r="113" spans="1:15" ht="15">
      <c r="A113" s="1530"/>
      <c r="B113" s="1545"/>
      <c r="C113" s="1616"/>
      <c r="D113" s="1590"/>
      <c r="E113" s="927"/>
      <c r="F113" s="928"/>
      <c r="G113" s="928"/>
      <c r="H113" s="928"/>
      <c r="I113" s="928"/>
      <c r="J113" s="928"/>
      <c r="K113" s="928"/>
      <c r="L113" s="928"/>
      <c r="M113" s="9"/>
      <c r="N113" s="9"/>
      <c r="O113" s="9"/>
    </row>
    <row r="114" spans="1:15" ht="15">
      <c r="A114" s="1520" t="s">
        <v>21</v>
      </c>
      <c r="B114" s="1553" t="s">
        <v>356</v>
      </c>
      <c r="C114" s="1614"/>
      <c r="D114" s="1588">
        <v>10</v>
      </c>
      <c r="E114" s="931" t="s">
        <v>143</v>
      </c>
      <c r="F114" s="932" t="s">
        <v>103</v>
      </c>
      <c r="G114" s="932"/>
      <c r="H114" s="932" t="s">
        <v>98</v>
      </c>
      <c r="I114" s="932"/>
      <c r="J114" s="932">
        <v>1.5</v>
      </c>
      <c r="K114" s="932" t="s">
        <v>121</v>
      </c>
      <c r="L114" s="932" t="s">
        <v>165</v>
      </c>
      <c r="M114" s="9"/>
      <c r="N114" s="9"/>
      <c r="O114" s="9"/>
    </row>
    <row r="115" spans="1:15" ht="15">
      <c r="A115" s="1521"/>
      <c r="B115" s="1544"/>
      <c r="C115" s="1615"/>
      <c r="D115" s="1589"/>
      <c r="E115" s="933" t="s">
        <v>144</v>
      </c>
      <c r="F115" s="934" t="s">
        <v>103</v>
      </c>
      <c r="G115" s="934"/>
      <c r="H115" s="934" t="s">
        <v>98</v>
      </c>
      <c r="I115" s="934"/>
      <c r="J115" s="934">
        <v>1.2</v>
      </c>
      <c r="K115" s="934" t="s">
        <v>121</v>
      </c>
      <c r="L115" s="934" t="s">
        <v>165</v>
      </c>
      <c r="M115" s="9"/>
      <c r="N115" s="9"/>
      <c r="O115" s="9"/>
    </row>
    <row r="116" spans="1:15" ht="15">
      <c r="A116" s="1521"/>
      <c r="B116" s="1544"/>
      <c r="C116" s="1615"/>
      <c r="D116" s="1589"/>
      <c r="E116" s="933" t="s">
        <v>199</v>
      </c>
      <c r="F116" s="934" t="s">
        <v>103</v>
      </c>
      <c r="G116" s="934"/>
      <c r="H116" s="934" t="s">
        <v>98</v>
      </c>
      <c r="I116" s="934"/>
      <c r="J116" s="934">
        <v>1.68</v>
      </c>
      <c r="K116" s="934" t="s">
        <v>121</v>
      </c>
      <c r="L116" s="934" t="s">
        <v>165</v>
      </c>
      <c r="M116" s="9"/>
      <c r="N116" s="9"/>
      <c r="O116" s="9"/>
    </row>
    <row r="117" spans="1:15" ht="15">
      <c r="A117" s="1521"/>
      <c r="B117" s="1544"/>
      <c r="C117" s="1615"/>
      <c r="D117" s="1589"/>
      <c r="E117" s="933" t="s">
        <v>200</v>
      </c>
      <c r="F117" s="934" t="s">
        <v>103</v>
      </c>
      <c r="G117" s="934"/>
      <c r="H117" s="934" t="s">
        <v>98</v>
      </c>
      <c r="I117" s="934"/>
      <c r="J117" s="934">
        <v>1.84</v>
      </c>
      <c r="K117" s="934" t="s">
        <v>121</v>
      </c>
      <c r="L117" s="934" t="s">
        <v>165</v>
      </c>
      <c r="M117" s="9"/>
      <c r="N117" s="9"/>
      <c r="O117" s="9"/>
    </row>
    <row r="118" spans="1:15" ht="15">
      <c r="A118" s="1530"/>
      <c r="B118" s="1545"/>
      <c r="C118" s="1616"/>
      <c r="D118" s="1590"/>
      <c r="E118" s="927"/>
      <c r="F118" s="928"/>
      <c r="G118" s="928"/>
      <c r="H118" s="928"/>
      <c r="I118" s="928"/>
      <c r="J118" s="928"/>
      <c r="K118" s="928"/>
      <c r="L118" s="928"/>
      <c r="M118" s="9"/>
      <c r="N118" s="9"/>
      <c r="O118" s="9"/>
    </row>
    <row r="119" spans="1:15" ht="15">
      <c r="A119" s="1520" t="s">
        <v>74</v>
      </c>
      <c r="B119" s="1553" t="s">
        <v>75</v>
      </c>
      <c r="C119" s="1614"/>
      <c r="D119" s="1588">
        <v>5</v>
      </c>
      <c r="E119" s="931" t="s">
        <v>130</v>
      </c>
      <c r="F119" s="932" t="s">
        <v>103</v>
      </c>
      <c r="G119" s="932"/>
      <c r="H119" s="932" t="s">
        <v>128</v>
      </c>
      <c r="I119" s="932"/>
      <c r="J119" s="932">
        <v>3</v>
      </c>
      <c r="K119" s="932">
        <v>100</v>
      </c>
      <c r="L119" s="932" t="s">
        <v>254</v>
      </c>
      <c r="M119" s="9"/>
      <c r="N119" s="9"/>
      <c r="O119" s="9"/>
    </row>
    <row r="120" spans="1:15" ht="15">
      <c r="A120" s="1521"/>
      <c r="B120" s="1544"/>
      <c r="C120" s="1615"/>
      <c r="D120" s="1589"/>
      <c r="E120" s="933" t="s">
        <v>131</v>
      </c>
      <c r="F120" s="934" t="s">
        <v>103</v>
      </c>
      <c r="G120" s="934"/>
      <c r="H120" s="934" t="s">
        <v>128</v>
      </c>
      <c r="I120" s="934"/>
      <c r="J120" s="934" t="s">
        <v>129</v>
      </c>
      <c r="K120" s="934">
        <v>20</v>
      </c>
      <c r="L120" s="934" t="s">
        <v>254</v>
      </c>
      <c r="M120" s="9"/>
      <c r="N120" s="9"/>
      <c r="O120" s="9"/>
    </row>
    <row r="121" spans="1:15" ht="15">
      <c r="A121" s="1530"/>
      <c r="B121" s="1545"/>
      <c r="C121" s="1616"/>
      <c r="D121" s="1590"/>
      <c r="E121" s="927"/>
      <c r="F121" s="928"/>
      <c r="G121" s="928"/>
      <c r="H121" s="928"/>
      <c r="I121" s="928"/>
      <c r="J121" s="928"/>
      <c r="K121" s="928"/>
      <c r="L121" s="928"/>
      <c r="M121" s="9"/>
      <c r="N121" s="9"/>
      <c r="O121" s="9"/>
    </row>
    <row r="122" spans="1:15" ht="15">
      <c r="A122" s="954"/>
      <c r="B122" s="954"/>
      <c r="C122" s="954"/>
      <c r="D122" s="954"/>
      <c r="E122" s="954"/>
      <c r="F122" s="954"/>
      <c r="G122" s="954"/>
      <c r="H122" s="954"/>
      <c r="I122" s="954"/>
      <c r="J122" s="954"/>
      <c r="K122" s="954"/>
      <c r="L122" s="954"/>
      <c r="M122" s="9"/>
      <c r="N122" s="9"/>
      <c r="O122" s="9"/>
    </row>
    <row r="123" spans="1:15" ht="15">
      <c r="A123" s="954"/>
      <c r="B123" s="954"/>
      <c r="C123" s="969"/>
      <c r="D123" s="954"/>
      <c r="E123" s="954"/>
      <c r="F123" s="954"/>
      <c r="G123" s="954"/>
      <c r="H123" s="954"/>
      <c r="I123" s="954"/>
      <c r="J123" s="954"/>
      <c r="K123" s="954"/>
      <c r="L123" s="954"/>
      <c r="M123" s="9"/>
      <c r="N123" s="9"/>
      <c r="O123" s="9"/>
    </row>
    <row r="124" spans="1:15" ht="15">
      <c r="A124" s="954"/>
      <c r="B124" s="1672" t="s">
        <v>76</v>
      </c>
      <c r="C124" s="1672"/>
      <c r="D124" s="370">
        <v>229</v>
      </c>
      <c r="E124" s="954"/>
      <c r="F124" s="954"/>
      <c r="G124" s="954"/>
      <c r="H124" s="954"/>
      <c r="I124" s="954"/>
      <c r="J124" s="954"/>
      <c r="K124" s="954"/>
      <c r="L124" s="954"/>
      <c r="M124" s="9"/>
      <c r="N124" s="9"/>
      <c r="O124" s="9"/>
    </row>
    <row r="125" spans="1:15" ht="15">
      <c r="A125" s="954"/>
      <c r="B125" s="372"/>
      <c r="C125" s="373"/>
      <c r="D125" s="374"/>
      <c r="E125" s="954"/>
      <c r="F125" s="954"/>
      <c r="G125" s="954"/>
      <c r="H125" s="954"/>
      <c r="I125" s="954"/>
      <c r="J125" s="954"/>
      <c r="K125" s="954"/>
      <c r="L125" s="954"/>
      <c r="M125" s="9"/>
      <c r="N125" s="9"/>
      <c r="O125" s="9"/>
    </row>
    <row r="126" spans="1:15" ht="15">
      <c r="A126" s="954"/>
      <c r="B126" s="1670" t="s">
        <v>183</v>
      </c>
      <c r="C126" s="1671"/>
      <c r="D126" s="370">
        <v>234</v>
      </c>
      <c r="E126" s="954"/>
      <c r="F126" s="954"/>
      <c r="G126" s="954"/>
      <c r="H126" s="954"/>
      <c r="I126" s="954"/>
      <c r="J126" s="954"/>
      <c r="K126" s="954"/>
      <c r="L126" s="954"/>
      <c r="M126" s="9"/>
      <c r="N126" s="9"/>
      <c r="O126" s="9"/>
    </row>
    <row r="127" spans="1:15" ht="15">
      <c r="A127" s="954"/>
      <c r="B127" s="904"/>
      <c r="C127" s="904"/>
      <c r="D127" s="905"/>
      <c r="E127" s="954"/>
      <c r="F127" s="954"/>
      <c r="G127" s="954"/>
      <c r="H127" s="954"/>
      <c r="I127" s="954"/>
      <c r="J127" s="954"/>
      <c r="K127" s="954"/>
      <c r="L127" s="954"/>
      <c r="M127" s="9"/>
      <c r="N127" s="9"/>
      <c r="O127" s="9"/>
    </row>
    <row r="128" spans="1:15" ht="15">
      <c r="A128" s="954"/>
      <c r="B128" s="954"/>
      <c r="C128" s="969"/>
      <c r="D128" s="954"/>
      <c r="E128" s="954"/>
      <c r="F128" s="954"/>
      <c r="G128" s="954"/>
      <c r="H128" s="954"/>
      <c r="I128" s="954"/>
      <c r="J128" s="954"/>
      <c r="K128" s="954"/>
      <c r="L128" s="954"/>
      <c r="M128" s="9"/>
      <c r="N128" s="9"/>
      <c r="O128" s="9"/>
    </row>
    <row r="129" spans="1:15" ht="15">
      <c r="A129" s="954"/>
      <c r="B129" s="903" t="s">
        <v>360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>
      <c r="A130" s="954"/>
      <c r="B130" s="9"/>
      <c r="C130" s="9" t="s">
        <v>159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>
      <c r="A131" s="954"/>
      <c r="B131" s="9"/>
      <c r="C131" s="9" t="s">
        <v>359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>
      <c r="A132" s="954"/>
      <c r="B132" s="9"/>
      <c r="C132" s="9" t="s">
        <v>216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>
      <c r="A133" s="95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</sheetData>
  <protectedRanges>
    <protectedRange sqref="C3:D4 G3 C6:D7 C10 D114 E116:L118 D92 D85:L89 D119 E121:L121 D93:L113 E14:L29 D14:D48 D51:L84" name="Range1"/>
    <protectedRange password="CDC0" sqref="G6" name="Range1_2"/>
  </protectedRanges>
  <mergeCells count="98">
    <mergeCell ref="F7:J7"/>
    <mergeCell ref="E12:E13"/>
    <mergeCell ref="F12:F13"/>
    <mergeCell ref="A9:B9"/>
    <mergeCell ref="C9:D9"/>
    <mergeCell ref="A10:B10"/>
    <mergeCell ref="C10:D10"/>
    <mergeCell ref="A12:B13"/>
    <mergeCell ref="C12:D12"/>
    <mergeCell ref="J49:J50"/>
    <mergeCell ref="K49:K50"/>
    <mergeCell ref="L49:L50"/>
    <mergeCell ref="K12:K13"/>
    <mergeCell ref="L12:L13"/>
    <mergeCell ref="G30:L30"/>
    <mergeCell ref="I49:I50"/>
    <mergeCell ref="G12:G13"/>
    <mergeCell ref="H12:H13"/>
    <mergeCell ref="I12:I13"/>
    <mergeCell ref="J12:J13"/>
    <mergeCell ref="D119:D121"/>
    <mergeCell ref="B124:C124"/>
    <mergeCell ref="D109:D113"/>
    <mergeCell ref="D114:D118"/>
    <mergeCell ref="I90:I91"/>
    <mergeCell ref="B126:C126"/>
    <mergeCell ref="A119:A121"/>
    <mergeCell ref="B119:B121"/>
    <mergeCell ref="C119:C121"/>
    <mergeCell ref="A109:A113"/>
    <mergeCell ref="B109:B113"/>
    <mergeCell ref="C109:C113"/>
    <mergeCell ref="A114:A118"/>
    <mergeCell ref="B114:B118"/>
    <mergeCell ref="C114:C118"/>
    <mergeCell ref="L90:L91"/>
    <mergeCell ref="A92:B92"/>
    <mergeCell ref="G92:L92"/>
    <mergeCell ref="A90:B91"/>
    <mergeCell ref="C90:D90"/>
    <mergeCell ref="E90:E91"/>
    <mergeCell ref="F90:F91"/>
    <mergeCell ref="G90:G91"/>
    <mergeCell ref="H90:H91"/>
    <mergeCell ref="J90:J91"/>
    <mergeCell ref="K90:K91"/>
    <mergeCell ref="A93:A102"/>
    <mergeCell ref="B93:B102"/>
    <mergeCell ref="C93:C102"/>
    <mergeCell ref="D93:D102"/>
    <mergeCell ref="A103:A108"/>
    <mergeCell ref="B103:B108"/>
    <mergeCell ref="C103:C108"/>
    <mergeCell ref="D103:D108"/>
    <mergeCell ref="E49:E50"/>
    <mergeCell ref="F49:F50"/>
    <mergeCell ref="G49:G50"/>
    <mergeCell ref="H49:H50"/>
    <mergeCell ref="A80:A85"/>
    <mergeCell ref="B80:B85"/>
    <mergeCell ref="C80:C85"/>
    <mergeCell ref="D80:D85"/>
    <mergeCell ref="A51:A79"/>
    <mergeCell ref="B51:B79"/>
    <mergeCell ref="C51:C79"/>
    <mergeCell ref="D51:D79"/>
    <mergeCell ref="A49:B50"/>
    <mergeCell ref="C49:D49"/>
    <mergeCell ref="A86:A89"/>
    <mergeCell ref="B86:B89"/>
    <mergeCell ref="C86:C89"/>
    <mergeCell ref="D86:D89"/>
    <mergeCell ref="C14:C17"/>
    <mergeCell ref="D14:D17"/>
    <mergeCell ref="A18:A29"/>
    <mergeCell ref="B18:B29"/>
    <mergeCell ref="C18:C29"/>
    <mergeCell ref="D18:D29"/>
    <mergeCell ref="A30:A48"/>
    <mergeCell ref="C32:C36"/>
    <mergeCell ref="D32:D36"/>
    <mergeCell ref="C37:C48"/>
    <mergeCell ref="D37:D48"/>
    <mergeCell ref="A14:A17"/>
    <mergeCell ref="B14:B17"/>
    <mergeCell ref="A8:B8"/>
    <mergeCell ref="C8:D8"/>
    <mergeCell ref="A5:B5"/>
    <mergeCell ref="C5:D5"/>
    <mergeCell ref="A6:B6"/>
    <mergeCell ref="C6:D6"/>
    <mergeCell ref="A7:B7"/>
    <mergeCell ref="C7:D7"/>
    <mergeCell ref="B1:J1"/>
    <mergeCell ref="A3:B3"/>
    <mergeCell ref="C3:D3"/>
    <mergeCell ref="A4:B4"/>
    <mergeCell ref="C4:D4"/>
  </mergeCells>
  <hyperlinks>
    <hyperlink ref="K7" r:id="rId1"/>
  </hyperlinks>
  <pageMargins left="0.31496062992125984" right="0.31496062992125984" top="0.35433070866141736" bottom="0.35433070866141736" header="0.31496062992125984" footer="0.31496062992125984"/>
  <pageSetup paperSize="9" scale="50" orientation="landscape" r:id="rId2"/>
  <rowBreaks count="1" manualBreakCount="1">
    <brk id="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="70" zoomScaleSheetLayoutView="70" workbookViewId="0">
      <selection activeCell="L6" sqref="L6"/>
    </sheetView>
  </sheetViews>
  <sheetFormatPr defaultRowHeight="12.75"/>
  <cols>
    <col min="1" max="1" width="13.5703125" customWidth="1"/>
    <col min="2" max="2" width="38.85546875" customWidth="1"/>
    <col min="4" max="4" width="12.7109375" customWidth="1"/>
    <col min="5" max="5" width="22.5703125" customWidth="1"/>
    <col min="6" max="6" width="17.28515625" customWidth="1"/>
    <col min="7" max="7" width="16.28515625" customWidth="1"/>
    <col min="8" max="8" width="21.42578125" customWidth="1"/>
    <col min="9" max="9" width="19.5703125" customWidth="1"/>
    <col min="10" max="10" width="25" customWidth="1"/>
    <col min="11" max="11" width="25.85546875" customWidth="1"/>
    <col min="12" max="12" width="27.5703125" customWidth="1"/>
  </cols>
  <sheetData>
    <row r="1" spans="1:15" ht="30.75" customHeight="1">
      <c r="A1" s="970"/>
      <c r="B1" s="1682" t="s">
        <v>346</v>
      </c>
      <c r="C1" s="1683"/>
      <c r="D1" s="1683"/>
      <c r="E1" s="1683"/>
      <c r="F1" s="1683"/>
      <c r="G1" s="1683"/>
      <c r="H1" s="1683"/>
      <c r="I1" s="1683"/>
      <c r="J1" s="954"/>
      <c r="K1" s="954"/>
      <c r="L1" s="954"/>
      <c r="M1" s="954"/>
      <c r="N1" s="954"/>
      <c r="O1" s="9"/>
    </row>
    <row r="2" spans="1:15" ht="15.75">
      <c r="A2" s="970"/>
      <c r="B2" s="970"/>
      <c r="C2" s="969"/>
      <c r="D2" s="954"/>
      <c r="E2" s="954"/>
      <c r="F2" s="954"/>
      <c r="G2" s="954"/>
      <c r="H2" s="954"/>
      <c r="I2" s="954"/>
      <c r="J2" s="1681" t="s">
        <v>341</v>
      </c>
      <c r="K2" s="1681"/>
      <c r="L2" s="9"/>
      <c r="M2" s="9"/>
      <c r="N2" s="9"/>
      <c r="O2" s="9"/>
    </row>
    <row r="3" spans="1:15" ht="15.75">
      <c r="A3" s="1491" t="s">
        <v>353</v>
      </c>
      <c r="B3" s="1488"/>
      <c r="C3" s="1636" t="s">
        <v>43</v>
      </c>
      <c r="D3" s="1684"/>
      <c r="E3" s="1637"/>
      <c r="F3" s="954"/>
      <c r="G3" s="992" t="s">
        <v>33</v>
      </c>
      <c r="H3" s="973"/>
      <c r="I3" s="954"/>
      <c r="J3" s="10" t="s">
        <v>358</v>
      </c>
      <c r="K3" s="911"/>
      <c r="L3" s="9"/>
      <c r="M3" s="9"/>
      <c r="N3" s="9"/>
      <c r="O3" s="9"/>
    </row>
    <row r="4" spans="1:15" ht="15.75">
      <c r="A4" s="1495" t="s">
        <v>29</v>
      </c>
      <c r="B4" s="1496"/>
      <c r="C4" s="1685">
        <v>2021</v>
      </c>
      <c r="D4" s="1686"/>
      <c r="E4" s="26"/>
      <c r="F4" s="971"/>
      <c r="G4" s="971"/>
      <c r="H4" s="954"/>
      <c r="I4" s="954"/>
      <c r="J4" s="911" t="s">
        <v>238</v>
      </c>
      <c r="K4" s="911"/>
      <c r="L4" s="911"/>
      <c r="M4" s="911"/>
      <c r="N4" s="911"/>
      <c r="O4" s="9"/>
    </row>
    <row r="5" spans="1:15" ht="16.5" thickBot="1">
      <c r="A5" s="1491" t="s">
        <v>28</v>
      </c>
      <c r="B5" s="1488"/>
      <c r="C5" s="1640" t="s">
        <v>324</v>
      </c>
      <c r="D5" s="1641"/>
      <c r="E5" s="974"/>
      <c r="F5" s="971"/>
      <c r="G5" s="971"/>
      <c r="H5" s="954"/>
      <c r="I5" s="954"/>
      <c r="J5" s="97" t="s">
        <v>366</v>
      </c>
      <c r="K5" s="911"/>
      <c r="L5" s="911"/>
      <c r="M5" s="911"/>
      <c r="N5" s="911"/>
      <c r="O5" s="9"/>
    </row>
    <row r="6" spans="1:15" ht="84.75" customHeight="1" thickBot="1">
      <c r="A6" s="1278" t="s">
        <v>52</v>
      </c>
      <c r="B6" s="1642"/>
      <c r="C6" s="1643">
        <v>11184.7</v>
      </c>
      <c r="D6" s="1644"/>
      <c r="E6" s="26"/>
      <c r="F6" s="975" t="s">
        <v>221</v>
      </c>
      <c r="G6" s="802">
        <v>295</v>
      </c>
      <c r="H6" s="954"/>
      <c r="I6" s="954"/>
      <c r="J6" s="954"/>
      <c r="K6" s="954"/>
      <c r="L6" s="954"/>
      <c r="M6" s="954"/>
      <c r="N6" s="954"/>
      <c r="O6" s="9"/>
    </row>
    <row r="7" spans="1:15" ht="43.5" customHeight="1" thickBot="1">
      <c r="A7" s="1278" t="s">
        <v>87</v>
      </c>
      <c r="B7" s="1645"/>
      <c r="C7" s="1646">
        <v>11184.7</v>
      </c>
      <c r="D7" s="1647"/>
      <c r="E7" s="994"/>
      <c r="F7" s="1484"/>
      <c r="G7" s="1485"/>
      <c r="H7" s="1485"/>
      <c r="I7" s="1485"/>
      <c r="J7" s="1486"/>
      <c r="K7" s="977" t="s">
        <v>217</v>
      </c>
      <c r="L7" s="954"/>
      <c r="M7" s="954"/>
      <c r="N7" s="954"/>
      <c r="O7" s="9"/>
    </row>
    <row r="8" spans="1:15" ht="28.5" customHeight="1" thickBot="1">
      <c r="A8" s="1487" t="s">
        <v>349</v>
      </c>
      <c r="B8" s="1488"/>
      <c r="C8" s="1638" t="s">
        <v>35</v>
      </c>
      <c r="D8" s="1639"/>
      <c r="E8" s="995" t="s">
        <v>36</v>
      </c>
      <c r="F8" s="979" t="s">
        <v>37</v>
      </c>
      <c r="G8" s="954"/>
      <c r="H8" s="954"/>
      <c r="I8" s="954"/>
      <c r="J8" s="954"/>
      <c r="K8" s="954"/>
      <c r="L8" s="954"/>
      <c r="M8" s="954"/>
      <c r="N8" s="954"/>
      <c r="O8" s="9"/>
    </row>
    <row r="9" spans="1:15" ht="20.25" customHeight="1" thickBot="1">
      <c r="A9" s="1487" t="s">
        <v>31</v>
      </c>
      <c r="B9" s="1501"/>
      <c r="C9" s="1679">
        <f>C7*1%</f>
        <v>111.84700000000001</v>
      </c>
      <c r="D9" s="1680"/>
      <c r="E9" s="980"/>
      <c r="F9" s="981"/>
      <c r="G9" s="954"/>
      <c r="H9" s="954"/>
      <c r="I9" s="954"/>
      <c r="J9" s="954"/>
      <c r="K9" s="954"/>
      <c r="L9" s="954"/>
      <c r="M9" s="954"/>
      <c r="N9" s="954"/>
      <c r="O9" s="9"/>
    </row>
    <row r="10" spans="1:15" ht="21.75" customHeight="1" thickBot="1">
      <c r="A10" s="1487" t="s">
        <v>51</v>
      </c>
      <c r="B10" s="1501"/>
      <c r="C10" s="1675">
        <f>D14+D32+D56+D62+D68+D93</f>
        <v>112</v>
      </c>
      <c r="D10" s="1676"/>
      <c r="E10" s="983"/>
      <c r="F10" s="984"/>
      <c r="G10" s="954"/>
      <c r="H10" s="954"/>
      <c r="I10" s="954"/>
      <c r="J10" s="954"/>
      <c r="K10" s="954"/>
      <c r="L10" s="954"/>
      <c r="M10" s="954"/>
      <c r="N10" s="954"/>
      <c r="O10" s="9"/>
    </row>
    <row r="11" spans="1:15" ht="15">
      <c r="A11" s="954"/>
      <c r="B11" s="985"/>
      <c r="C11" s="986"/>
      <c r="D11" s="967"/>
      <c r="E11" s="987"/>
      <c r="F11" s="987"/>
      <c r="G11" s="954"/>
      <c r="H11" s="954"/>
      <c r="I11" s="954"/>
      <c r="J11" s="954"/>
      <c r="K11" s="954"/>
      <c r="L11" s="954"/>
      <c r="M11" s="954"/>
      <c r="N11" s="954"/>
      <c r="O11" s="9"/>
    </row>
    <row r="12" spans="1:15" ht="36.75" customHeight="1">
      <c r="A12" s="1506" t="s">
        <v>34</v>
      </c>
      <c r="B12" s="1507"/>
      <c r="C12" s="1664" t="s">
        <v>349</v>
      </c>
      <c r="D12" s="1665"/>
      <c r="E12" s="1235" t="s">
        <v>38</v>
      </c>
      <c r="F12" s="1235" t="s">
        <v>64</v>
      </c>
      <c r="G12" s="1235" t="s">
        <v>45</v>
      </c>
      <c r="H12" s="1235" t="s">
        <v>351</v>
      </c>
      <c r="I12" s="1235" t="s">
        <v>90</v>
      </c>
      <c r="J12" s="1235" t="s">
        <v>93</v>
      </c>
      <c r="K12" s="1235" t="s">
        <v>92</v>
      </c>
      <c r="L12" s="1528" t="s">
        <v>40</v>
      </c>
      <c r="M12" s="954"/>
      <c r="N12" s="954"/>
      <c r="O12" s="9"/>
    </row>
    <row r="13" spans="1:15" ht="37.5" customHeight="1">
      <c r="A13" s="1510"/>
      <c r="B13" s="1511"/>
      <c r="C13" s="996" t="s">
        <v>31</v>
      </c>
      <c r="D13" s="997" t="s">
        <v>51</v>
      </c>
      <c r="E13" s="1216"/>
      <c r="F13" s="1215"/>
      <c r="G13" s="1216"/>
      <c r="H13" s="1216"/>
      <c r="I13" s="1216"/>
      <c r="J13" s="1216"/>
      <c r="K13" s="1216"/>
      <c r="L13" s="1529"/>
      <c r="M13" s="954"/>
      <c r="N13" s="954"/>
      <c r="O13" s="9"/>
    </row>
    <row r="14" spans="1:15" ht="33" customHeight="1">
      <c r="A14" s="1520" t="s">
        <v>7</v>
      </c>
      <c r="B14" s="962" t="s">
        <v>215</v>
      </c>
      <c r="C14" s="940">
        <f>IF(C9*0.33&lt;1, 1, C9*0.33)</f>
        <v>36.909510000000004</v>
      </c>
      <c r="D14" s="998">
        <f>D15+D16+D21</f>
        <v>37</v>
      </c>
      <c r="E14" s="999"/>
      <c r="F14" s="1000"/>
      <c r="G14" s="1668"/>
      <c r="H14" s="1668"/>
      <c r="I14" s="1668"/>
      <c r="J14" s="1668"/>
      <c r="K14" s="1668"/>
      <c r="L14" s="1669"/>
      <c r="M14" s="954"/>
      <c r="N14" s="954"/>
      <c r="O14" s="9"/>
    </row>
    <row r="15" spans="1:15" ht="15.75">
      <c r="A15" s="1521"/>
      <c r="B15" s="945" t="s">
        <v>151</v>
      </c>
      <c r="C15" s="1085"/>
      <c r="D15" s="1001">
        <v>13</v>
      </c>
      <c r="E15" s="1017" t="s">
        <v>81</v>
      </c>
      <c r="F15" s="1018" t="s">
        <v>103</v>
      </c>
      <c r="G15" s="1019" t="s">
        <v>95</v>
      </c>
      <c r="H15" s="1019" t="s">
        <v>98</v>
      </c>
      <c r="I15" s="1020">
        <v>0.09</v>
      </c>
      <c r="J15" s="1020">
        <v>0.09</v>
      </c>
      <c r="K15" s="1019" t="s">
        <v>121</v>
      </c>
      <c r="L15" s="1019" t="s">
        <v>206</v>
      </c>
      <c r="M15" s="954"/>
      <c r="N15" s="954"/>
      <c r="O15" s="9"/>
    </row>
    <row r="16" spans="1:15" ht="15" customHeight="1">
      <c r="A16" s="1521"/>
      <c r="B16" s="949" t="s">
        <v>57</v>
      </c>
      <c r="C16" s="1655"/>
      <c r="D16" s="1588">
        <v>12</v>
      </c>
      <c r="E16" s="1021"/>
      <c r="F16" s="1022"/>
      <c r="G16" s="1022"/>
      <c r="H16" s="1022"/>
      <c r="I16" s="1023"/>
      <c r="J16" s="1023"/>
      <c r="K16" s="1022"/>
      <c r="L16" s="1022"/>
      <c r="M16" s="954"/>
      <c r="N16" s="954"/>
      <c r="O16" s="9"/>
    </row>
    <row r="17" spans="1:15" ht="17.25" customHeight="1">
      <c r="A17" s="1521"/>
      <c r="B17" s="799" t="s">
        <v>213</v>
      </c>
      <c r="C17" s="1656"/>
      <c r="D17" s="1589"/>
      <c r="E17" s="1024" t="s">
        <v>106</v>
      </c>
      <c r="F17" s="1025" t="s">
        <v>103</v>
      </c>
      <c r="G17" s="1026" t="s">
        <v>104</v>
      </c>
      <c r="H17" s="1026" t="s">
        <v>98</v>
      </c>
      <c r="I17" s="785">
        <v>0.4</v>
      </c>
      <c r="J17" s="785">
        <v>0.48</v>
      </c>
      <c r="K17" s="1026" t="s">
        <v>121</v>
      </c>
      <c r="L17" s="1027" t="s">
        <v>165</v>
      </c>
      <c r="M17" s="954"/>
      <c r="N17" s="954"/>
      <c r="O17" s="9"/>
    </row>
    <row r="18" spans="1:15" ht="16.5" customHeight="1">
      <c r="A18" s="1521"/>
      <c r="B18" s="799" t="s">
        <v>58</v>
      </c>
      <c r="C18" s="1656"/>
      <c r="D18" s="1589"/>
      <c r="E18" s="1028" t="s">
        <v>105</v>
      </c>
      <c r="F18" s="1025" t="s">
        <v>103</v>
      </c>
      <c r="G18" s="1029" t="s">
        <v>104</v>
      </c>
      <c r="H18" s="1029" t="s">
        <v>98</v>
      </c>
      <c r="I18" s="1030">
        <v>0.4</v>
      </c>
      <c r="J18" s="1030">
        <v>0.46</v>
      </c>
      <c r="K18" s="1029" t="s">
        <v>121</v>
      </c>
      <c r="L18" s="1027" t="s">
        <v>165</v>
      </c>
      <c r="M18" s="954"/>
      <c r="N18" s="954"/>
      <c r="O18" s="9"/>
    </row>
    <row r="19" spans="1:15" ht="18.75" customHeight="1">
      <c r="A19" s="1521"/>
      <c r="B19" s="799" t="s">
        <v>350</v>
      </c>
      <c r="C19" s="1656"/>
      <c r="D19" s="1589"/>
      <c r="E19" s="1013" t="s">
        <v>133</v>
      </c>
      <c r="F19" s="1025" t="s">
        <v>103</v>
      </c>
      <c r="G19" s="1027" t="s">
        <v>104</v>
      </c>
      <c r="H19" s="1027" t="s">
        <v>98</v>
      </c>
      <c r="I19" s="777">
        <v>0.4</v>
      </c>
      <c r="J19" s="777">
        <v>0.46</v>
      </c>
      <c r="K19" s="1027" t="s">
        <v>121</v>
      </c>
      <c r="L19" s="1027" t="s">
        <v>165</v>
      </c>
      <c r="M19" s="954"/>
      <c r="N19" s="954"/>
      <c r="O19" s="9"/>
    </row>
    <row r="20" spans="1:15" ht="18" customHeight="1">
      <c r="A20" s="1521"/>
      <c r="B20" s="39" t="s">
        <v>139</v>
      </c>
      <c r="C20" s="1657"/>
      <c r="D20" s="1590"/>
      <c r="E20" s="1031" t="s">
        <v>132</v>
      </c>
      <c r="F20" s="1032" t="s">
        <v>103</v>
      </c>
      <c r="G20" s="1033" t="s">
        <v>104</v>
      </c>
      <c r="H20" s="1033" t="s">
        <v>98</v>
      </c>
      <c r="I20" s="1034">
        <v>0.4</v>
      </c>
      <c r="J20" s="1034">
        <v>0.46</v>
      </c>
      <c r="K20" s="1033" t="s">
        <v>121</v>
      </c>
      <c r="L20" s="1027" t="s">
        <v>165</v>
      </c>
      <c r="M20" s="954"/>
      <c r="N20" s="954"/>
      <c r="O20" s="9"/>
    </row>
    <row r="21" spans="1:15" ht="17.25" customHeight="1">
      <c r="A21" s="1521"/>
      <c r="B21" s="953" t="s">
        <v>60</v>
      </c>
      <c r="C21" s="1656"/>
      <c r="D21" s="1589">
        <v>12</v>
      </c>
      <c r="E21" s="1021" t="s">
        <v>61</v>
      </c>
      <c r="F21" s="1022" t="s">
        <v>103</v>
      </c>
      <c r="G21" s="1022"/>
      <c r="H21" s="1022" t="s">
        <v>98</v>
      </c>
      <c r="I21" s="1022"/>
      <c r="J21" s="1023">
        <v>0.88</v>
      </c>
      <c r="K21" s="1022" t="s">
        <v>121</v>
      </c>
      <c r="L21" s="1022" t="s">
        <v>165</v>
      </c>
      <c r="M21" s="954"/>
      <c r="N21" s="954"/>
      <c r="O21" s="9"/>
    </row>
    <row r="22" spans="1:15" ht="17.25" customHeight="1">
      <c r="A22" s="1521"/>
      <c r="B22" s="953"/>
      <c r="C22" s="1656"/>
      <c r="D22" s="1589"/>
      <c r="E22" s="1024" t="s">
        <v>62</v>
      </c>
      <c r="F22" s="1026" t="s">
        <v>103</v>
      </c>
      <c r="G22" s="1026"/>
      <c r="H22" s="1026" t="s">
        <v>98</v>
      </c>
      <c r="I22" s="1026"/>
      <c r="J22" s="785">
        <v>0.89</v>
      </c>
      <c r="K22" s="1026" t="s">
        <v>121</v>
      </c>
      <c r="L22" s="1026" t="s">
        <v>165</v>
      </c>
      <c r="M22" s="954"/>
      <c r="N22" s="954"/>
      <c r="O22" s="9"/>
    </row>
    <row r="23" spans="1:15" ht="15" customHeight="1">
      <c r="A23" s="1521"/>
      <c r="B23" s="953"/>
      <c r="C23" s="1656"/>
      <c r="D23" s="1589"/>
      <c r="E23" s="1024" t="s">
        <v>63</v>
      </c>
      <c r="F23" s="1026" t="s">
        <v>103</v>
      </c>
      <c r="G23" s="1026"/>
      <c r="H23" s="1026" t="s">
        <v>98</v>
      </c>
      <c r="I23" s="1026"/>
      <c r="J23" s="785">
        <v>0.83</v>
      </c>
      <c r="K23" s="1026" t="s">
        <v>121</v>
      </c>
      <c r="L23" s="1026" t="s">
        <v>165</v>
      </c>
      <c r="M23" s="954"/>
      <c r="N23" s="954"/>
      <c r="O23" s="9"/>
    </row>
    <row r="24" spans="1:15" ht="15.75" customHeight="1">
      <c r="A24" s="1521"/>
      <c r="B24" s="953"/>
      <c r="C24" s="1656"/>
      <c r="D24" s="1589"/>
      <c r="E24" s="1024" t="s">
        <v>264</v>
      </c>
      <c r="F24" s="1026" t="s">
        <v>103</v>
      </c>
      <c r="G24" s="1026"/>
      <c r="H24" s="1026" t="s">
        <v>98</v>
      </c>
      <c r="I24" s="1026"/>
      <c r="J24" s="785">
        <v>0.93</v>
      </c>
      <c r="K24" s="1026" t="s">
        <v>121</v>
      </c>
      <c r="L24" s="1026" t="s">
        <v>165</v>
      </c>
      <c r="M24" s="954"/>
      <c r="N24" s="954"/>
      <c r="O24" s="9"/>
    </row>
    <row r="25" spans="1:15" ht="27" customHeight="1">
      <c r="A25" s="1521"/>
      <c r="B25" s="953"/>
      <c r="C25" s="1656"/>
      <c r="D25" s="1589"/>
      <c r="E25" s="1024" t="s">
        <v>285</v>
      </c>
      <c r="F25" s="1026" t="s">
        <v>103</v>
      </c>
      <c r="G25" s="1026"/>
      <c r="H25" s="1026" t="s">
        <v>98</v>
      </c>
      <c r="I25" s="1026"/>
      <c r="J25" s="785">
        <v>0.83</v>
      </c>
      <c r="K25" s="1026" t="s">
        <v>121</v>
      </c>
      <c r="L25" s="1026" t="s">
        <v>165</v>
      </c>
      <c r="M25" s="954"/>
      <c r="N25" s="954"/>
      <c r="O25" s="9"/>
    </row>
    <row r="26" spans="1:15" ht="32.25" customHeight="1">
      <c r="A26" s="1521"/>
      <c r="B26" s="953"/>
      <c r="C26" s="1656"/>
      <c r="D26" s="1589"/>
      <c r="E26" s="1024" t="s">
        <v>286</v>
      </c>
      <c r="F26" s="1026" t="s">
        <v>103</v>
      </c>
      <c r="G26" s="1026"/>
      <c r="H26" s="1026" t="s">
        <v>98</v>
      </c>
      <c r="I26" s="1026"/>
      <c r="J26" s="785">
        <v>0.83</v>
      </c>
      <c r="K26" s="1026" t="s">
        <v>121</v>
      </c>
      <c r="L26" s="1026" t="s">
        <v>165</v>
      </c>
      <c r="M26" s="954"/>
      <c r="N26" s="954"/>
      <c r="O26" s="9"/>
    </row>
    <row r="27" spans="1:15" ht="18" customHeight="1">
      <c r="A27" s="1521"/>
      <c r="B27" s="953"/>
      <c r="C27" s="1656"/>
      <c r="D27" s="1589"/>
      <c r="E27" s="1024" t="s">
        <v>265</v>
      </c>
      <c r="F27" s="1026" t="s">
        <v>103</v>
      </c>
      <c r="G27" s="1026"/>
      <c r="H27" s="1026" t="s">
        <v>98</v>
      </c>
      <c r="I27" s="1026"/>
      <c r="J27" s="785">
        <v>0.96</v>
      </c>
      <c r="K27" s="1026" t="s">
        <v>121</v>
      </c>
      <c r="L27" s="1026" t="s">
        <v>165</v>
      </c>
      <c r="M27" s="954"/>
      <c r="N27" s="954"/>
      <c r="O27" s="9"/>
    </row>
    <row r="28" spans="1:15" ht="31.5" customHeight="1">
      <c r="A28" s="1521"/>
      <c r="B28" s="953"/>
      <c r="C28" s="1656"/>
      <c r="D28" s="1589"/>
      <c r="E28" s="1024" t="s">
        <v>284</v>
      </c>
      <c r="F28" s="1026" t="s">
        <v>103</v>
      </c>
      <c r="G28" s="1026"/>
      <c r="H28" s="1026" t="s">
        <v>98</v>
      </c>
      <c r="I28" s="1026"/>
      <c r="J28" s="785">
        <v>0.81</v>
      </c>
      <c r="K28" s="1026" t="s">
        <v>121</v>
      </c>
      <c r="L28" s="1026" t="s">
        <v>165</v>
      </c>
      <c r="M28" s="954"/>
      <c r="N28" s="954"/>
      <c r="O28" s="9"/>
    </row>
    <row r="29" spans="1:15" ht="18.75" customHeight="1">
      <c r="A29" s="1530"/>
      <c r="B29" s="1005"/>
      <c r="C29" s="1657"/>
      <c r="D29" s="1590"/>
      <c r="E29" s="1031" t="s">
        <v>207</v>
      </c>
      <c r="F29" s="1033" t="s">
        <v>103</v>
      </c>
      <c r="G29" s="1033"/>
      <c r="H29" s="1033" t="s">
        <v>98</v>
      </c>
      <c r="I29" s="1033"/>
      <c r="J29" s="1034">
        <v>8.0399999999999991</v>
      </c>
      <c r="K29" s="1033" t="s">
        <v>121</v>
      </c>
      <c r="L29" s="1033" t="s">
        <v>165</v>
      </c>
      <c r="M29" s="954"/>
      <c r="N29" s="954"/>
      <c r="O29" s="9"/>
    </row>
    <row r="30" spans="1:15" ht="35.25" customHeight="1">
      <c r="A30" s="1506" t="s">
        <v>34</v>
      </c>
      <c r="B30" s="1507"/>
      <c r="C30" s="1664" t="s">
        <v>349</v>
      </c>
      <c r="D30" s="1665"/>
      <c r="E30" s="1235" t="s">
        <v>38</v>
      </c>
      <c r="F30" s="1235" t="s">
        <v>64</v>
      </c>
      <c r="G30" s="1235" t="s">
        <v>45</v>
      </c>
      <c r="H30" s="1235" t="s">
        <v>351</v>
      </c>
      <c r="I30" s="1235" t="s">
        <v>90</v>
      </c>
      <c r="J30" s="1235" t="s">
        <v>93</v>
      </c>
      <c r="K30" s="1235" t="s">
        <v>92</v>
      </c>
      <c r="L30" s="1528" t="s">
        <v>40</v>
      </c>
      <c r="M30" s="954"/>
      <c r="N30" s="954"/>
      <c r="O30" s="9"/>
    </row>
    <row r="31" spans="1:15" ht="51.75" customHeight="1">
      <c r="A31" s="1510"/>
      <c r="B31" s="1511"/>
      <c r="C31" s="996" t="s">
        <v>31</v>
      </c>
      <c r="D31" s="997" t="s">
        <v>51</v>
      </c>
      <c r="E31" s="1216"/>
      <c r="F31" s="1215"/>
      <c r="G31" s="1216"/>
      <c r="H31" s="1216"/>
      <c r="I31" s="1216"/>
      <c r="J31" s="1216"/>
      <c r="K31" s="1216"/>
      <c r="L31" s="1529"/>
      <c r="M31" s="1035"/>
      <c r="N31" s="971"/>
      <c r="O31" s="9"/>
    </row>
    <row r="32" spans="1:15" ht="15.75" customHeight="1">
      <c r="A32" s="1553" t="s">
        <v>8</v>
      </c>
      <c r="B32" s="1506" t="s">
        <v>65</v>
      </c>
      <c r="C32" s="1660">
        <f>IF(C9*0.67*0.5&lt;1, 1, C9*0.67*0.5)</f>
        <v>37.468745000000006</v>
      </c>
      <c r="D32" s="1663">
        <v>37</v>
      </c>
      <c r="E32" s="1036" t="s">
        <v>193</v>
      </c>
      <c r="F32" s="1037" t="s">
        <v>103</v>
      </c>
      <c r="G32" s="1037" t="s">
        <v>104</v>
      </c>
      <c r="H32" s="1037" t="s">
        <v>98</v>
      </c>
      <c r="I32" s="1038">
        <v>40</v>
      </c>
      <c r="J32" s="1038">
        <v>52.72</v>
      </c>
      <c r="K32" s="1039" t="s">
        <v>121</v>
      </c>
      <c r="L32" s="1037" t="s">
        <v>166</v>
      </c>
      <c r="M32" s="1040"/>
      <c r="N32" s="971"/>
      <c r="O32" s="9"/>
    </row>
    <row r="33" spans="1:15" ht="15.75" customHeight="1">
      <c r="A33" s="1544"/>
      <c r="B33" s="1508"/>
      <c r="C33" s="1661"/>
      <c r="D33" s="1589"/>
      <c r="E33" s="1014" t="s">
        <v>252</v>
      </c>
      <c r="F33" s="1015" t="s">
        <v>103</v>
      </c>
      <c r="G33" s="1015" t="s">
        <v>95</v>
      </c>
      <c r="H33" s="1015" t="s">
        <v>98</v>
      </c>
      <c r="I33" s="778">
        <v>5</v>
      </c>
      <c r="J33" s="778">
        <v>1239.3</v>
      </c>
      <c r="K33" s="1041" t="s">
        <v>121</v>
      </c>
      <c r="L33" s="1015" t="s">
        <v>166</v>
      </c>
      <c r="M33" s="1042"/>
      <c r="N33" s="971"/>
      <c r="O33" s="9"/>
    </row>
    <row r="34" spans="1:15" ht="18" customHeight="1">
      <c r="A34" s="1544"/>
      <c r="B34" s="1508"/>
      <c r="C34" s="1661"/>
      <c r="D34" s="1589"/>
      <c r="E34" s="1014" t="s">
        <v>109</v>
      </c>
      <c r="F34" s="1015" t="s">
        <v>103</v>
      </c>
      <c r="G34" s="1015" t="s">
        <v>98</v>
      </c>
      <c r="H34" s="1015" t="s">
        <v>98</v>
      </c>
      <c r="I34" s="1015"/>
      <c r="J34" s="778">
        <v>112.79</v>
      </c>
      <c r="K34" s="1041" t="s">
        <v>121</v>
      </c>
      <c r="L34" s="1015" t="s">
        <v>166</v>
      </c>
      <c r="M34" s="1042"/>
      <c r="N34" s="971"/>
      <c r="O34" s="9"/>
    </row>
    <row r="35" spans="1:15" ht="16.5" customHeight="1">
      <c r="A35" s="1544"/>
      <c r="B35" s="1508"/>
      <c r="C35" s="1661"/>
      <c r="D35" s="1589"/>
      <c r="E35" s="1028" t="s">
        <v>110</v>
      </c>
      <c r="F35" s="1029" t="s">
        <v>103</v>
      </c>
      <c r="G35" s="1029" t="s">
        <v>98</v>
      </c>
      <c r="H35" s="1029" t="s">
        <v>98</v>
      </c>
      <c r="I35" s="1029"/>
      <c r="J35" s="1030">
        <v>112.07</v>
      </c>
      <c r="K35" s="1041" t="s">
        <v>121</v>
      </c>
      <c r="L35" s="1029" t="s">
        <v>166</v>
      </c>
      <c r="M35" s="1042"/>
      <c r="N35" s="971"/>
      <c r="O35" s="9"/>
    </row>
    <row r="36" spans="1:15" ht="14.25" customHeight="1">
      <c r="A36" s="1544"/>
      <c r="B36" s="1508"/>
      <c r="C36" s="1661"/>
      <c r="D36" s="1589"/>
      <c r="E36" s="1014" t="s">
        <v>168</v>
      </c>
      <c r="F36" s="1015" t="s">
        <v>103</v>
      </c>
      <c r="G36" s="1015" t="s">
        <v>98</v>
      </c>
      <c r="H36" s="1015" t="s">
        <v>98</v>
      </c>
      <c r="I36" s="1015"/>
      <c r="J36" s="778">
        <v>116.82</v>
      </c>
      <c r="K36" s="1041" t="s">
        <v>121</v>
      </c>
      <c r="L36" s="1015" t="s">
        <v>166</v>
      </c>
      <c r="M36" s="1042"/>
      <c r="N36" s="971"/>
      <c r="O36" s="9"/>
    </row>
    <row r="37" spans="1:15" ht="17.25" customHeight="1">
      <c r="A37" s="1544"/>
      <c r="B37" s="1508"/>
      <c r="C37" s="1661"/>
      <c r="D37" s="1589"/>
      <c r="E37" s="1024" t="s">
        <v>178</v>
      </c>
      <c r="F37" s="1026" t="s">
        <v>103</v>
      </c>
      <c r="G37" s="1026" t="s">
        <v>98</v>
      </c>
      <c r="H37" s="1026" t="s">
        <v>98</v>
      </c>
      <c r="I37" s="1026"/>
      <c r="J37" s="785">
        <v>115.78</v>
      </c>
      <c r="K37" s="1041" t="s">
        <v>121</v>
      </c>
      <c r="L37" s="1026" t="s">
        <v>166</v>
      </c>
      <c r="M37" s="1042"/>
      <c r="N37" s="971"/>
      <c r="O37" s="9"/>
    </row>
    <row r="38" spans="1:15" ht="15" customHeight="1">
      <c r="A38" s="1544"/>
      <c r="B38" s="1508"/>
      <c r="C38" s="1661"/>
      <c r="D38" s="1589"/>
      <c r="E38" s="1014" t="s">
        <v>239</v>
      </c>
      <c r="F38" s="1015" t="s">
        <v>103</v>
      </c>
      <c r="G38" s="1015" t="s">
        <v>104</v>
      </c>
      <c r="H38" s="1015" t="s">
        <v>98</v>
      </c>
      <c r="I38" s="778">
        <v>40</v>
      </c>
      <c r="J38" s="778">
        <v>127.32</v>
      </c>
      <c r="K38" s="1041" t="s">
        <v>121</v>
      </c>
      <c r="L38" s="1015" t="s">
        <v>165</v>
      </c>
      <c r="M38" s="1042"/>
      <c r="N38" s="971"/>
      <c r="O38" s="9"/>
    </row>
    <row r="39" spans="1:15" ht="14.25" customHeight="1">
      <c r="A39" s="1544"/>
      <c r="B39" s="1508"/>
      <c r="C39" s="1661"/>
      <c r="D39" s="1589"/>
      <c r="E39" s="1013" t="s">
        <v>108</v>
      </c>
      <c r="F39" s="1027" t="s">
        <v>103</v>
      </c>
      <c r="G39" s="1027" t="s">
        <v>104</v>
      </c>
      <c r="H39" s="1027" t="s">
        <v>98</v>
      </c>
      <c r="I39" s="777">
        <v>10</v>
      </c>
      <c r="J39" s="777">
        <v>11.15</v>
      </c>
      <c r="K39" s="1015" t="s">
        <v>121</v>
      </c>
      <c r="L39" s="1015" t="s">
        <v>165</v>
      </c>
      <c r="M39" s="1042"/>
      <c r="N39" s="971"/>
      <c r="O39" s="9"/>
    </row>
    <row r="40" spans="1:15" ht="15" customHeight="1">
      <c r="A40" s="1544"/>
      <c r="B40" s="1508"/>
      <c r="C40" s="1661"/>
      <c r="D40" s="1589"/>
      <c r="E40" s="1014" t="s">
        <v>214</v>
      </c>
      <c r="F40" s="1015" t="s">
        <v>103</v>
      </c>
      <c r="G40" s="1015" t="s">
        <v>104</v>
      </c>
      <c r="H40" s="1015" t="s">
        <v>98</v>
      </c>
      <c r="I40" s="778">
        <v>10</v>
      </c>
      <c r="J40" s="778">
        <v>11.35</v>
      </c>
      <c r="K40" s="1015" t="s">
        <v>121</v>
      </c>
      <c r="L40" s="1015" t="s">
        <v>165</v>
      </c>
      <c r="M40" s="1042"/>
      <c r="N40" s="971"/>
      <c r="O40" s="9"/>
    </row>
    <row r="41" spans="1:15" ht="11.25" customHeight="1">
      <c r="A41" s="1544"/>
      <c r="B41" s="1508"/>
      <c r="C41" s="1661"/>
      <c r="D41" s="1589"/>
      <c r="E41" s="1028" t="s">
        <v>237</v>
      </c>
      <c r="F41" s="1029" t="s">
        <v>103</v>
      </c>
      <c r="G41" s="1029" t="s">
        <v>104</v>
      </c>
      <c r="H41" s="1029" t="s">
        <v>98</v>
      </c>
      <c r="I41" s="1030">
        <v>10</v>
      </c>
      <c r="J41" s="1030">
        <v>13.29</v>
      </c>
      <c r="K41" s="1015" t="s">
        <v>121</v>
      </c>
      <c r="L41" s="1015" t="s">
        <v>165</v>
      </c>
      <c r="M41" s="1042"/>
      <c r="N41" s="971"/>
      <c r="O41" s="9"/>
    </row>
    <row r="42" spans="1:15" ht="13.5" customHeight="1">
      <c r="A42" s="1544"/>
      <c r="B42" s="1508"/>
      <c r="C42" s="1661"/>
      <c r="D42" s="1589"/>
      <c r="E42" s="1014" t="s">
        <v>241</v>
      </c>
      <c r="F42" s="1015" t="s">
        <v>103</v>
      </c>
      <c r="G42" s="1015" t="s">
        <v>104</v>
      </c>
      <c r="H42" s="1015" t="s">
        <v>98</v>
      </c>
      <c r="I42" s="778">
        <v>10</v>
      </c>
      <c r="J42" s="778">
        <v>641.49</v>
      </c>
      <c r="K42" s="1041" t="s">
        <v>121</v>
      </c>
      <c r="L42" s="1015" t="s">
        <v>165</v>
      </c>
      <c r="M42" s="1042"/>
      <c r="N42" s="971"/>
      <c r="O42" s="9"/>
    </row>
    <row r="43" spans="1:15" ht="12.75" customHeight="1">
      <c r="A43" s="1544"/>
      <c r="B43" s="1508"/>
      <c r="C43" s="1661"/>
      <c r="D43" s="1589"/>
      <c r="E43" s="1014" t="s">
        <v>256</v>
      </c>
      <c r="F43" s="1015" t="s">
        <v>103</v>
      </c>
      <c r="G43" s="1015" t="s">
        <v>104</v>
      </c>
      <c r="H43" s="1015" t="s">
        <v>98</v>
      </c>
      <c r="I43" s="778">
        <v>60</v>
      </c>
      <c r="J43" s="778">
        <v>566.62</v>
      </c>
      <c r="K43" s="1015" t="s">
        <v>121</v>
      </c>
      <c r="L43" s="1015" t="s">
        <v>165</v>
      </c>
      <c r="M43" s="1042"/>
      <c r="N43" s="971"/>
      <c r="O43" s="9"/>
    </row>
    <row r="44" spans="1:15" ht="15">
      <c r="A44" s="1544"/>
      <c r="B44" s="1508"/>
      <c r="C44" s="1661"/>
      <c r="D44" s="1589"/>
      <c r="E44" s="1028"/>
      <c r="F44" s="1029"/>
      <c r="G44" s="1029"/>
      <c r="H44" s="1029"/>
      <c r="I44" s="1029"/>
      <c r="J44" s="1029"/>
      <c r="K44" s="1015"/>
      <c r="L44" s="1029"/>
      <c r="M44" s="1042"/>
      <c r="N44" s="971"/>
      <c r="O44" s="9"/>
    </row>
    <row r="45" spans="1:15" ht="15" customHeight="1">
      <c r="A45" s="1544"/>
      <c r="B45" s="1508"/>
      <c r="C45" s="1661"/>
      <c r="D45" s="1589"/>
      <c r="E45" s="1013" t="s">
        <v>111</v>
      </c>
      <c r="F45" s="1027" t="s">
        <v>103</v>
      </c>
      <c r="G45" s="1027" t="s">
        <v>98</v>
      </c>
      <c r="H45" s="1027" t="s">
        <v>98</v>
      </c>
      <c r="I45" s="1027"/>
      <c r="J45" s="777">
        <v>114.94</v>
      </c>
      <c r="K45" s="1041" t="s">
        <v>121</v>
      </c>
      <c r="L45" s="1015" t="s">
        <v>165</v>
      </c>
      <c r="M45" s="1042"/>
      <c r="N45" s="971"/>
      <c r="O45" s="9"/>
    </row>
    <row r="46" spans="1:15" ht="15.75" customHeight="1">
      <c r="A46" s="1544"/>
      <c r="B46" s="1508"/>
      <c r="C46" s="1661"/>
      <c r="D46" s="1589"/>
      <c r="E46" s="1013" t="s">
        <v>266</v>
      </c>
      <c r="F46" s="1027" t="s">
        <v>103</v>
      </c>
      <c r="G46" s="1027" t="s">
        <v>98</v>
      </c>
      <c r="H46" s="1027" t="s">
        <v>98</v>
      </c>
      <c r="I46" s="1027"/>
      <c r="J46" s="777">
        <v>116.12</v>
      </c>
      <c r="K46" s="1041" t="s">
        <v>121</v>
      </c>
      <c r="L46" s="1015" t="s">
        <v>165</v>
      </c>
      <c r="M46" s="1042"/>
      <c r="N46" s="971"/>
      <c r="O46" s="9"/>
    </row>
    <row r="47" spans="1:15" ht="13.5" customHeight="1">
      <c r="A47" s="1544"/>
      <c r="B47" s="1508"/>
      <c r="C47" s="1661"/>
      <c r="D47" s="1589"/>
      <c r="E47" s="1013" t="s">
        <v>267</v>
      </c>
      <c r="F47" s="1027" t="s">
        <v>103</v>
      </c>
      <c r="G47" s="1027" t="s">
        <v>98</v>
      </c>
      <c r="H47" s="1027" t="s">
        <v>98</v>
      </c>
      <c r="I47" s="1027"/>
      <c r="J47" s="777">
        <v>112.22</v>
      </c>
      <c r="K47" s="1041" t="s">
        <v>121</v>
      </c>
      <c r="L47" s="1015" t="s">
        <v>165</v>
      </c>
      <c r="M47" s="1042"/>
      <c r="N47" s="971"/>
      <c r="O47" s="9"/>
    </row>
    <row r="48" spans="1:15" ht="14.25" customHeight="1">
      <c r="A48" s="1544"/>
      <c r="B48" s="1508"/>
      <c r="C48" s="1661"/>
      <c r="D48" s="1589"/>
      <c r="E48" s="1013" t="s">
        <v>268</v>
      </c>
      <c r="F48" s="1027" t="s">
        <v>103</v>
      </c>
      <c r="G48" s="1027" t="s">
        <v>98</v>
      </c>
      <c r="H48" s="1027" t="s">
        <v>98</v>
      </c>
      <c r="I48" s="1027"/>
      <c r="J48" s="777">
        <v>114.77</v>
      </c>
      <c r="K48" s="1041" t="s">
        <v>121</v>
      </c>
      <c r="L48" s="1015" t="s">
        <v>165</v>
      </c>
      <c r="M48" s="1042"/>
      <c r="N48" s="971"/>
      <c r="O48" s="9"/>
    </row>
    <row r="49" spans="1:15" ht="11.25" customHeight="1">
      <c r="A49" s="1544"/>
      <c r="B49" s="1508"/>
      <c r="C49" s="1661"/>
      <c r="D49" s="1589"/>
      <c r="E49" s="1013" t="s">
        <v>269</v>
      </c>
      <c r="F49" s="1027" t="s">
        <v>103</v>
      </c>
      <c r="G49" s="1027" t="s">
        <v>98</v>
      </c>
      <c r="H49" s="1027" t="s">
        <v>98</v>
      </c>
      <c r="I49" s="1027"/>
      <c r="J49" s="777">
        <v>115.26</v>
      </c>
      <c r="K49" s="1041" t="s">
        <v>121</v>
      </c>
      <c r="L49" s="1015" t="s">
        <v>165</v>
      </c>
      <c r="M49" s="1042"/>
      <c r="N49" s="971"/>
      <c r="O49" s="9"/>
    </row>
    <row r="50" spans="1:15" ht="30" customHeight="1">
      <c r="A50" s="1544"/>
      <c r="B50" s="1508"/>
      <c r="C50" s="1661"/>
      <c r="D50" s="1589"/>
      <c r="E50" s="1079" t="s">
        <v>270</v>
      </c>
      <c r="F50" s="1080" t="s">
        <v>103</v>
      </c>
      <c r="G50" s="1080" t="s">
        <v>98</v>
      </c>
      <c r="H50" s="1080" t="s">
        <v>98</v>
      </c>
      <c r="I50" s="1080"/>
      <c r="J50" s="1081">
        <v>111.82</v>
      </c>
      <c r="K50" s="1082" t="s">
        <v>121</v>
      </c>
      <c r="L50" s="1080" t="s">
        <v>165</v>
      </c>
      <c r="M50" s="1042"/>
      <c r="N50" s="971"/>
      <c r="O50" s="9"/>
    </row>
    <row r="51" spans="1:15" ht="14.25" customHeight="1">
      <c r="A51" s="1544"/>
      <c r="B51" s="1508"/>
      <c r="C51" s="1661"/>
      <c r="D51" s="1589"/>
      <c r="E51" s="1013" t="s">
        <v>271</v>
      </c>
      <c r="F51" s="1027" t="s">
        <v>103</v>
      </c>
      <c r="G51" s="1027" t="s">
        <v>98</v>
      </c>
      <c r="H51" s="1027" t="s">
        <v>98</v>
      </c>
      <c r="I51" s="1027"/>
      <c r="J51" s="777">
        <v>113.21</v>
      </c>
      <c r="K51" s="1041" t="s">
        <v>121</v>
      </c>
      <c r="L51" s="1027" t="s">
        <v>165</v>
      </c>
      <c r="M51" s="1042"/>
      <c r="N51" s="971"/>
      <c r="O51" s="9"/>
    </row>
    <row r="52" spans="1:15" ht="14.25" customHeight="1">
      <c r="A52" s="1544"/>
      <c r="B52" s="1508"/>
      <c r="C52" s="1661"/>
      <c r="D52" s="1589"/>
      <c r="E52" s="1013" t="s">
        <v>112</v>
      </c>
      <c r="F52" s="1027" t="s">
        <v>103</v>
      </c>
      <c r="G52" s="1027" t="s">
        <v>98</v>
      </c>
      <c r="H52" s="1027" t="s">
        <v>98</v>
      </c>
      <c r="I52" s="1027"/>
      <c r="J52" s="777">
        <v>114.44</v>
      </c>
      <c r="K52" s="1041" t="s">
        <v>121</v>
      </c>
      <c r="L52" s="1027" t="s">
        <v>165</v>
      </c>
      <c r="M52" s="1042"/>
      <c r="N52" s="971"/>
      <c r="O52" s="9"/>
    </row>
    <row r="53" spans="1:15" ht="12.75" customHeight="1">
      <c r="A53" s="1544"/>
      <c r="B53" s="1508"/>
      <c r="C53" s="1661"/>
      <c r="D53" s="1589"/>
      <c r="E53" s="1013" t="s">
        <v>113</v>
      </c>
      <c r="F53" s="1027" t="s">
        <v>103</v>
      </c>
      <c r="G53" s="1027" t="s">
        <v>98</v>
      </c>
      <c r="H53" s="1027" t="s">
        <v>98</v>
      </c>
      <c r="I53" s="1027"/>
      <c r="J53" s="777">
        <v>114.31</v>
      </c>
      <c r="K53" s="1041" t="s">
        <v>121</v>
      </c>
      <c r="L53" s="1027" t="s">
        <v>165</v>
      </c>
      <c r="M53" s="1042"/>
      <c r="N53" s="971"/>
      <c r="O53" s="9"/>
    </row>
    <row r="54" spans="1:15" ht="13.5" customHeight="1">
      <c r="A54" s="1544"/>
      <c r="B54" s="1508"/>
      <c r="C54" s="1661"/>
      <c r="D54" s="1589"/>
      <c r="E54" s="1013" t="s">
        <v>272</v>
      </c>
      <c r="F54" s="1027" t="s">
        <v>103</v>
      </c>
      <c r="G54" s="1027" t="s">
        <v>98</v>
      </c>
      <c r="H54" s="1027" t="s">
        <v>98</v>
      </c>
      <c r="I54" s="1027"/>
      <c r="J54" s="777">
        <v>58.94</v>
      </c>
      <c r="K54" s="1041" t="s">
        <v>121</v>
      </c>
      <c r="L54" s="1027" t="s">
        <v>165</v>
      </c>
      <c r="M54" s="1042"/>
      <c r="N54" s="971"/>
      <c r="O54" s="9"/>
    </row>
    <row r="55" spans="1:15" ht="15">
      <c r="A55" s="1545"/>
      <c r="B55" s="1531"/>
      <c r="C55" s="1662"/>
      <c r="D55" s="1590"/>
      <c r="E55" s="1031"/>
      <c r="F55" s="1033"/>
      <c r="G55" s="1033"/>
      <c r="H55" s="1033"/>
      <c r="I55" s="1033"/>
      <c r="J55" s="1033"/>
      <c r="K55" s="1033"/>
      <c r="L55" s="1033"/>
      <c r="M55" s="1035"/>
      <c r="N55" s="971"/>
      <c r="O55" s="9"/>
    </row>
    <row r="56" spans="1:15" ht="14.25" customHeight="1">
      <c r="A56" s="1520" t="s">
        <v>10</v>
      </c>
      <c r="B56" s="1553" t="s">
        <v>66</v>
      </c>
      <c r="C56" s="1658">
        <f>IF(C9*0.67*0.2&lt;1, 1, C9*0.67*0.2)</f>
        <v>14.987498000000002</v>
      </c>
      <c r="D56" s="1588">
        <v>15</v>
      </c>
      <c r="E56" s="1024" t="s">
        <v>114</v>
      </c>
      <c r="F56" s="1026" t="s">
        <v>103</v>
      </c>
      <c r="G56" s="1026"/>
      <c r="H56" s="1026" t="s">
        <v>98</v>
      </c>
      <c r="I56" s="1026"/>
      <c r="J56" s="785">
        <v>104.56</v>
      </c>
      <c r="K56" s="1022" t="s">
        <v>121</v>
      </c>
      <c r="L56" s="1015" t="s">
        <v>165</v>
      </c>
      <c r="M56" s="954"/>
      <c r="N56" s="954"/>
      <c r="O56" s="9"/>
    </row>
    <row r="57" spans="1:15" ht="15" customHeight="1">
      <c r="A57" s="1521"/>
      <c r="B57" s="1544"/>
      <c r="C57" s="1658"/>
      <c r="D57" s="1589"/>
      <c r="E57" s="1024" t="s">
        <v>172</v>
      </c>
      <c r="F57" s="1026" t="s">
        <v>103</v>
      </c>
      <c r="G57" s="1026"/>
      <c r="H57" s="1026" t="s">
        <v>98</v>
      </c>
      <c r="I57" s="1026"/>
      <c r="J57" s="785">
        <v>53.19</v>
      </c>
      <c r="K57" s="1041" t="s">
        <v>121</v>
      </c>
      <c r="L57" s="1015" t="s">
        <v>165</v>
      </c>
      <c r="M57" s="954"/>
      <c r="N57" s="954"/>
      <c r="O57" s="9"/>
    </row>
    <row r="58" spans="1:15" ht="16.5" customHeight="1">
      <c r="A58" s="1521"/>
      <c r="B58" s="1544"/>
      <c r="C58" s="1658"/>
      <c r="D58" s="1589"/>
      <c r="E58" s="1024" t="s">
        <v>175</v>
      </c>
      <c r="F58" s="1026" t="s">
        <v>103</v>
      </c>
      <c r="G58" s="1026"/>
      <c r="H58" s="1026" t="s">
        <v>98</v>
      </c>
      <c r="I58" s="1026"/>
      <c r="J58" s="785">
        <v>12.13</v>
      </c>
      <c r="K58" s="1015" t="s">
        <v>121</v>
      </c>
      <c r="L58" s="1015" t="s">
        <v>165</v>
      </c>
      <c r="M58" s="954"/>
      <c r="N58" s="954"/>
      <c r="O58" s="9"/>
    </row>
    <row r="59" spans="1:15" ht="15">
      <c r="A59" s="1521"/>
      <c r="B59" s="1544"/>
      <c r="C59" s="1658"/>
      <c r="D59" s="1589"/>
      <c r="E59" s="1024"/>
      <c r="F59" s="1026"/>
      <c r="G59" s="1026"/>
      <c r="H59" s="1026"/>
      <c r="I59" s="1026"/>
      <c r="J59" s="1026"/>
      <c r="K59" s="1015"/>
      <c r="L59" s="1026"/>
      <c r="M59" s="954"/>
      <c r="N59" s="954"/>
      <c r="O59" s="9"/>
    </row>
    <row r="60" spans="1:15" ht="15">
      <c r="A60" s="1521"/>
      <c r="B60" s="1544"/>
      <c r="C60" s="1658"/>
      <c r="D60" s="1589"/>
      <c r="E60" s="1024"/>
      <c r="F60" s="1026"/>
      <c r="G60" s="1026"/>
      <c r="H60" s="1026"/>
      <c r="I60" s="1026"/>
      <c r="J60" s="1026"/>
      <c r="K60" s="1026"/>
      <c r="L60" s="1026"/>
      <c r="M60" s="954"/>
      <c r="N60" s="954"/>
      <c r="O60" s="9"/>
    </row>
    <row r="61" spans="1:15" ht="15">
      <c r="A61" s="1530"/>
      <c r="B61" s="1545"/>
      <c r="C61" s="1659"/>
      <c r="D61" s="1590"/>
      <c r="E61" s="1043"/>
      <c r="F61" s="1044"/>
      <c r="G61" s="1044"/>
      <c r="H61" s="1044"/>
      <c r="I61" s="1044"/>
      <c r="J61" s="1044"/>
      <c r="K61" s="1044"/>
      <c r="L61" s="1044"/>
      <c r="M61" s="954"/>
      <c r="N61" s="954"/>
      <c r="O61" s="9"/>
    </row>
    <row r="62" spans="1:15" ht="15">
      <c r="A62" s="1596" t="s">
        <v>15</v>
      </c>
      <c r="B62" s="1599" t="s">
        <v>70</v>
      </c>
      <c r="C62" s="1648"/>
      <c r="D62" s="1588"/>
      <c r="E62" s="1045"/>
      <c r="F62" s="1018"/>
      <c r="G62" s="1018"/>
      <c r="H62" s="1018"/>
      <c r="I62" s="1018"/>
      <c r="J62" s="1018"/>
      <c r="K62" s="1018"/>
      <c r="L62" s="1018"/>
      <c r="M62" s="954"/>
      <c r="N62" s="954"/>
      <c r="O62" s="9"/>
    </row>
    <row r="63" spans="1:15" ht="15">
      <c r="A63" s="1597"/>
      <c r="B63" s="1600"/>
      <c r="C63" s="1649"/>
      <c r="D63" s="1589"/>
      <c r="E63" s="1016"/>
      <c r="F63" s="1025"/>
      <c r="G63" s="1025"/>
      <c r="H63" s="1025"/>
      <c r="I63" s="1025"/>
      <c r="J63" s="1025"/>
      <c r="K63" s="1025"/>
      <c r="L63" s="1025"/>
      <c r="M63" s="954"/>
      <c r="N63" s="954"/>
      <c r="O63" s="9"/>
    </row>
    <row r="64" spans="1:15" ht="15">
      <c r="A64" s="1597"/>
      <c r="B64" s="1600"/>
      <c r="C64" s="1649"/>
      <c r="D64" s="1589"/>
      <c r="E64" s="1016"/>
      <c r="F64" s="1025"/>
      <c r="G64" s="1025"/>
      <c r="H64" s="1025"/>
      <c r="I64" s="1025"/>
      <c r="J64" s="1025"/>
      <c r="K64" s="1025"/>
      <c r="L64" s="1025"/>
      <c r="M64" s="954"/>
      <c r="N64" s="954"/>
      <c r="O64" s="9"/>
    </row>
    <row r="65" spans="1:15" ht="15">
      <c r="A65" s="1598"/>
      <c r="B65" s="1601"/>
      <c r="C65" s="1650"/>
      <c r="D65" s="1590"/>
      <c r="E65" s="1046"/>
      <c r="F65" s="1047"/>
      <c r="G65" s="1047"/>
      <c r="H65" s="1047"/>
      <c r="I65" s="1047"/>
      <c r="J65" s="1047"/>
      <c r="K65" s="1047"/>
      <c r="L65" s="1047"/>
      <c r="M65" s="954"/>
      <c r="N65" s="954"/>
      <c r="O65" s="9"/>
    </row>
    <row r="66" spans="1:15" ht="36.75" customHeight="1">
      <c r="A66" s="1506" t="s">
        <v>34</v>
      </c>
      <c r="B66" s="1507"/>
      <c r="C66" s="1664" t="s">
        <v>349</v>
      </c>
      <c r="D66" s="1665"/>
      <c r="E66" s="1235" t="s">
        <v>38</v>
      </c>
      <c r="F66" s="1235" t="s">
        <v>64</v>
      </c>
      <c r="G66" s="1235" t="s">
        <v>45</v>
      </c>
      <c r="H66" s="1235" t="s">
        <v>351</v>
      </c>
      <c r="I66" s="1235" t="s">
        <v>90</v>
      </c>
      <c r="J66" s="1235" t="s">
        <v>93</v>
      </c>
      <c r="K66" s="1235" t="s">
        <v>92</v>
      </c>
      <c r="L66" s="1528" t="s">
        <v>40</v>
      </c>
      <c r="M66" s="954"/>
      <c r="N66" s="954"/>
      <c r="O66" s="9"/>
    </row>
    <row r="67" spans="1:15" ht="45" customHeight="1" thickBot="1">
      <c r="A67" s="1510"/>
      <c r="B67" s="1511"/>
      <c r="C67" s="996" t="s">
        <v>31</v>
      </c>
      <c r="D67" s="997" t="s">
        <v>51</v>
      </c>
      <c r="E67" s="1216"/>
      <c r="F67" s="1215"/>
      <c r="G67" s="1216"/>
      <c r="H67" s="1216"/>
      <c r="I67" s="1216"/>
      <c r="J67" s="1216"/>
      <c r="K67" s="1216"/>
      <c r="L67" s="1529"/>
      <c r="M67" s="954"/>
      <c r="N67" s="954"/>
      <c r="O67" s="9"/>
    </row>
    <row r="68" spans="1:15" ht="16.5" thickBot="1">
      <c r="A68" s="1666" t="s">
        <v>25</v>
      </c>
      <c r="B68" s="1667"/>
      <c r="C68" s="1010">
        <f>IF(C9*0.67*0.3&lt;1, 1, C9*0.67*0.3)</f>
        <v>22.481247000000003</v>
      </c>
      <c r="D68" s="1011">
        <f>D69+D77+D83+D88</f>
        <v>17</v>
      </c>
      <c r="E68" s="1048"/>
      <c r="F68" s="1049"/>
      <c r="G68" s="1677"/>
      <c r="H68" s="1677"/>
      <c r="I68" s="1677"/>
      <c r="J68" s="1677"/>
      <c r="K68" s="1677"/>
      <c r="L68" s="1678"/>
      <c r="M68" s="954"/>
      <c r="N68" s="954"/>
      <c r="O68" s="9"/>
    </row>
    <row r="69" spans="1:15" ht="60">
      <c r="A69" s="1520" t="s">
        <v>17</v>
      </c>
      <c r="B69" s="1553" t="s">
        <v>71</v>
      </c>
      <c r="C69" s="1615"/>
      <c r="D69" s="1588">
        <v>5</v>
      </c>
      <c r="E69" s="1050" t="s">
        <v>282</v>
      </c>
      <c r="F69" s="1051" t="s">
        <v>103</v>
      </c>
      <c r="G69" s="1051" t="s">
        <v>170</v>
      </c>
      <c r="H69" s="1051" t="s">
        <v>120</v>
      </c>
      <c r="I69" s="775">
        <v>1</v>
      </c>
      <c r="J69" s="775">
        <v>1</v>
      </c>
      <c r="K69" s="775">
        <v>80</v>
      </c>
      <c r="L69" s="1051" t="s">
        <v>165</v>
      </c>
      <c r="M69" s="954"/>
      <c r="N69" s="954"/>
      <c r="O69" s="9"/>
    </row>
    <row r="70" spans="1:15" ht="15">
      <c r="A70" s="1521"/>
      <c r="B70" s="1544"/>
      <c r="C70" s="1615"/>
      <c r="D70" s="1589"/>
      <c r="E70" s="1014"/>
      <c r="F70" s="1051"/>
      <c r="G70" s="1051"/>
      <c r="H70" s="1051"/>
      <c r="I70" s="1051"/>
      <c r="J70" s="1051"/>
      <c r="K70" s="1051"/>
      <c r="L70" s="1051"/>
      <c r="M70" s="954"/>
      <c r="N70" s="954"/>
      <c r="O70" s="9"/>
    </row>
    <row r="71" spans="1:15" ht="15">
      <c r="A71" s="1521"/>
      <c r="B71" s="1544"/>
      <c r="C71" s="1615"/>
      <c r="D71" s="1589"/>
      <c r="E71" s="1028"/>
      <c r="F71" s="1052"/>
      <c r="G71" s="1052"/>
      <c r="H71" s="1052"/>
      <c r="I71" s="1052"/>
      <c r="J71" s="1052"/>
      <c r="K71" s="1052"/>
      <c r="L71" s="1052"/>
      <c r="M71" s="954"/>
      <c r="N71" s="954"/>
      <c r="O71" s="9"/>
    </row>
    <row r="72" spans="1:15" ht="15">
      <c r="A72" s="1521"/>
      <c r="B72" s="1508"/>
      <c r="C72" s="1615"/>
      <c r="D72" s="1589"/>
      <c r="E72" s="1014"/>
      <c r="F72" s="1051"/>
      <c r="G72" s="1051"/>
      <c r="H72" s="1051"/>
      <c r="I72" s="1051"/>
      <c r="J72" s="1051"/>
      <c r="K72" s="1051"/>
      <c r="L72" s="1051"/>
      <c r="M72" s="954"/>
      <c r="N72" s="954"/>
      <c r="O72" s="9"/>
    </row>
    <row r="73" spans="1:15" ht="15">
      <c r="A73" s="1521"/>
      <c r="B73" s="1508"/>
      <c r="C73" s="1615"/>
      <c r="D73" s="1589"/>
      <c r="E73" s="1014"/>
      <c r="F73" s="1051"/>
      <c r="G73" s="1051"/>
      <c r="H73" s="1051"/>
      <c r="I73" s="1051"/>
      <c r="J73" s="1051"/>
      <c r="K73" s="1051"/>
      <c r="L73" s="1051"/>
      <c r="M73" s="954"/>
      <c r="N73" s="954"/>
      <c r="O73" s="9"/>
    </row>
    <row r="74" spans="1:15" ht="15">
      <c r="A74" s="1521"/>
      <c r="B74" s="1508"/>
      <c r="C74" s="1615"/>
      <c r="D74" s="1589"/>
      <c r="E74" s="1014"/>
      <c r="F74" s="1051"/>
      <c r="G74" s="1051"/>
      <c r="H74" s="1051"/>
      <c r="I74" s="1051"/>
      <c r="J74" s="1051"/>
      <c r="K74" s="1051"/>
      <c r="L74" s="1051"/>
      <c r="M74" s="954"/>
      <c r="N74" s="954"/>
      <c r="O74" s="9"/>
    </row>
    <row r="75" spans="1:15" ht="15">
      <c r="A75" s="1521"/>
      <c r="B75" s="1508"/>
      <c r="C75" s="1615"/>
      <c r="D75" s="1589"/>
      <c r="E75" s="1014"/>
      <c r="F75" s="1051"/>
      <c r="G75" s="1051"/>
      <c r="H75" s="1051"/>
      <c r="I75" s="1051"/>
      <c r="J75" s="1051"/>
      <c r="K75" s="1051"/>
      <c r="L75" s="1051"/>
      <c r="M75" s="954"/>
      <c r="N75" s="954"/>
      <c r="O75" s="9"/>
    </row>
    <row r="76" spans="1:15" ht="15">
      <c r="A76" s="1530"/>
      <c r="B76" s="1545"/>
      <c r="C76" s="1616"/>
      <c r="D76" s="1590"/>
      <c r="E76" s="1043"/>
      <c r="F76" s="1053"/>
      <c r="G76" s="1053"/>
      <c r="H76" s="1053"/>
      <c r="I76" s="1053"/>
      <c r="J76" s="1053"/>
      <c r="K76" s="1053"/>
      <c r="L76" s="1053"/>
      <c r="M76" s="954"/>
      <c r="N76" s="954"/>
      <c r="O76" s="9"/>
    </row>
    <row r="77" spans="1:15" ht="16.5" customHeight="1">
      <c r="A77" s="1520" t="s">
        <v>19</v>
      </c>
      <c r="B77" s="1553" t="s">
        <v>72</v>
      </c>
      <c r="C77" s="1614"/>
      <c r="D77" s="1588">
        <v>6</v>
      </c>
      <c r="E77" s="1021" t="s">
        <v>124</v>
      </c>
      <c r="F77" s="1054" t="s">
        <v>103</v>
      </c>
      <c r="G77" s="1054"/>
      <c r="H77" s="1054" t="s">
        <v>141</v>
      </c>
      <c r="I77" s="1054"/>
      <c r="J77" s="1055">
        <v>10</v>
      </c>
      <c r="K77" s="1055">
        <v>500</v>
      </c>
      <c r="L77" s="1015" t="s">
        <v>165</v>
      </c>
      <c r="M77" s="954"/>
      <c r="N77" s="954"/>
      <c r="O77" s="9"/>
    </row>
    <row r="78" spans="1:15" ht="15.75" customHeight="1">
      <c r="A78" s="1521"/>
      <c r="B78" s="1544"/>
      <c r="C78" s="1615"/>
      <c r="D78" s="1589"/>
      <c r="E78" s="1028" t="s">
        <v>125</v>
      </c>
      <c r="F78" s="1052" t="s">
        <v>103</v>
      </c>
      <c r="G78" s="1052"/>
      <c r="H78" s="1052" t="s">
        <v>141</v>
      </c>
      <c r="I78" s="1052"/>
      <c r="J78" s="1056">
        <v>5</v>
      </c>
      <c r="K78" s="1056">
        <v>500</v>
      </c>
      <c r="L78" s="1015" t="s">
        <v>165</v>
      </c>
      <c r="M78" s="954"/>
      <c r="N78" s="954"/>
      <c r="O78" s="9"/>
    </row>
    <row r="79" spans="1:15" ht="15">
      <c r="A79" s="1521"/>
      <c r="B79" s="1544"/>
      <c r="C79" s="1615"/>
      <c r="D79" s="1589"/>
      <c r="E79" s="1014"/>
      <c r="F79" s="1051"/>
      <c r="G79" s="1051"/>
      <c r="H79" s="1051"/>
      <c r="I79" s="1051"/>
      <c r="J79" s="1051"/>
      <c r="K79" s="775"/>
      <c r="L79" s="1051"/>
      <c r="M79" s="954"/>
      <c r="N79" s="954"/>
      <c r="O79" s="9"/>
    </row>
    <row r="80" spans="1:15" ht="18" customHeight="1">
      <c r="A80" s="1521"/>
      <c r="B80" s="1544"/>
      <c r="C80" s="1615"/>
      <c r="D80" s="1589"/>
      <c r="E80" s="1014" t="s">
        <v>126</v>
      </c>
      <c r="F80" s="1051" t="s">
        <v>103</v>
      </c>
      <c r="G80" s="1051"/>
      <c r="H80" s="1051" t="s">
        <v>198</v>
      </c>
      <c r="I80" s="1051"/>
      <c r="J80" s="775">
        <v>5</v>
      </c>
      <c r="K80" s="775">
        <v>500</v>
      </c>
      <c r="L80" s="1015" t="s">
        <v>165</v>
      </c>
      <c r="M80" s="954"/>
      <c r="N80" s="954"/>
      <c r="O80" s="9"/>
    </row>
    <row r="81" spans="1:15" ht="15">
      <c r="A81" s="1521"/>
      <c r="B81" s="1544"/>
      <c r="C81" s="1615"/>
      <c r="D81" s="1589"/>
      <c r="E81" s="1014"/>
      <c r="F81" s="1015"/>
      <c r="G81" s="1015"/>
      <c r="H81" s="1015"/>
      <c r="I81" s="1015"/>
      <c r="J81" s="1015"/>
      <c r="K81" s="1015"/>
      <c r="L81" s="1015"/>
      <c r="M81" s="954"/>
      <c r="N81" s="954"/>
      <c r="O81" s="9"/>
    </row>
    <row r="82" spans="1:15" ht="15">
      <c r="A82" s="1530"/>
      <c r="B82" s="1545"/>
      <c r="C82" s="1616"/>
      <c r="D82" s="1590"/>
      <c r="E82" s="1043"/>
      <c r="F82" s="1044"/>
      <c r="G82" s="1044"/>
      <c r="H82" s="1044"/>
      <c r="I82" s="1044"/>
      <c r="J82" s="1044"/>
      <c r="K82" s="1044"/>
      <c r="L82" s="1044"/>
      <c r="M82" s="954"/>
      <c r="N82" s="954"/>
      <c r="O82" s="9"/>
    </row>
    <row r="83" spans="1:15" ht="15">
      <c r="A83" s="1520" t="s">
        <v>20</v>
      </c>
      <c r="B83" s="1553" t="s">
        <v>73</v>
      </c>
      <c r="C83" s="1614"/>
      <c r="D83" s="1588"/>
      <c r="E83" s="1021"/>
      <c r="F83" s="1022"/>
      <c r="G83" s="1022"/>
      <c r="H83" s="1022"/>
      <c r="I83" s="1022"/>
      <c r="J83" s="1022"/>
      <c r="K83" s="1022"/>
      <c r="L83" s="1022"/>
      <c r="M83" s="954"/>
      <c r="N83" s="954"/>
      <c r="O83" s="9"/>
    </row>
    <row r="84" spans="1:15" ht="15">
      <c r="A84" s="1521"/>
      <c r="B84" s="1544"/>
      <c r="C84" s="1615"/>
      <c r="D84" s="1589"/>
      <c r="E84" s="1028"/>
      <c r="F84" s="1029"/>
      <c r="G84" s="1029"/>
      <c r="H84" s="1029"/>
      <c r="I84" s="1029"/>
      <c r="J84" s="1029"/>
      <c r="K84" s="1029"/>
      <c r="L84" s="1029"/>
      <c r="M84" s="954"/>
      <c r="N84" s="954"/>
      <c r="O84" s="9"/>
    </row>
    <row r="85" spans="1:15" ht="15">
      <c r="A85" s="1521"/>
      <c r="B85" s="1544"/>
      <c r="C85" s="1615"/>
      <c r="D85" s="1589"/>
      <c r="E85" s="1014"/>
      <c r="F85" s="1015"/>
      <c r="G85" s="1015"/>
      <c r="H85" s="1015"/>
      <c r="I85" s="1015"/>
      <c r="J85" s="1015"/>
      <c r="K85" s="1015"/>
      <c r="L85" s="1015"/>
      <c r="M85" s="954"/>
      <c r="N85" s="954"/>
      <c r="O85" s="9"/>
    </row>
    <row r="86" spans="1:15" ht="15">
      <c r="A86" s="1521"/>
      <c r="B86" s="1544"/>
      <c r="C86" s="1615"/>
      <c r="D86" s="1589"/>
      <c r="E86" s="1014"/>
      <c r="F86" s="1015"/>
      <c r="G86" s="1015"/>
      <c r="H86" s="1015"/>
      <c r="I86" s="1015"/>
      <c r="J86" s="1015"/>
      <c r="K86" s="1015"/>
      <c r="L86" s="1015"/>
      <c r="M86" s="954"/>
      <c r="N86" s="954"/>
      <c r="O86" s="9"/>
    </row>
    <row r="87" spans="1:15" ht="15">
      <c r="A87" s="1530"/>
      <c r="B87" s="1545"/>
      <c r="C87" s="1616"/>
      <c r="D87" s="1590"/>
      <c r="E87" s="1043"/>
      <c r="F87" s="1044"/>
      <c r="G87" s="1044"/>
      <c r="H87" s="1044"/>
      <c r="I87" s="1044"/>
      <c r="J87" s="1044"/>
      <c r="K87" s="1044"/>
      <c r="L87" s="1044"/>
      <c r="M87" s="954"/>
      <c r="N87" s="954"/>
      <c r="O87" s="9"/>
    </row>
    <row r="88" spans="1:15" ht="30.75" customHeight="1">
      <c r="A88" s="1520" t="s">
        <v>21</v>
      </c>
      <c r="B88" s="1553" t="s">
        <v>356</v>
      </c>
      <c r="C88" s="1614"/>
      <c r="D88" s="1588">
        <v>6</v>
      </c>
      <c r="E88" s="1024" t="s">
        <v>143</v>
      </c>
      <c r="F88" s="1026" t="s">
        <v>103</v>
      </c>
      <c r="G88" s="1026"/>
      <c r="H88" s="1026" t="s">
        <v>98</v>
      </c>
      <c r="I88" s="1026"/>
      <c r="J88" s="785">
        <v>1.5</v>
      </c>
      <c r="K88" s="1026" t="s">
        <v>121</v>
      </c>
      <c r="L88" s="1026" t="s">
        <v>165</v>
      </c>
      <c r="M88" s="954"/>
      <c r="N88" s="954"/>
      <c r="O88" s="9"/>
    </row>
    <row r="89" spans="1:15" ht="30.75" customHeight="1">
      <c r="A89" s="1521"/>
      <c r="B89" s="1544"/>
      <c r="C89" s="1615"/>
      <c r="D89" s="1589"/>
      <c r="E89" s="1014" t="s">
        <v>144</v>
      </c>
      <c r="F89" s="1015" t="s">
        <v>103</v>
      </c>
      <c r="G89" s="1015"/>
      <c r="H89" s="1015" t="s">
        <v>98</v>
      </c>
      <c r="I89" s="1015"/>
      <c r="J89" s="778">
        <v>1.2</v>
      </c>
      <c r="K89" s="1015" t="s">
        <v>121</v>
      </c>
      <c r="L89" s="1015" t="s">
        <v>165</v>
      </c>
      <c r="M89" s="954"/>
      <c r="N89" s="954"/>
      <c r="O89" s="9"/>
    </row>
    <row r="90" spans="1:15" ht="15" customHeight="1">
      <c r="A90" s="1521"/>
      <c r="B90" s="1544"/>
      <c r="C90" s="1615"/>
      <c r="D90" s="1589"/>
      <c r="E90" s="1014" t="s">
        <v>199</v>
      </c>
      <c r="F90" s="1015" t="s">
        <v>103</v>
      </c>
      <c r="G90" s="1015"/>
      <c r="H90" s="1015" t="s">
        <v>98</v>
      </c>
      <c r="I90" s="1015"/>
      <c r="J90" s="778">
        <v>1.68</v>
      </c>
      <c r="K90" s="1015" t="s">
        <v>121</v>
      </c>
      <c r="L90" s="1015" t="s">
        <v>165</v>
      </c>
      <c r="M90" s="954"/>
      <c r="N90" s="954"/>
      <c r="O90" s="9"/>
    </row>
    <row r="91" spans="1:15" ht="20.25" customHeight="1">
      <c r="A91" s="1521"/>
      <c r="B91" s="1544"/>
      <c r="C91" s="1615"/>
      <c r="D91" s="1589"/>
      <c r="E91" s="1014" t="s">
        <v>200</v>
      </c>
      <c r="F91" s="1015" t="s">
        <v>103</v>
      </c>
      <c r="G91" s="1015"/>
      <c r="H91" s="1015" t="s">
        <v>98</v>
      </c>
      <c r="I91" s="1015"/>
      <c r="J91" s="778">
        <v>1.84</v>
      </c>
      <c r="K91" s="1015" t="s">
        <v>121</v>
      </c>
      <c r="L91" s="1015" t="s">
        <v>165</v>
      </c>
      <c r="M91" s="954"/>
      <c r="N91" s="954"/>
      <c r="O91" s="9"/>
    </row>
    <row r="92" spans="1:15" ht="18" customHeight="1">
      <c r="A92" s="1530"/>
      <c r="B92" s="1545"/>
      <c r="C92" s="1616"/>
      <c r="D92" s="1590"/>
      <c r="E92" s="1043"/>
      <c r="F92" s="1044"/>
      <c r="G92" s="1044"/>
      <c r="H92" s="1044"/>
      <c r="I92" s="1044"/>
      <c r="J92" s="1044"/>
      <c r="K92" s="1044"/>
      <c r="L92" s="1044"/>
      <c r="M92" s="971"/>
      <c r="N92" s="971"/>
      <c r="O92" s="9"/>
    </row>
    <row r="93" spans="1:15" ht="19.5" customHeight="1">
      <c r="A93" s="1520" t="s">
        <v>74</v>
      </c>
      <c r="B93" s="1553" t="s">
        <v>75</v>
      </c>
      <c r="C93" s="1614"/>
      <c r="D93" s="1588">
        <v>6</v>
      </c>
      <c r="E93" s="1057" t="s">
        <v>130</v>
      </c>
      <c r="F93" s="1058" t="s">
        <v>103</v>
      </c>
      <c r="G93" s="1058"/>
      <c r="H93" s="1058" t="s">
        <v>128</v>
      </c>
      <c r="I93" s="1058"/>
      <c r="J93" s="1058">
        <v>3</v>
      </c>
      <c r="K93" s="1058">
        <v>150</v>
      </c>
      <c r="L93" s="1015" t="s">
        <v>165</v>
      </c>
      <c r="M93" s="954"/>
      <c r="N93" s="954"/>
      <c r="O93" s="9"/>
    </row>
    <row r="94" spans="1:15" ht="17.25" customHeight="1">
      <c r="A94" s="1521"/>
      <c r="B94" s="1544"/>
      <c r="C94" s="1615"/>
      <c r="D94" s="1589"/>
      <c r="E94" s="1059" t="s">
        <v>131</v>
      </c>
      <c r="F94" s="1051" t="s">
        <v>103</v>
      </c>
      <c r="G94" s="1051"/>
      <c r="H94" s="1051" t="s">
        <v>128</v>
      </c>
      <c r="I94" s="1051"/>
      <c r="J94" s="1051" t="s">
        <v>129</v>
      </c>
      <c r="K94" s="1051">
        <v>35</v>
      </c>
      <c r="L94" s="1015" t="s">
        <v>165</v>
      </c>
      <c r="M94" s="954"/>
      <c r="N94" s="954"/>
      <c r="O94" s="9"/>
    </row>
    <row r="95" spans="1:15" ht="15" customHeight="1">
      <c r="A95" s="1530"/>
      <c r="B95" s="1545"/>
      <c r="C95" s="1616"/>
      <c r="D95" s="1590"/>
      <c r="E95" s="1043"/>
      <c r="F95" s="1044"/>
      <c r="G95" s="1044"/>
      <c r="H95" s="1044"/>
      <c r="I95" s="1044"/>
      <c r="J95" s="1044"/>
      <c r="K95" s="1044"/>
      <c r="L95" s="1044"/>
      <c r="M95" s="954"/>
      <c r="N95" s="954"/>
      <c r="O95" s="9"/>
    </row>
    <row r="96" spans="1:15" ht="15">
      <c r="A96" s="954"/>
      <c r="B96" s="954"/>
      <c r="C96" s="954"/>
      <c r="D96" s="954"/>
      <c r="E96" s="954"/>
      <c r="F96" s="954"/>
      <c r="G96" s="954"/>
      <c r="H96" s="954"/>
      <c r="I96" s="954"/>
      <c r="J96" s="954"/>
      <c r="K96" s="954"/>
      <c r="L96" s="954"/>
      <c r="M96" s="954"/>
      <c r="N96" s="954"/>
      <c r="O96" s="9"/>
    </row>
    <row r="97" spans="1:15" ht="15">
      <c r="A97" s="954"/>
      <c r="B97" s="954"/>
      <c r="C97" s="969"/>
      <c r="D97" s="954"/>
      <c r="E97" s="954"/>
      <c r="F97" s="954"/>
      <c r="G97" s="954"/>
      <c r="H97" s="954"/>
      <c r="I97" s="954"/>
      <c r="J97" s="954"/>
      <c r="K97" s="954"/>
      <c r="L97" s="954"/>
      <c r="M97" s="954"/>
      <c r="N97" s="954"/>
      <c r="O97" s="9"/>
    </row>
    <row r="98" spans="1:1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>
      <c r="A99" s="903" t="s">
        <v>360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>
      <c r="A100" s="9"/>
      <c r="B100" s="9" t="s">
        <v>159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>
      <c r="A101" s="9"/>
      <c r="B101" s="9" t="s">
        <v>359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>
      <c r="A102" s="9"/>
      <c r="B102" s="9" t="s">
        <v>216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</sheetData>
  <protectedRanges>
    <protectedRange sqref="C3:D4 H3 C6:D7 C10" name="Range1"/>
    <protectedRange password="CDC0" sqref="G6" name="Range1_2"/>
    <protectedRange sqref="D88 E92:L92 D44:L44 D68 D93 E95:L95 D32:D43 D55:L55 D45:D54 D56:D58 D79:L79 D77:D78 D69:E69 D81:L87 D80:E80 D59:L65 D70:L76 D14:D29" name="Range1_1"/>
    <protectedRange sqref="E32:E33" name="Range1_4"/>
    <protectedRange sqref="E34:E37" name="Range1_5"/>
    <protectedRange sqref="E38" name="Range1_6"/>
    <protectedRange sqref="E39:E42" name="Range1_7"/>
    <protectedRange sqref="E43" name="Range1_8"/>
    <protectedRange sqref="E45:E54" name="Range1_10"/>
    <protectedRange sqref="E56:E58" name="Range1_11"/>
    <protectedRange sqref="E77:E78" name="Range1_12"/>
    <protectedRange sqref="E90:E91" name="Range1_13"/>
    <protectedRange sqref="F15 F17:F20" name="Range1_15"/>
    <protectedRange sqref="F32:J33 L32:L33" name="Range1_17"/>
    <protectedRange sqref="F34:J37 L34:L37" name="Range1_19"/>
    <protectedRange sqref="F38:J38 L38:L43 L45:L49 L56:L58 L69 L77:L78 L80 L93:L94" name="Range1_21"/>
    <protectedRange sqref="F39:K41 F42:J42" name="Range1_23"/>
    <protectedRange sqref="F43:K43" name="Range1_25"/>
    <protectedRange sqref="F45:J54 L50:L54 L17:L20" name="Range1_27"/>
    <protectedRange sqref="F56:K56 F58:K58 F57:J57" name="Range1_29"/>
    <protectedRange sqref="F69:K69" name="Range1_31"/>
    <protectedRange sqref="F77:K78" name="Range1_33"/>
    <protectedRange sqref="F80:K80" name="Range1_35"/>
    <protectedRange sqref="F90:L91" name="Range1_37"/>
    <protectedRange sqref="M44" name="Range1_1_2"/>
    <protectedRange sqref="M32:M33" name="Range1_17_2"/>
    <protectedRange sqref="M34:M37" name="Range1_19_2"/>
    <protectedRange sqref="M38" name="Range1_21_2"/>
    <protectedRange sqref="M39:M42" name="Range1_23_2"/>
    <protectedRange sqref="M43" name="Range1_25_2"/>
    <protectedRange sqref="M45:M54" name="Range1_27_2"/>
  </protectedRanges>
  <mergeCells count="89">
    <mergeCell ref="A5:B5"/>
    <mergeCell ref="C5:D5"/>
    <mergeCell ref="J2:K2"/>
    <mergeCell ref="B1:I1"/>
    <mergeCell ref="A3:B3"/>
    <mergeCell ref="C3:E3"/>
    <mergeCell ref="A4:B4"/>
    <mergeCell ref="C4:D4"/>
    <mergeCell ref="A6:B6"/>
    <mergeCell ref="C6:D6"/>
    <mergeCell ref="A7:B7"/>
    <mergeCell ref="C7:D7"/>
    <mergeCell ref="F7:J7"/>
    <mergeCell ref="A8:B8"/>
    <mergeCell ref="C8:D8"/>
    <mergeCell ref="I12:I13"/>
    <mergeCell ref="J12:J13"/>
    <mergeCell ref="A9:B9"/>
    <mergeCell ref="C9:D9"/>
    <mergeCell ref="A10:B10"/>
    <mergeCell ref="C10:D10"/>
    <mergeCell ref="A12:B13"/>
    <mergeCell ref="C12:D12"/>
    <mergeCell ref="A14:A29"/>
    <mergeCell ref="G14:L14"/>
    <mergeCell ref="C16:C20"/>
    <mergeCell ref="D16:D20"/>
    <mergeCell ref="C21:C29"/>
    <mergeCell ref="D21:D29"/>
    <mergeCell ref="L12:L13"/>
    <mergeCell ref="E12:E13"/>
    <mergeCell ref="F12:F13"/>
    <mergeCell ref="G12:G13"/>
    <mergeCell ref="H12:H13"/>
    <mergeCell ref="K12:K13"/>
    <mergeCell ref="L30:L31"/>
    <mergeCell ref="A32:A55"/>
    <mergeCell ref="B32:B55"/>
    <mergeCell ref="C32:C55"/>
    <mergeCell ref="D32:D55"/>
    <mergeCell ref="A30:B31"/>
    <mergeCell ref="C30:D30"/>
    <mergeCell ref="E30:E31"/>
    <mergeCell ref="F30:F31"/>
    <mergeCell ref="G30:G31"/>
    <mergeCell ref="H30:H31"/>
    <mergeCell ref="I30:I31"/>
    <mergeCell ref="J30:J31"/>
    <mergeCell ref="K30:K31"/>
    <mergeCell ref="A56:A61"/>
    <mergeCell ref="B56:B61"/>
    <mergeCell ref="C56:C61"/>
    <mergeCell ref="D56:D61"/>
    <mergeCell ref="A62:A65"/>
    <mergeCell ref="B62:B65"/>
    <mergeCell ref="C62:C65"/>
    <mergeCell ref="D62:D65"/>
    <mergeCell ref="I66:I67"/>
    <mergeCell ref="J66:J67"/>
    <mergeCell ref="L66:L67"/>
    <mergeCell ref="A68:B68"/>
    <mergeCell ref="G68:L68"/>
    <mergeCell ref="A66:B67"/>
    <mergeCell ref="C66:D66"/>
    <mergeCell ref="E66:E67"/>
    <mergeCell ref="F66:F67"/>
    <mergeCell ref="G66:G67"/>
    <mergeCell ref="H66:H67"/>
    <mergeCell ref="K66:K67"/>
    <mergeCell ref="A93:A95"/>
    <mergeCell ref="B93:B95"/>
    <mergeCell ref="C93:C95"/>
    <mergeCell ref="D93:D95"/>
    <mergeCell ref="A83:A87"/>
    <mergeCell ref="B83:B87"/>
    <mergeCell ref="C83:C87"/>
    <mergeCell ref="D83:D87"/>
    <mergeCell ref="A88:A92"/>
    <mergeCell ref="B88:B92"/>
    <mergeCell ref="C88:C92"/>
    <mergeCell ref="D88:D92"/>
    <mergeCell ref="A69:A76"/>
    <mergeCell ref="B69:B76"/>
    <mergeCell ref="C69:C76"/>
    <mergeCell ref="D69:D76"/>
    <mergeCell ref="A77:A82"/>
    <mergeCell ref="B77:B82"/>
    <mergeCell ref="C77:C82"/>
    <mergeCell ref="D77:D82"/>
  </mergeCells>
  <hyperlinks>
    <hyperlink ref="K7" r:id="rId1"/>
  </hyperlinks>
  <pageMargins left="0.31496062992125984" right="0.31496062992125984" top="0.35433070866141736" bottom="0.35433070866141736" header="0.31496062992125984" footer="0.31496062992125984"/>
  <pageSetup paperSize="9" scale="42" orientation="landscape" verticalDpi="300" r:id="rId2"/>
  <rowBreaks count="1" manualBreakCount="1">
    <brk id="65" max="11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3"/>
  <sheetViews>
    <sheetView view="pageBreakPreview" zoomScale="70" zoomScaleNormal="75" zoomScaleSheetLayoutView="70" workbookViewId="0">
      <selection activeCell="R104" sqref="R104"/>
    </sheetView>
  </sheetViews>
  <sheetFormatPr defaultColWidth="9.140625" defaultRowHeight="15"/>
  <cols>
    <col min="1" max="1" width="5.42578125" style="9" customWidth="1"/>
    <col min="2" max="2" width="38.85546875" style="9" customWidth="1"/>
    <col min="3" max="3" width="11.5703125" style="9" customWidth="1"/>
    <col min="4" max="4" width="7.28515625" style="9" customWidth="1"/>
    <col min="5" max="5" width="8.7109375" style="9" customWidth="1"/>
    <col min="6" max="6" width="29.5703125" style="9" customWidth="1"/>
    <col min="7" max="7" width="13.7109375" style="9" customWidth="1"/>
    <col min="8" max="8" width="16.140625" style="9" customWidth="1"/>
    <col min="9" max="9" width="21.5703125" style="9" customWidth="1"/>
    <col min="10" max="10" width="20.7109375" style="9" customWidth="1"/>
    <col min="11" max="11" width="25" style="9" customWidth="1"/>
    <col min="12" max="13" width="27" style="9" customWidth="1"/>
    <col min="14" max="16384" width="9.140625" style="9"/>
  </cols>
  <sheetData>
    <row r="1" spans="1:14" ht="18">
      <c r="J1" s="166"/>
      <c r="K1" s="277" t="s">
        <v>211</v>
      </c>
      <c r="M1" s="277"/>
    </row>
    <row r="2" spans="1:14" ht="18">
      <c r="I2" s="166"/>
      <c r="J2" s="166"/>
      <c r="K2" s="276" t="s">
        <v>358</v>
      </c>
      <c r="M2" s="277"/>
      <c r="N2" s="167"/>
    </row>
    <row r="3" spans="1:14" ht="18">
      <c r="I3" s="166"/>
      <c r="J3" s="166"/>
      <c r="K3" s="277" t="s">
        <v>238</v>
      </c>
      <c r="M3" s="277"/>
      <c r="N3" s="167"/>
    </row>
    <row r="4" spans="1:14" ht="18">
      <c r="I4" s="34"/>
      <c r="J4" s="34"/>
      <c r="K4" s="917" t="s">
        <v>366</v>
      </c>
      <c r="M4" s="908"/>
    </row>
    <row r="5" spans="1:14">
      <c r="A5" s="1720" t="s">
        <v>51</v>
      </c>
      <c r="B5" s="1720"/>
      <c r="C5" s="1720"/>
      <c r="D5" s="1720"/>
      <c r="E5" s="1720"/>
      <c r="F5" s="1720"/>
      <c r="G5" s="1720"/>
      <c r="H5" s="1720"/>
      <c r="I5" s="1720"/>
      <c r="J5" s="1720"/>
      <c r="K5" s="1720"/>
      <c r="L5" s="1720"/>
      <c r="M5" s="1720"/>
    </row>
    <row r="6" spans="1:14">
      <c r="A6" s="1720"/>
      <c r="B6" s="1720"/>
      <c r="C6" s="1720"/>
      <c r="D6" s="1720"/>
      <c r="E6" s="1720"/>
      <c r="F6" s="1720"/>
      <c r="G6" s="1720"/>
      <c r="H6" s="1720"/>
      <c r="I6" s="1720"/>
      <c r="J6" s="1720"/>
      <c r="K6" s="1720"/>
      <c r="L6" s="1720"/>
      <c r="M6" s="1720"/>
    </row>
    <row r="7" spans="1:14" ht="16.5" thickBot="1">
      <c r="A7" s="1720" t="s">
        <v>335</v>
      </c>
      <c r="B7" s="1720"/>
      <c r="C7" s="1720"/>
      <c r="D7" s="1720"/>
      <c r="E7" s="1720"/>
      <c r="F7" s="1720"/>
      <c r="G7" s="1720"/>
      <c r="H7" s="1720"/>
      <c r="I7" s="1720"/>
      <c r="J7" s="1720"/>
      <c r="K7" s="1720"/>
      <c r="L7" s="1720"/>
      <c r="M7" s="1720"/>
    </row>
    <row r="8" spans="1:14" ht="15.75">
      <c r="A8" s="48"/>
      <c r="B8" s="48"/>
      <c r="C8" s="49"/>
      <c r="D8" s="49"/>
      <c r="E8" s="45"/>
      <c r="F8" s="45"/>
      <c r="G8" s="45"/>
      <c r="H8" s="49"/>
      <c r="I8" s="45"/>
      <c r="J8" s="45"/>
      <c r="K8" s="50" t="s">
        <v>24</v>
      </c>
      <c r="L8" s="51"/>
      <c r="M8" s="52"/>
    </row>
    <row r="9" spans="1:14">
      <c r="A9" s="45"/>
      <c r="B9" s="45"/>
      <c r="C9" s="49"/>
      <c r="D9" s="49"/>
      <c r="E9" s="45"/>
      <c r="F9" s="45"/>
      <c r="G9" s="45"/>
      <c r="H9" s="45"/>
      <c r="I9" s="45"/>
      <c r="J9" s="45"/>
      <c r="K9" s="53" t="s">
        <v>7</v>
      </c>
      <c r="L9" s="54">
        <f>((C16*0.7)*0.35)+(C16*0.03)</f>
        <v>82.5</v>
      </c>
      <c r="M9" s="55"/>
    </row>
    <row r="10" spans="1:14" ht="15" customHeight="1">
      <c r="A10" s="1723" t="s">
        <v>27</v>
      </c>
      <c r="B10" s="1724"/>
      <c r="C10" s="1721" t="s">
        <v>43</v>
      </c>
      <c r="D10" s="1722"/>
      <c r="E10" s="1722"/>
      <c r="F10" s="240"/>
      <c r="G10" s="45"/>
      <c r="H10" s="341" t="s">
        <v>77</v>
      </c>
      <c r="I10" s="170"/>
      <c r="J10" s="45"/>
      <c r="K10" s="53" t="s">
        <v>8</v>
      </c>
      <c r="L10" s="54">
        <f>((C16*0.7)*0.4)+(C16*0.03)</f>
        <v>93</v>
      </c>
      <c r="M10" s="55"/>
    </row>
    <row r="11" spans="1:14" ht="15" customHeight="1">
      <c r="A11" s="1725" t="s">
        <v>29</v>
      </c>
      <c r="B11" s="1726"/>
      <c r="C11" s="1636">
        <v>2021</v>
      </c>
      <c r="D11" s="1684"/>
      <c r="E11" s="1637"/>
      <c r="F11" s="56"/>
      <c r="G11" s="57"/>
      <c r="H11" s="57"/>
      <c r="I11" s="45"/>
      <c r="J11" s="45"/>
      <c r="K11" s="53" t="s">
        <v>10</v>
      </c>
      <c r="L11" s="54">
        <f>((C16*0.7)*0.2)+(C16*0.03)</f>
        <v>51</v>
      </c>
      <c r="M11" s="55"/>
    </row>
    <row r="12" spans="1:14" ht="18" customHeight="1" thickBot="1">
      <c r="A12" s="1723" t="s">
        <v>28</v>
      </c>
      <c r="B12" s="1724"/>
      <c r="C12" s="1741" t="s">
        <v>155</v>
      </c>
      <c r="D12" s="1742"/>
      <c r="E12" s="1743"/>
      <c r="F12" s="58"/>
      <c r="G12" s="45"/>
      <c r="H12" s="45"/>
      <c r="I12" s="45"/>
      <c r="J12" s="45"/>
      <c r="K12" s="98" t="s">
        <v>14</v>
      </c>
      <c r="L12" s="59">
        <f>((C16*0.7)*0.05)+(C16*0.03)</f>
        <v>19.5</v>
      </c>
      <c r="M12" s="463">
        <f>SUM(L9:L12)</f>
        <v>246</v>
      </c>
    </row>
    <row r="13" spans="1:14" ht="111.75" customHeight="1" thickBot="1">
      <c r="A13" s="1278" t="s">
        <v>52</v>
      </c>
      <c r="B13" s="1725"/>
      <c r="C13" s="1717">
        <v>2728600</v>
      </c>
      <c r="D13" s="1718"/>
      <c r="E13" s="1719"/>
      <c r="F13" s="396"/>
      <c r="G13" s="36" t="s">
        <v>78</v>
      </c>
      <c r="H13" s="60">
        <v>5615</v>
      </c>
      <c r="I13" s="45"/>
      <c r="J13" s="45"/>
      <c r="K13" s="45"/>
      <c r="L13" s="45"/>
      <c r="M13" s="45"/>
    </row>
    <row r="14" spans="1:14" ht="49.15" customHeight="1" thickBot="1">
      <c r="A14" s="1278" t="s">
        <v>87</v>
      </c>
      <c r="B14" s="1645"/>
      <c r="C14" s="1736">
        <v>2728600</v>
      </c>
      <c r="D14" s="1737"/>
      <c r="E14" s="1738"/>
      <c r="F14" s="61"/>
      <c r="G14" s="1730"/>
      <c r="H14" s="1731"/>
      <c r="I14" s="1731"/>
      <c r="J14" s="1731"/>
      <c r="K14" s="1732"/>
      <c r="L14" s="45"/>
      <c r="M14" s="45"/>
    </row>
    <row r="15" spans="1:14" ht="29.25" customHeight="1" thickBot="1">
      <c r="A15" s="1278" t="s">
        <v>30</v>
      </c>
      <c r="B15" s="1724"/>
      <c r="C15" s="1744" t="s">
        <v>35</v>
      </c>
      <c r="D15" s="1745"/>
      <c r="E15" s="1746"/>
      <c r="F15" s="37" t="s">
        <v>36</v>
      </c>
      <c r="G15" s="38" t="s">
        <v>37</v>
      </c>
      <c r="H15" s="45"/>
      <c r="I15" s="45"/>
      <c r="J15" s="45"/>
      <c r="K15" s="45"/>
      <c r="L15" s="45"/>
      <c r="M15" s="45"/>
    </row>
    <row r="16" spans="1:14" ht="21.6" customHeight="1" thickBot="1">
      <c r="A16" s="1487" t="s">
        <v>79</v>
      </c>
      <c r="B16" s="1501"/>
      <c r="C16" s="1282">
        <f>IF(C14&lt;4500000, (300), 300+(C14-4500000)/15000)</f>
        <v>300</v>
      </c>
      <c r="D16" s="1283"/>
      <c r="E16" s="1284"/>
      <c r="F16" s="62"/>
      <c r="G16" s="63"/>
      <c r="H16" s="45"/>
      <c r="I16" s="45"/>
      <c r="J16" s="64"/>
      <c r="K16" s="45"/>
      <c r="L16" s="45"/>
      <c r="M16" s="45"/>
    </row>
    <row r="17" spans="1:13" ht="16.5" thickBot="1">
      <c r="A17" s="1278" t="s">
        <v>32</v>
      </c>
      <c r="B17" s="1642"/>
      <c r="C17" s="1702">
        <f>SUM(E21+E48+E97+E114+E120+E126+E155)</f>
        <v>954</v>
      </c>
      <c r="D17" s="1703"/>
      <c r="E17" s="1704"/>
      <c r="F17" s="65"/>
      <c r="G17" s="66"/>
      <c r="H17" s="45"/>
      <c r="I17" s="45"/>
      <c r="J17" s="45"/>
      <c r="K17" s="45"/>
      <c r="L17" s="45"/>
      <c r="M17" s="45"/>
    </row>
    <row r="18" spans="1:13" ht="10.15" customHeight="1">
      <c r="A18" s="45"/>
      <c r="B18" s="67"/>
      <c r="C18" s="68"/>
      <c r="D18" s="68"/>
      <c r="E18" s="64"/>
      <c r="F18" s="69"/>
      <c r="G18" s="69"/>
      <c r="H18" s="45"/>
      <c r="I18" s="45"/>
      <c r="J18" s="45"/>
      <c r="K18" s="45"/>
      <c r="L18" s="45"/>
      <c r="M18" s="45"/>
    </row>
    <row r="19" spans="1:13" ht="41.25" customHeight="1">
      <c r="A19" s="1747" t="s">
        <v>34</v>
      </c>
      <c r="B19" s="1748"/>
      <c r="C19" s="296" t="s">
        <v>83</v>
      </c>
      <c r="D19" s="1709" t="s">
        <v>80</v>
      </c>
      <c r="E19" s="1710"/>
      <c r="F19" s="1192" t="s">
        <v>38</v>
      </c>
      <c r="G19" s="1192" t="s">
        <v>64</v>
      </c>
      <c r="H19" s="1192" t="s">
        <v>45</v>
      </c>
      <c r="I19" s="1192" t="s">
        <v>351</v>
      </c>
      <c r="J19" s="1192" t="s">
        <v>90</v>
      </c>
      <c r="K19" s="1192" t="s">
        <v>93</v>
      </c>
      <c r="L19" s="1192" t="s">
        <v>92</v>
      </c>
      <c r="M19" s="1687" t="s">
        <v>40</v>
      </c>
    </row>
    <row r="20" spans="1:13" ht="32.25" customHeight="1">
      <c r="A20" s="1749"/>
      <c r="B20" s="1750"/>
      <c r="C20" s="296" t="s">
        <v>53</v>
      </c>
      <c r="D20" s="296" t="s">
        <v>53</v>
      </c>
      <c r="E20" s="296" t="s">
        <v>32</v>
      </c>
      <c r="F20" s="1696"/>
      <c r="G20" s="1696"/>
      <c r="H20" s="1696"/>
      <c r="I20" s="1696"/>
      <c r="J20" s="1696"/>
      <c r="K20" s="1696"/>
      <c r="L20" s="1696"/>
      <c r="M20" s="1688"/>
    </row>
    <row r="21" spans="1:13" ht="29.25" customHeight="1">
      <c r="A21" s="1714" t="s">
        <v>7</v>
      </c>
      <c r="B21" s="46" t="s">
        <v>215</v>
      </c>
      <c r="C21" s="1711">
        <f>M12</f>
        <v>246</v>
      </c>
      <c r="D21" s="1711">
        <f>M12</f>
        <v>246</v>
      </c>
      <c r="E21" s="298">
        <f>E23+E24+E33+E37</f>
        <v>300</v>
      </c>
      <c r="F21" s="474"/>
      <c r="G21" s="257"/>
      <c r="H21" s="1698"/>
      <c r="I21" s="1700"/>
      <c r="J21" s="1700"/>
      <c r="K21" s="1700"/>
      <c r="L21" s="1700"/>
      <c r="M21" s="1701"/>
    </row>
    <row r="22" spans="1:13" ht="15" customHeight="1">
      <c r="A22" s="1715"/>
      <c r="B22" s="300"/>
      <c r="C22" s="1712"/>
      <c r="D22" s="1739"/>
      <c r="E22" s="298"/>
      <c r="F22" s="474"/>
      <c r="G22" s="474"/>
      <c r="H22" s="475"/>
      <c r="I22" s="475"/>
      <c r="J22" s="475"/>
      <c r="K22" s="475"/>
      <c r="L22" s="475"/>
      <c r="M22" s="476"/>
    </row>
    <row r="23" spans="1:13" ht="15" customHeight="1">
      <c r="A23" s="1715"/>
      <c r="B23" s="47" t="s">
        <v>151</v>
      </c>
      <c r="C23" s="1712"/>
      <c r="D23" s="1739"/>
      <c r="E23" s="297">
        <v>170</v>
      </c>
      <c r="F23" s="339" t="s">
        <v>81</v>
      </c>
      <c r="G23" s="340" t="s">
        <v>145</v>
      </c>
      <c r="H23" s="340" t="s">
        <v>104</v>
      </c>
      <c r="I23" s="340" t="s">
        <v>98</v>
      </c>
      <c r="J23" s="887">
        <v>0.09</v>
      </c>
      <c r="K23" s="362">
        <v>0.1</v>
      </c>
      <c r="L23" s="340" t="s">
        <v>121</v>
      </c>
      <c r="M23" s="419" t="s">
        <v>165</v>
      </c>
    </row>
    <row r="24" spans="1:13" ht="15" customHeight="1">
      <c r="A24" s="1715"/>
      <c r="B24" s="47"/>
      <c r="C24" s="1712"/>
      <c r="D24" s="1739"/>
      <c r="E24" s="1727">
        <v>60</v>
      </c>
      <c r="F24" s="279"/>
      <c r="G24" s="124"/>
      <c r="H24" s="124"/>
      <c r="I24" s="124"/>
      <c r="J24" s="134"/>
      <c r="K24" s="134"/>
      <c r="L24" s="124"/>
      <c r="M24" s="124"/>
    </row>
    <row r="25" spans="1:13" ht="15" customHeight="1">
      <c r="A25" s="1715"/>
      <c r="B25" s="47" t="s">
        <v>82</v>
      </c>
      <c r="C25" s="1712"/>
      <c r="D25" s="1739"/>
      <c r="E25" s="1728"/>
      <c r="F25" s="137"/>
      <c r="G25" s="158"/>
      <c r="H25" s="158"/>
      <c r="I25" s="158"/>
      <c r="J25" s="158"/>
      <c r="K25" s="158"/>
      <c r="L25" s="158"/>
      <c r="M25" s="363"/>
    </row>
    <row r="26" spans="1:13" ht="15" customHeight="1">
      <c r="A26" s="1715"/>
      <c r="B26" s="303"/>
      <c r="C26" s="1712"/>
      <c r="D26" s="1739"/>
      <c r="E26" s="1728"/>
      <c r="F26" s="137"/>
      <c r="G26" s="158"/>
      <c r="H26" s="158"/>
      <c r="I26" s="158"/>
      <c r="J26" s="158"/>
      <c r="K26" s="158"/>
      <c r="L26" s="158"/>
      <c r="M26" s="363"/>
    </row>
    <row r="27" spans="1:13" ht="15" customHeight="1">
      <c r="A27" s="1715"/>
      <c r="B27" s="102" t="s">
        <v>57</v>
      </c>
      <c r="C27" s="1712"/>
      <c r="D27" s="1739"/>
      <c r="E27" s="1728"/>
      <c r="F27" s="127"/>
      <c r="G27" s="364"/>
      <c r="H27" s="32"/>
      <c r="I27" s="32"/>
      <c r="J27" s="429"/>
      <c r="K27" s="429"/>
      <c r="L27" s="32"/>
      <c r="M27" s="32"/>
    </row>
    <row r="28" spans="1:13" ht="15" customHeight="1">
      <c r="A28" s="1715"/>
      <c r="B28" s="239" t="s">
        <v>59</v>
      </c>
      <c r="C28" s="1712"/>
      <c r="D28" s="1739"/>
      <c r="E28" s="1728"/>
      <c r="F28" s="127" t="s">
        <v>106</v>
      </c>
      <c r="G28" s="364" t="s">
        <v>145</v>
      </c>
      <c r="H28" s="32" t="s">
        <v>104</v>
      </c>
      <c r="I28" s="32" t="s">
        <v>98</v>
      </c>
      <c r="J28" s="428">
        <v>0.7</v>
      </c>
      <c r="K28" s="429">
        <v>0.54</v>
      </c>
      <c r="L28" s="32" t="s">
        <v>121</v>
      </c>
      <c r="M28" s="121" t="s">
        <v>165</v>
      </c>
    </row>
    <row r="29" spans="1:13" ht="15" customHeight="1">
      <c r="A29" s="1715"/>
      <c r="B29" s="239" t="s">
        <v>58</v>
      </c>
      <c r="C29" s="1712"/>
      <c r="D29" s="1739"/>
      <c r="E29" s="1728"/>
      <c r="F29" s="127" t="s">
        <v>105</v>
      </c>
      <c r="G29" s="364" t="s">
        <v>145</v>
      </c>
      <c r="H29" s="32" t="s">
        <v>104</v>
      </c>
      <c r="I29" s="32" t="s">
        <v>98</v>
      </c>
      <c r="J29" s="428">
        <v>0.6</v>
      </c>
      <c r="K29" s="429">
        <v>0.52</v>
      </c>
      <c r="L29" s="32" t="s">
        <v>121</v>
      </c>
      <c r="M29" s="121" t="s">
        <v>165</v>
      </c>
    </row>
    <row r="30" spans="1:13" ht="15" customHeight="1">
      <c r="A30" s="1715"/>
      <c r="B30" s="239" t="s">
        <v>139</v>
      </c>
      <c r="C30" s="1712"/>
      <c r="D30" s="1739"/>
      <c r="E30" s="1728"/>
      <c r="F30" s="127" t="s">
        <v>133</v>
      </c>
      <c r="G30" s="364" t="s">
        <v>145</v>
      </c>
      <c r="H30" s="32" t="s">
        <v>104</v>
      </c>
      <c r="I30" s="32" t="s">
        <v>98</v>
      </c>
      <c r="J30" s="429">
        <v>0.6</v>
      </c>
      <c r="K30" s="429">
        <v>0.52</v>
      </c>
      <c r="L30" s="32" t="s">
        <v>121</v>
      </c>
      <c r="M30" s="121" t="s">
        <v>165</v>
      </c>
    </row>
    <row r="31" spans="1:13" ht="15" customHeight="1">
      <c r="A31" s="1715"/>
      <c r="B31" s="239" t="s">
        <v>213</v>
      </c>
      <c r="C31" s="1712"/>
      <c r="D31" s="1739"/>
      <c r="E31" s="1728"/>
      <c r="F31" s="127" t="s">
        <v>132</v>
      </c>
      <c r="G31" s="364" t="s">
        <v>145</v>
      </c>
      <c r="H31" s="32" t="s">
        <v>104</v>
      </c>
      <c r="I31" s="32" t="s">
        <v>98</v>
      </c>
      <c r="J31" s="429">
        <v>0.6</v>
      </c>
      <c r="K31" s="449">
        <v>0.56999999999999995</v>
      </c>
      <c r="L31" s="32" t="s">
        <v>121</v>
      </c>
      <c r="M31" s="121" t="s">
        <v>165</v>
      </c>
    </row>
    <row r="32" spans="1:13" ht="15" customHeight="1">
      <c r="A32" s="1715"/>
      <c r="B32" s="304"/>
      <c r="C32" s="1712"/>
      <c r="D32" s="1739"/>
      <c r="E32" s="1729"/>
      <c r="F32" s="278"/>
      <c r="G32" s="349"/>
      <c r="H32" s="147"/>
      <c r="I32" s="147"/>
      <c r="J32" s="471"/>
      <c r="K32" s="471"/>
      <c r="L32" s="147"/>
      <c r="M32" s="147"/>
    </row>
    <row r="33" spans="1:16" ht="15" customHeight="1">
      <c r="A33" s="1715"/>
      <c r="B33" s="305" t="s">
        <v>186</v>
      </c>
      <c r="C33" s="1712"/>
      <c r="D33" s="1739"/>
      <c r="E33" s="1727">
        <v>40</v>
      </c>
      <c r="F33" s="365" t="s">
        <v>187</v>
      </c>
      <c r="G33" s="366" t="s">
        <v>145</v>
      </c>
      <c r="H33" s="366"/>
      <c r="I33" s="40" t="s">
        <v>146</v>
      </c>
      <c r="J33" s="507"/>
      <c r="K33" s="507">
        <v>0.1</v>
      </c>
      <c r="L33" s="106" t="s">
        <v>121</v>
      </c>
      <c r="M33" s="122" t="s">
        <v>165</v>
      </c>
    </row>
    <row r="34" spans="1:16" ht="15" customHeight="1">
      <c r="A34" s="1715"/>
      <c r="B34" s="451"/>
      <c r="C34" s="1712"/>
      <c r="D34" s="1739"/>
      <c r="E34" s="1728"/>
      <c r="F34" s="459"/>
      <c r="G34" s="460"/>
      <c r="H34" s="460"/>
      <c r="I34" s="352"/>
      <c r="J34" s="452"/>
      <c r="K34" s="452"/>
      <c r="L34" s="461"/>
      <c r="M34" s="121"/>
    </row>
    <row r="35" spans="1:16" s="388" customFormat="1" ht="15" customHeight="1">
      <c r="A35" s="1715"/>
      <c r="B35" s="451"/>
      <c r="C35" s="1712"/>
      <c r="D35" s="1739"/>
      <c r="E35" s="1728"/>
      <c r="F35" s="491" t="s">
        <v>207</v>
      </c>
      <c r="G35" s="442" t="s">
        <v>145</v>
      </c>
      <c r="H35" s="432" t="s">
        <v>98</v>
      </c>
      <c r="I35" s="432" t="s">
        <v>98</v>
      </c>
      <c r="J35" s="492">
        <v>2.5</v>
      </c>
      <c r="K35" s="492">
        <v>2.7</v>
      </c>
      <c r="L35" s="417" t="s">
        <v>121</v>
      </c>
      <c r="M35" s="121" t="s">
        <v>165</v>
      </c>
      <c r="N35" s="443"/>
      <c r="O35" s="444"/>
      <c r="P35" s="445"/>
    </row>
    <row r="36" spans="1:16" ht="15" customHeight="1">
      <c r="A36" s="1715"/>
      <c r="B36" s="302"/>
      <c r="C36" s="1712"/>
      <c r="D36" s="1739"/>
      <c r="E36" s="1729"/>
      <c r="F36" s="424"/>
      <c r="G36" s="493"/>
      <c r="H36" s="493"/>
      <c r="I36" s="494"/>
      <c r="J36" s="493"/>
      <c r="K36" s="493"/>
      <c r="L36" s="495"/>
      <c r="M36" s="250"/>
    </row>
    <row r="37" spans="1:16" ht="15" customHeight="1">
      <c r="A37" s="1715"/>
      <c r="B37" s="312" t="s">
        <v>60</v>
      </c>
      <c r="C37" s="1712"/>
      <c r="D37" s="1739"/>
      <c r="E37" s="1727">
        <v>30</v>
      </c>
      <c r="F37" s="496" t="s">
        <v>61</v>
      </c>
      <c r="G37" s="442" t="s">
        <v>145</v>
      </c>
      <c r="H37" s="497"/>
      <c r="I37" s="418" t="s">
        <v>164</v>
      </c>
      <c r="J37" s="497"/>
      <c r="K37" s="498">
        <v>1</v>
      </c>
      <c r="L37" s="427" t="s">
        <v>121</v>
      </c>
      <c r="M37" s="124" t="s">
        <v>165</v>
      </c>
    </row>
    <row r="38" spans="1:16" ht="15" customHeight="1">
      <c r="A38" s="1715"/>
      <c r="B38" s="314"/>
      <c r="C38" s="1712"/>
      <c r="D38" s="1739"/>
      <c r="E38" s="1728"/>
      <c r="F38" s="499" t="s">
        <v>62</v>
      </c>
      <c r="G38" s="442" t="s">
        <v>145</v>
      </c>
      <c r="H38" s="500"/>
      <c r="I38" s="501" t="s">
        <v>98</v>
      </c>
      <c r="J38" s="502"/>
      <c r="K38" s="503">
        <v>1</v>
      </c>
      <c r="L38" s="429" t="s">
        <v>121</v>
      </c>
      <c r="M38" s="32" t="s">
        <v>165</v>
      </c>
    </row>
    <row r="39" spans="1:16" ht="15" customHeight="1">
      <c r="A39" s="1715"/>
      <c r="B39" s="314"/>
      <c r="C39" s="1712"/>
      <c r="D39" s="1739"/>
      <c r="E39" s="1728"/>
      <c r="F39" s="504" t="s">
        <v>63</v>
      </c>
      <c r="G39" s="442" t="s">
        <v>145</v>
      </c>
      <c r="H39" s="500"/>
      <c r="I39" s="501" t="s">
        <v>98</v>
      </c>
      <c r="J39" s="502"/>
      <c r="K39" s="503">
        <v>1</v>
      </c>
      <c r="L39" s="419" t="s">
        <v>121</v>
      </c>
      <c r="M39" s="32" t="s">
        <v>165</v>
      </c>
    </row>
    <row r="40" spans="1:16" ht="15" customHeight="1">
      <c r="A40" s="1715"/>
      <c r="B40" s="314"/>
      <c r="C40" s="1712"/>
      <c r="D40" s="1739"/>
      <c r="E40" s="1728"/>
      <c r="F40" s="510" t="s">
        <v>264</v>
      </c>
      <c r="G40" s="442" t="s">
        <v>145</v>
      </c>
      <c r="H40" s="419"/>
      <c r="I40" s="419" t="s">
        <v>98</v>
      </c>
      <c r="J40" s="419"/>
      <c r="K40" s="503">
        <v>1</v>
      </c>
      <c r="L40" s="419" t="s">
        <v>121</v>
      </c>
      <c r="M40" s="419" t="s">
        <v>165</v>
      </c>
    </row>
    <row r="41" spans="1:16" ht="15" customHeight="1">
      <c r="A41" s="1715"/>
      <c r="B41" s="314"/>
      <c r="C41" s="1712"/>
      <c r="D41" s="1739"/>
      <c r="E41" s="1728"/>
      <c r="F41" s="510" t="s">
        <v>285</v>
      </c>
      <c r="G41" s="442" t="s">
        <v>145</v>
      </c>
      <c r="H41" s="419"/>
      <c r="I41" s="419" t="s">
        <v>98</v>
      </c>
      <c r="J41" s="419"/>
      <c r="K41" s="503">
        <v>1</v>
      </c>
      <c r="L41" s="419" t="s">
        <v>121</v>
      </c>
      <c r="M41" s="419" t="s">
        <v>165</v>
      </c>
    </row>
    <row r="42" spans="1:16" ht="15" customHeight="1">
      <c r="A42" s="1715"/>
      <c r="B42" s="314"/>
      <c r="C42" s="1712"/>
      <c r="D42" s="1739"/>
      <c r="E42" s="1728"/>
      <c r="F42" s="510" t="s">
        <v>286</v>
      </c>
      <c r="G42" s="442" t="s">
        <v>145</v>
      </c>
      <c r="H42" s="419"/>
      <c r="I42" s="419" t="s">
        <v>98</v>
      </c>
      <c r="J42" s="419"/>
      <c r="K42" s="503">
        <v>1</v>
      </c>
      <c r="L42" s="419" t="s">
        <v>121</v>
      </c>
      <c r="M42" s="419" t="s">
        <v>165</v>
      </c>
    </row>
    <row r="43" spans="1:16" ht="15" customHeight="1">
      <c r="A43" s="1715"/>
      <c r="B43" s="314"/>
      <c r="C43" s="1712"/>
      <c r="D43" s="1739"/>
      <c r="E43" s="1728"/>
      <c r="F43" s="510" t="s">
        <v>265</v>
      </c>
      <c r="G43" s="442" t="s">
        <v>145</v>
      </c>
      <c r="H43" s="419"/>
      <c r="I43" s="419" t="s">
        <v>98</v>
      </c>
      <c r="J43" s="419"/>
      <c r="K43" s="503">
        <v>1</v>
      </c>
      <c r="L43" s="419" t="s">
        <v>121</v>
      </c>
      <c r="M43" s="419" t="s">
        <v>165</v>
      </c>
    </row>
    <row r="44" spans="1:16" ht="35.25" customHeight="1">
      <c r="A44" s="1715"/>
      <c r="B44" s="314"/>
      <c r="C44" s="1712"/>
      <c r="D44" s="1739"/>
      <c r="E44" s="1728"/>
      <c r="F44" s="510" t="s">
        <v>284</v>
      </c>
      <c r="G44" s="442" t="s">
        <v>145</v>
      </c>
      <c r="H44" s="419"/>
      <c r="I44" s="419" t="s">
        <v>98</v>
      </c>
      <c r="J44" s="419"/>
      <c r="K44" s="503">
        <v>1</v>
      </c>
      <c r="L44" s="419" t="s">
        <v>121</v>
      </c>
      <c r="M44" s="419" t="s">
        <v>165</v>
      </c>
    </row>
    <row r="45" spans="1:16" ht="15" customHeight="1">
      <c r="A45" s="1715"/>
      <c r="B45" s="314"/>
      <c r="C45" s="1712"/>
      <c r="D45" s="1739"/>
      <c r="E45" s="1728"/>
      <c r="F45" s="499"/>
      <c r="G45" s="442"/>
      <c r="H45" s="500"/>
      <c r="I45" s="501"/>
      <c r="J45" s="502"/>
      <c r="K45" s="503"/>
      <c r="L45" s="429"/>
      <c r="M45" s="32"/>
    </row>
    <row r="46" spans="1:16" ht="17.25" customHeight="1">
      <c r="A46" s="1715"/>
      <c r="B46" s="314"/>
      <c r="C46" s="1712"/>
      <c r="D46" s="1739"/>
      <c r="E46" s="1728"/>
      <c r="F46" s="504"/>
      <c r="G46" s="809"/>
      <c r="H46" s="779"/>
      <c r="I46" s="828"/>
      <c r="J46" s="884"/>
      <c r="K46" s="1086"/>
      <c r="L46" s="419"/>
      <c r="M46" s="32"/>
    </row>
    <row r="47" spans="1:16" ht="15" customHeight="1">
      <c r="A47" s="1716"/>
      <c r="B47" s="302"/>
      <c r="C47" s="1712"/>
      <c r="D47" s="1740"/>
      <c r="E47" s="1729"/>
      <c r="F47" s="424"/>
      <c r="G47" s="888"/>
      <c r="H47" s="888"/>
      <c r="I47" s="888"/>
      <c r="J47" s="888"/>
      <c r="K47" s="888"/>
      <c r="L47" s="493"/>
      <c r="M47" s="140"/>
    </row>
    <row r="48" spans="1:16" ht="15" customHeight="1">
      <c r="A48" s="1733" t="s">
        <v>8</v>
      </c>
      <c r="B48" s="1755" t="s">
        <v>65</v>
      </c>
      <c r="C48" s="1712"/>
      <c r="D48" s="1751">
        <f>M12</f>
        <v>246</v>
      </c>
      <c r="E48" s="1707">
        <v>300</v>
      </c>
      <c r="F48" s="505" t="s">
        <v>193</v>
      </c>
      <c r="G48" s="809" t="s">
        <v>145</v>
      </c>
      <c r="H48" s="752" t="s">
        <v>104</v>
      </c>
      <c r="I48" s="721" t="s">
        <v>98</v>
      </c>
      <c r="J48" s="721">
        <v>2</v>
      </c>
      <c r="K48" s="721">
        <v>4.97</v>
      </c>
      <c r="L48" s="420">
        <v>4</v>
      </c>
      <c r="M48" s="124" t="s">
        <v>165</v>
      </c>
    </row>
    <row r="49" spans="1:16" ht="15" customHeight="1">
      <c r="A49" s="1734"/>
      <c r="B49" s="1692"/>
      <c r="C49" s="1712"/>
      <c r="D49" s="1752"/>
      <c r="E49" s="1691"/>
      <c r="F49" s="441" t="s">
        <v>277</v>
      </c>
      <c r="G49" s="809" t="s">
        <v>145</v>
      </c>
      <c r="H49" s="752" t="s">
        <v>104</v>
      </c>
      <c r="I49" s="722" t="s">
        <v>98</v>
      </c>
      <c r="J49" s="722">
        <v>2</v>
      </c>
      <c r="K49" s="722">
        <v>4.1100000000000003</v>
      </c>
      <c r="L49" s="417">
        <v>4</v>
      </c>
      <c r="M49" s="32" t="s">
        <v>165</v>
      </c>
    </row>
    <row r="50" spans="1:16" ht="15" customHeight="1">
      <c r="A50" s="1734"/>
      <c r="B50" s="1692"/>
      <c r="C50" s="1712"/>
      <c r="D50" s="1752"/>
      <c r="E50" s="1691"/>
      <c r="F50" s="441" t="s">
        <v>210</v>
      </c>
      <c r="G50" s="809" t="s">
        <v>145</v>
      </c>
      <c r="H50" s="752" t="s">
        <v>104</v>
      </c>
      <c r="I50" s="722" t="s">
        <v>98</v>
      </c>
      <c r="J50" s="722">
        <v>2</v>
      </c>
      <c r="K50" s="722">
        <v>4.1500000000000004</v>
      </c>
      <c r="L50" s="417">
        <v>4</v>
      </c>
      <c r="M50" s="32" t="s">
        <v>165</v>
      </c>
    </row>
    <row r="51" spans="1:16" ht="15" customHeight="1">
      <c r="A51" s="1734"/>
      <c r="B51" s="1692"/>
      <c r="C51" s="1712"/>
      <c r="D51" s="1752"/>
      <c r="E51" s="1691"/>
      <c r="F51" s="441" t="s">
        <v>255</v>
      </c>
      <c r="G51" s="809" t="s">
        <v>145</v>
      </c>
      <c r="H51" s="752" t="s">
        <v>104</v>
      </c>
      <c r="I51" s="722" t="s">
        <v>98</v>
      </c>
      <c r="J51" s="722">
        <v>10</v>
      </c>
      <c r="K51" s="722">
        <v>62.4</v>
      </c>
      <c r="L51" s="417" t="s">
        <v>121</v>
      </c>
      <c r="M51" s="419" t="s">
        <v>165</v>
      </c>
    </row>
    <row r="52" spans="1:16" ht="15" customHeight="1">
      <c r="A52" s="1734"/>
      <c r="B52" s="1692"/>
      <c r="C52" s="1712"/>
      <c r="D52" s="1752"/>
      <c r="E52" s="1691"/>
      <c r="F52" s="441"/>
      <c r="G52" s="722"/>
      <c r="H52" s="722"/>
      <c r="I52" s="722"/>
      <c r="J52" s="722"/>
      <c r="K52" s="722"/>
      <c r="L52" s="417"/>
      <c r="M52" s="419"/>
    </row>
    <row r="53" spans="1:16" ht="15" customHeight="1">
      <c r="A53" s="1734"/>
      <c r="B53" s="1692"/>
      <c r="C53" s="1712"/>
      <c r="D53" s="1752"/>
      <c r="E53" s="1691"/>
      <c r="F53" s="441" t="s">
        <v>109</v>
      </c>
      <c r="G53" s="809" t="s">
        <v>145</v>
      </c>
      <c r="H53" s="732" t="s">
        <v>98</v>
      </c>
      <c r="I53" s="732" t="s">
        <v>98</v>
      </c>
      <c r="J53" s="732">
        <v>50</v>
      </c>
      <c r="K53" s="732">
        <v>109.31</v>
      </c>
      <c r="L53" s="417">
        <v>100</v>
      </c>
      <c r="M53" s="419" t="s">
        <v>165</v>
      </c>
    </row>
    <row r="54" spans="1:16" ht="15" customHeight="1">
      <c r="A54" s="1734"/>
      <c r="B54" s="1692"/>
      <c r="C54" s="1712"/>
      <c r="D54" s="1752"/>
      <c r="E54" s="1691"/>
      <c r="F54" s="441" t="s">
        <v>110</v>
      </c>
      <c r="G54" s="809" t="s">
        <v>145</v>
      </c>
      <c r="H54" s="732" t="s">
        <v>98</v>
      </c>
      <c r="I54" s="732" t="s">
        <v>98</v>
      </c>
      <c r="J54" s="732">
        <v>50</v>
      </c>
      <c r="K54" s="732">
        <v>107.07</v>
      </c>
      <c r="L54" s="417">
        <v>100</v>
      </c>
      <c r="M54" s="419" t="s">
        <v>165</v>
      </c>
    </row>
    <row r="55" spans="1:16" ht="15" customHeight="1">
      <c r="A55" s="1734"/>
      <c r="B55" s="1692"/>
      <c r="C55" s="1712"/>
      <c r="D55" s="1752"/>
      <c r="E55" s="1691"/>
      <c r="F55" s="441" t="s">
        <v>168</v>
      </c>
      <c r="G55" s="809" t="s">
        <v>145</v>
      </c>
      <c r="H55" s="732" t="s">
        <v>98</v>
      </c>
      <c r="I55" s="732" t="s">
        <v>98</v>
      </c>
      <c r="J55" s="732">
        <v>50</v>
      </c>
      <c r="K55" s="732">
        <v>108.09</v>
      </c>
      <c r="L55" s="506">
        <v>100</v>
      </c>
      <c r="M55" s="419" t="s">
        <v>165</v>
      </c>
    </row>
    <row r="56" spans="1:16" ht="15" customHeight="1">
      <c r="A56" s="1734"/>
      <c r="B56" s="1692"/>
      <c r="C56" s="1712"/>
      <c r="D56" s="1752"/>
      <c r="E56" s="1708"/>
      <c r="F56" s="441" t="s">
        <v>178</v>
      </c>
      <c r="G56" s="889" t="s">
        <v>145</v>
      </c>
      <c r="H56" s="732" t="s">
        <v>98</v>
      </c>
      <c r="I56" s="732" t="s">
        <v>98</v>
      </c>
      <c r="J56" s="732">
        <v>50</v>
      </c>
      <c r="K56" s="732">
        <v>53.72</v>
      </c>
      <c r="L56" s="435" t="s">
        <v>121</v>
      </c>
      <c r="M56" s="419" t="s">
        <v>165</v>
      </c>
    </row>
    <row r="57" spans="1:16" s="388" customFormat="1" ht="15" customHeight="1">
      <c r="A57" s="1734"/>
      <c r="B57" s="1692"/>
      <c r="C57" s="1712"/>
      <c r="D57" s="1752"/>
      <c r="E57" s="1708"/>
      <c r="F57" s="824" t="s">
        <v>242</v>
      </c>
      <c r="G57" s="890" t="s">
        <v>145</v>
      </c>
      <c r="H57" s="752" t="s">
        <v>104</v>
      </c>
      <c r="I57" s="732" t="s">
        <v>98</v>
      </c>
      <c r="J57" s="722">
        <v>75</v>
      </c>
      <c r="K57" s="722">
        <v>161</v>
      </c>
      <c r="L57" s="417">
        <v>150</v>
      </c>
      <c r="M57" s="419" t="s">
        <v>165</v>
      </c>
      <c r="N57" s="443"/>
      <c r="O57" s="444"/>
      <c r="P57" s="445"/>
    </row>
    <row r="58" spans="1:16" s="388" customFormat="1" ht="15" customHeight="1">
      <c r="A58" s="1734"/>
      <c r="B58" s="1692"/>
      <c r="C58" s="1712"/>
      <c r="D58" s="1752"/>
      <c r="E58" s="1708"/>
      <c r="F58" s="824" t="s">
        <v>243</v>
      </c>
      <c r="G58" s="890" t="s">
        <v>145</v>
      </c>
      <c r="H58" s="752" t="s">
        <v>104</v>
      </c>
      <c r="I58" s="732" t="s">
        <v>98</v>
      </c>
      <c r="J58" s="722">
        <v>100</v>
      </c>
      <c r="K58" s="722">
        <v>227</v>
      </c>
      <c r="L58" s="429" t="s">
        <v>121</v>
      </c>
      <c r="M58" s="419" t="s">
        <v>165</v>
      </c>
      <c r="N58" s="443"/>
      <c r="O58" s="444"/>
      <c r="P58" s="445"/>
    </row>
    <row r="59" spans="1:16" s="388" customFormat="1" ht="15" customHeight="1">
      <c r="A59" s="1734"/>
      <c r="B59" s="1692"/>
      <c r="C59" s="1712"/>
      <c r="D59" s="1752"/>
      <c r="E59" s="1708"/>
      <c r="F59" s="441" t="s">
        <v>240</v>
      </c>
      <c r="G59" s="889" t="s">
        <v>145</v>
      </c>
      <c r="H59" s="722" t="s">
        <v>98</v>
      </c>
      <c r="I59" s="722" t="s">
        <v>98</v>
      </c>
      <c r="J59" s="722">
        <v>15</v>
      </c>
      <c r="K59" s="722">
        <v>31.2</v>
      </c>
      <c r="L59" s="417">
        <v>30</v>
      </c>
      <c r="M59" s="419" t="s">
        <v>165</v>
      </c>
      <c r="N59" s="443"/>
      <c r="O59" s="444"/>
      <c r="P59" s="445"/>
    </row>
    <row r="60" spans="1:16" ht="15" customHeight="1">
      <c r="A60" s="1734"/>
      <c r="B60" s="1692"/>
      <c r="C60" s="1712"/>
      <c r="D60" s="1752"/>
      <c r="E60" s="1691"/>
      <c r="F60" s="441"/>
      <c r="G60" s="442"/>
      <c r="H60" s="417"/>
      <c r="I60" s="432"/>
      <c r="J60" s="432"/>
      <c r="K60" s="432"/>
      <c r="L60" s="417"/>
      <c r="M60" s="419"/>
    </row>
    <row r="61" spans="1:16" ht="15" customHeight="1">
      <c r="A61" s="1734"/>
      <c r="B61" s="1692"/>
      <c r="C61" s="1712"/>
      <c r="D61" s="1752"/>
      <c r="E61" s="1691"/>
      <c r="F61" s="441" t="s">
        <v>108</v>
      </c>
      <c r="G61" s="442" t="s">
        <v>145</v>
      </c>
      <c r="H61" s="419" t="s">
        <v>104</v>
      </c>
      <c r="I61" s="432" t="s">
        <v>98</v>
      </c>
      <c r="J61" s="417">
        <v>15</v>
      </c>
      <c r="K61" s="417">
        <v>126</v>
      </c>
      <c r="L61" s="417">
        <v>100</v>
      </c>
      <c r="M61" s="419" t="s">
        <v>165</v>
      </c>
      <c r="N61" s="24"/>
      <c r="O61" s="23"/>
      <c r="P61" s="13"/>
    </row>
    <row r="62" spans="1:16" ht="15" customHeight="1">
      <c r="A62" s="1734"/>
      <c r="B62" s="1692"/>
      <c r="C62" s="1712"/>
      <c r="D62" s="1752"/>
      <c r="E62" s="1691"/>
      <c r="F62" s="441" t="s">
        <v>214</v>
      </c>
      <c r="G62" s="442" t="s">
        <v>145</v>
      </c>
      <c r="H62" s="419" t="s">
        <v>104</v>
      </c>
      <c r="I62" s="432" t="s">
        <v>98</v>
      </c>
      <c r="J62" s="417">
        <v>15</v>
      </c>
      <c r="K62" s="417">
        <v>12.5</v>
      </c>
      <c r="L62" s="429" t="s">
        <v>121</v>
      </c>
      <c r="M62" s="419" t="s">
        <v>165</v>
      </c>
      <c r="N62" s="24"/>
      <c r="O62" s="23"/>
      <c r="P62" s="13"/>
    </row>
    <row r="63" spans="1:16" s="392" customFormat="1" ht="15" customHeight="1">
      <c r="A63" s="1734"/>
      <c r="B63" s="1692"/>
      <c r="C63" s="1712"/>
      <c r="D63" s="1752"/>
      <c r="E63" s="1691"/>
      <c r="F63" s="487" t="s">
        <v>237</v>
      </c>
      <c r="G63" s="442" t="s">
        <v>145</v>
      </c>
      <c r="H63" s="419" t="s">
        <v>104</v>
      </c>
      <c r="I63" s="421" t="s">
        <v>98</v>
      </c>
      <c r="J63" s="421">
        <v>15</v>
      </c>
      <c r="K63" s="421">
        <v>126.8</v>
      </c>
      <c r="L63" s="421">
        <v>100</v>
      </c>
      <c r="M63" s="419" t="s">
        <v>165</v>
      </c>
      <c r="N63" s="393"/>
      <c r="O63" s="394"/>
      <c r="P63" s="395"/>
    </row>
    <row r="64" spans="1:16" s="388" customFormat="1" ht="15" customHeight="1">
      <c r="A64" s="1734"/>
      <c r="B64" s="1692"/>
      <c r="C64" s="1712"/>
      <c r="D64" s="1752"/>
      <c r="E64" s="1691"/>
      <c r="F64" s="487" t="s">
        <v>241</v>
      </c>
      <c r="G64" s="442" t="s">
        <v>145</v>
      </c>
      <c r="H64" s="419" t="s">
        <v>104</v>
      </c>
      <c r="I64" s="421" t="s">
        <v>98</v>
      </c>
      <c r="J64" s="421">
        <v>15</v>
      </c>
      <c r="K64" s="421">
        <v>56</v>
      </c>
      <c r="L64" s="421">
        <v>50</v>
      </c>
      <c r="M64" s="419" t="s">
        <v>165</v>
      </c>
      <c r="N64" s="443"/>
      <c r="O64" s="444"/>
      <c r="P64" s="445"/>
    </row>
    <row r="65" spans="1:16" ht="15" customHeight="1">
      <c r="A65" s="1734"/>
      <c r="B65" s="1692"/>
      <c r="C65" s="1712"/>
      <c r="D65" s="1752"/>
      <c r="E65" s="1691"/>
      <c r="F65" s="487"/>
      <c r="G65" s="488"/>
      <c r="H65" s="488"/>
      <c r="I65" s="488"/>
      <c r="J65" s="488"/>
      <c r="K65" s="488"/>
      <c r="L65" s="488"/>
      <c r="M65" s="488"/>
    </row>
    <row r="66" spans="1:16" ht="15" customHeight="1">
      <c r="A66" s="1734"/>
      <c r="B66" s="1692"/>
      <c r="C66" s="1712"/>
      <c r="D66" s="1752"/>
      <c r="E66" s="1691"/>
      <c r="F66" s="489" t="s">
        <v>185</v>
      </c>
      <c r="G66" s="442" t="s">
        <v>145</v>
      </c>
      <c r="H66" s="419" t="s">
        <v>104</v>
      </c>
      <c r="I66" s="432" t="s">
        <v>98</v>
      </c>
      <c r="J66" s="630">
        <v>30</v>
      </c>
      <c r="K66" s="432">
        <v>232</v>
      </c>
      <c r="L66" s="417">
        <v>200</v>
      </c>
      <c r="M66" s="419" t="s">
        <v>165</v>
      </c>
    </row>
    <row r="67" spans="1:16" ht="15" customHeight="1">
      <c r="A67" s="1734"/>
      <c r="B67" s="1692"/>
      <c r="C67" s="1712"/>
      <c r="D67" s="1752"/>
      <c r="E67" s="1691"/>
      <c r="F67" s="441" t="s">
        <v>244</v>
      </c>
      <c r="G67" s="417" t="s">
        <v>145</v>
      </c>
      <c r="H67" s="419" t="s">
        <v>104</v>
      </c>
      <c r="I67" s="432" t="s">
        <v>98</v>
      </c>
      <c r="J67" s="417">
        <v>20</v>
      </c>
      <c r="K67" s="417">
        <v>216</v>
      </c>
      <c r="L67" s="417">
        <v>200</v>
      </c>
      <c r="M67" s="419" t="s">
        <v>165</v>
      </c>
    </row>
    <row r="68" spans="1:16" s="388" customFormat="1" ht="15" customHeight="1">
      <c r="A68" s="1734"/>
      <c r="B68" s="1692"/>
      <c r="C68" s="1712"/>
      <c r="D68" s="1752"/>
      <c r="E68" s="1691"/>
      <c r="F68" s="441" t="s">
        <v>246</v>
      </c>
      <c r="G68" s="417" t="s">
        <v>145</v>
      </c>
      <c r="H68" s="419" t="s">
        <v>104</v>
      </c>
      <c r="I68" s="432" t="s">
        <v>98</v>
      </c>
      <c r="J68" s="417">
        <v>8</v>
      </c>
      <c r="K68" s="417">
        <v>226</v>
      </c>
      <c r="L68" s="417">
        <v>200</v>
      </c>
      <c r="M68" s="419" t="s">
        <v>165</v>
      </c>
      <c r="N68" s="443"/>
      <c r="O68" s="444"/>
      <c r="P68" s="445"/>
    </row>
    <row r="69" spans="1:16" s="388" customFormat="1" ht="15" customHeight="1">
      <c r="A69" s="1734"/>
      <c r="B69" s="1692"/>
      <c r="C69" s="1712"/>
      <c r="D69" s="1752"/>
      <c r="E69" s="1691"/>
      <c r="F69" s="441"/>
      <c r="G69" s="417"/>
      <c r="H69" s="432"/>
      <c r="I69" s="432"/>
      <c r="J69" s="417"/>
      <c r="K69" s="417"/>
      <c r="L69" s="417"/>
      <c r="M69" s="419"/>
      <c r="N69" s="443"/>
      <c r="O69" s="444"/>
      <c r="P69" s="445"/>
    </row>
    <row r="70" spans="1:16" ht="15" customHeight="1">
      <c r="A70" s="1734"/>
      <c r="B70" s="1692"/>
      <c r="C70" s="1712"/>
      <c r="D70" s="1752"/>
      <c r="E70" s="1691"/>
      <c r="F70" s="490" t="s">
        <v>201</v>
      </c>
      <c r="G70" s="442" t="s">
        <v>145</v>
      </c>
      <c r="H70" s="419" t="s">
        <v>104</v>
      </c>
      <c r="I70" s="432" t="s">
        <v>98</v>
      </c>
      <c r="J70" s="449">
        <v>15</v>
      </c>
      <c r="K70" s="449">
        <v>45.14</v>
      </c>
      <c r="L70" s="415">
        <v>40</v>
      </c>
      <c r="M70" s="419" t="s">
        <v>165</v>
      </c>
    </row>
    <row r="71" spans="1:16" ht="15" customHeight="1">
      <c r="A71" s="1734"/>
      <c r="B71" s="1692"/>
      <c r="C71" s="1712"/>
      <c r="D71" s="1752"/>
      <c r="E71" s="1691"/>
      <c r="F71" s="490" t="s">
        <v>171</v>
      </c>
      <c r="G71" s="442" t="s">
        <v>145</v>
      </c>
      <c r="H71" s="419" t="s">
        <v>104</v>
      </c>
      <c r="I71" s="432" t="s">
        <v>98</v>
      </c>
      <c r="J71" s="449">
        <v>25</v>
      </c>
      <c r="K71" s="800">
        <v>59.02</v>
      </c>
      <c r="L71" s="415">
        <v>50</v>
      </c>
      <c r="M71" s="419" t="s">
        <v>165</v>
      </c>
    </row>
    <row r="72" spans="1:16" ht="15" customHeight="1">
      <c r="A72" s="1734"/>
      <c r="B72" s="1692"/>
      <c r="C72" s="1712"/>
      <c r="D72" s="1752"/>
      <c r="E72" s="1691"/>
      <c r="F72" s="490"/>
      <c r="G72" s="442"/>
      <c r="H72" s="419"/>
      <c r="I72" s="432"/>
      <c r="J72" s="449"/>
      <c r="K72" s="449"/>
      <c r="L72" s="415"/>
      <c r="M72" s="419"/>
    </row>
    <row r="73" spans="1:16" ht="15" customHeight="1">
      <c r="A73" s="1734"/>
      <c r="B73" s="1692"/>
      <c r="C73" s="1712"/>
      <c r="D73" s="1752"/>
      <c r="E73" s="1691"/>
      <c r="F73" s="136" t="s">
        <v>256</v>
      </c>
      <c r="G73" s="421" t="s">
        <v>145</v>
      </c>
      <c r="H73" s="419" t="s">
        <v>104</v>
      </c>
      <c r="I73" s="432" t="s">
        <v>98</v>
      </c>
      <c r="J73" s="449">
        <v>25</v>
      </c>
      <c r="K73" s="449">
        <v>1610</v>
      </c>
      <c r="L73" s="415">
        <v>1500</v>
      </c>
      <c r="M73" s="419" t="s">
        <v>165</v>
      </c>
    </row>
    <row r="74" spans="1:16" ht="15" customHeight="1">
      <c r="A74" s="1734"/>
      <c r="B74" s="1692"/>
      <c r="C74" s="1712"/>
      <c r="D74" s="1752"/>
      <c r="E74" s="1691"/>
      <c r="F74" s="441" t="s">
        <v>230</v>
      </c>
      <c r="G74" s="417" t="s">
        <v>145</v>
      </c>
      <c r="H74" s="419" t="s">
        <v>104</v>
      </c>
      <c r="I74" s="432" t="s">
        <v>98</v>
      </c>
      <c r="J74" s="417">
        <v>30</v>
      </c>
      <c r="K74" s="417">
        <v>126</v>
      </c>
      <c r="L74" s="417">
        <v>100</v>
      </c>
      <c r="M74" s="419" t="s">
        <v>165</v>
      </c>
    </row>
    <row r="75" spans="1:16" ht="15" customHeight="1">
      <c r="A75" s="1734"/>
      <c r="B75" s="1692"/>
      <c r="C75" s="1712"/>
      <c r="D75" s="1752"/>
      <c r="E75" s="1691"/>
      <c r="F75" s="390"/>
      <c r="G75" s="390"/>
      <c r="H75" s="390"/>
      <c r="I75" s="390"/>
      <c r="J75" s="488"/>
      <c r="K75" s="488"/>
      <c r="L75" s="488"/>
      <c r="M75" s="631"/>
    </row>
    <row r="76" spans="1:16" ht="15" customHeight="1">
      <c r="A76" s="1734"/>
      <c r="B76" s="1692"/>
      <c r="C76" s="1712"/>
      <c r="D76" s="1752"/>
      <c r="E76" s="1691"/>
      <c r="F76" s="441" t="s">
        <v>239</v>
      </c>
      <c r="G76" s="417" t="s">
        <v>145</v>
      </c>
      <c r="H76" s="419" t="s">
        <v>104</v>
      </c>
      <c r="I76" s="432" t="s">
        <v>98</v>
      </c>
      <c r="J76" s="417">
        <v>40</v>
      </c>
      <c r="K76" s="417">
        <v>183</v>
      </c>
      <c r="L76" s="417">
        <v>150</v>
      </c>
      <c r="M76" s="419" t="s">
        <v>165</v>
      </c>
    </row>
    <row r="77" spans="1:16" s="388" customFormat="1" ht="15" customHeight="1">
      <c r="A77" s="1734"/>
      <c r="B77" s="1692"/>
      <c r="C77" s="1712"/>
      <c r="D77" s="1752"/>
      <c r="E77" s="1691"/>
      <c r="F77" s="441" t="s">
        <v>232</v>
      </c>
      <c r="G77" s="417" t="s">
        <v>145</v>
      </c>
      <c r="H77" s="419" t="s">
        <v>104</v>
      </c>
      <c r="I77" s="432" t="s">
        <v>98</v>
      </c>
      <c r="J77" s="417">
        <v>15</v>
      </c>
      <c r="K77" s="417">
        <v>56.2</v>
      </c>
      <c r="L77" s="417">
        <v>50</v>
      </c>
      <c r="M77" s="419" t="s">
        <v>165</v>
      </c>
      <c r="N77" s="443"/>
      <c r="O77" s="444"/>
      <c r="P77" s="445"/>
    </row>
    <row r="78" spans="1:16" s="388" customFormat="1" ht="15" customHeight="1">
      <c r="A78" s="1734"/>
      <c r="B78" s="1692"/>
      <c r="C78" s="1712"/>
      <c r="D78" s="1752"/>
      <c r="E78" s="1691"/>
      <c r="F78" s="441"/>
      <c r="G78" s="417"/>
      <c r="H78" s="432"/>
      <c r="I78" s="432"/>
      <c r="J78" s="417"/>
      <c r="K78" s="417"/>
      <c r="L78" s="417"/>
      <c r="M78" s="419"/>
      <c r="N78" s="443"/>
      <c r="O78" s="444"/>
      <c r="P78" s="445"/>
    </row>
    <row r="79" spans="1:16" ht="15" customHeight="1">
      <c r="A79" s="1734"/>
      <c r="B79" s="1692"/>
      <c r="C79" s="1712"/>
      <c r="D79" s="1752"/>
      <c r="E79" s="1691"/>
      <c r="F79" s="441" t="s">
        <v>111</v>
      </c>
      <c r="G79" s="442" t="s">
        <v>145</v>
      </c>
      <c r="H79" s="432" t="s">
        <v>98</v>
      </c>
      <c r="I79" s="432" t="s">
        <v>98</v>
      </c>
      <c r="J79" s="432">
        <v>50</v>
      </c>
      <c r="K79" s="432">
        <v>102.9</v>
      </c>
      <c r="L79" s="417">
        <v>100</v>
      </c>
      <c r="M79" s="419" t="s">
        <v>165</v>
      </c>
    </row>
    <row r="80" spans="1:16" ht="15" customHeight="1">
      <c r="A80" s="1734"/>
      <c r="B80" s="1692"/>
      <c r="C80" s="1712"/>
      <c r="D80" s="1752"/>
      <c r="E80" s="1691"/>
      <c r="F80" s="441" t="s">
        <v>266</v>
      </c>
      <c r="G80" s="442" t="s">
        <v>145</v>
      </c>
      <c r="H80" s="432" t="s">
        <v>98</v>
      </c>
      <c r="I80" s="432" t="s">
        <v>98</v>
      </c>
      <c r="J80" s="432">
        <v>50</v>
      </c>
      <c r="K80" s="432">
        <v>105.7</v>
      </c>
      <c r="L80" s="417">
        <v>100</v>
      </c>
      <c r="M80" s="419" t="s">
        <v>165</v>
      </c>
    </row>
    <row r="81" spans="1:16" ht="15" customHeight="1">
      <c r="A81" s="1734"/>
      <c r="B81" s="1692"/>
      <c r="C81" s="1712"/>
      <c r="D81" s="1752"/>
      <c r="E81" s="1691"/>
      <c r="F81" s="441" t="s">
        <v>267</v>
      </c>
      <c r="G81" s="442" t="s">
        <v>145</v>
      </c>
      <c r="H81" s="432" t="s">
        <v>98</v>
      </c>
      <c r="I81" s="432" t="s">
        <v>98</v>
      </c>
      <c r="J81" s="432">
        <v>50</v>
      </c>
      <c r="K81" s="432">
        <v>104.7</v>
      </c>
      <c r="L81" s="417">
        <v>100</v>
      </c>
      <c r="M81" s="419" t="s">
        <v>165</v>
      </c>
    </row>
    <row r="82" spans="1:16" ht="15" customHeight="1">
      <c r="A82" s="1734"/>
      <c r="B82" s="1692"/>
      <c r="C82" s="1712"/>
      <c r="D82" s="1752"/>
      <c r="E82" s="1691"/>
      <c r="F82" s="441" t="s">
        <v>268</v>
      </c>
      <c r="G82" s="442" t="s">
        <v>145</v>
      </c>
      <c r="H82" s="432" t="s">
        <v>98</v>
      </c>
      <c r="I82" s="432" t="s">
        <v>98</v>
      </c>
      <c r="J82" s="432">
        <v>50</v>
      </c>
      <c r="K82" s="432">
        <v>102.9</v>
      </c>
      <c r="L82" s="417">
        <v>100</v>
      </c>
      <c r="M82" s="419" t="s">
        <v>165</v>
      </c>
    </row>
    <row r="83" spans="1:16" ht="15" customHeight="1">
      <c r="A83" s="1734"/>
      <c r="B83" s="1692"/>
      <c r="C83" s="1712"/>
      <c r="D83" s="1752"/>
      <c r="E83" s="1691"/>
      <c r="F83" s="441" t="s">
        <v>269</v>
      </c>
      <c r="G83" s="442" t="s">
        <v>145</v>
      </c>
      <c r="H83" s="432" t="s">
        <v>98</v>
      </c>
      <c r="I83" s="432" t="s">
        <v>98</v>
      </c>
      <c r="J83" s="432">
        <v>50</v>
      </c>
      <c r="K83" s="432">
        <v>110.1</v>
      </c>
      <c r="L83" s="417">
        <v>100</v>
      </c>
      <c r="M83" s="419" t="s">
        <v>165</v>
      </c>
    </row>
    <row r="84" spans="1:16" ht="33" customHeight="1">
      <c r="A84" s="1734"/>
      <c r="B84" s="1692"/>
      <c r="C84" s="1712"/>
      <c r="D84" s="1752"/>
      <c r="E84" s="1691"/>
      <c r="F84" s="441" t="s">
        <v>270</v>
      </c>
      <c r="G84" s="442" t="s">
        <v>145</v>
      </c>
      <c r="H84" s="432" t="s">
        <v>98</v>
      </c>
      <c r="I84" s="432" t="s">
        <v>98</v>
      </c>
      <c r="J84" s="432">
        <v>50</v>
      </c>
      <c r="K84" s="428">
        <v>102.6</v>
      </c>
      <c r="L84" s="431">
        <v>100</v>
      </c>
      <c r="M84" s="419" t="s">
        <v>165</v>
      </c>
    </row>
    <row r="85" spans="1:16" ht="15" customHeight="1">
      <c r="A85" s="1734"/>
      <c r="B85" s="1692"/>
      <c r="C85" s="1712"/>
      <c r="D85" s="1752"/>
      <c r="E85" s="1691"/>
      <c r="F85" s="441" t="s">
        <v>271</v>
      </c>
      <c r="G85" s="442" t="s">
        <v>145</v>
      </c>
      <c r="H85" s="432" t="s">
        <v>98</v>
      </c>
      <c r="I85" s="432" t="s">
        <v>98</v>
      </c>
      <c r="J85" s="432">
        <v>50</v>
      </c>
      <c r="K85" s="432">
        <v>103.8</v>
      </c>
      <c r="L85" s="417">
        <v>100</v>
      </c>
      <c r="M85" s="419" t="s">
        <v>165</v>
      </c>
    </row>
    <row r="86" spans="1:16" ht="15" customHeight="1">
      <c r="A86" s="1734"/>
      <c r="B86" s="1692"/>
      <c r="C86" s="1712"/>
      <c r="D86" s="1752"/>
      <c r="E86" s="1691"/>
      <c r="F86" s="441" t="s">
        <v>112</v>
      </c>
      <c r="G86" s="442" t="s">
        <v>145</v>
      </c>
      <c r="H86" s="432" t="s">
        <v>98</v>
      </c>
      <c r="I86" s="432" t="s">
        <v>98</v>
      </c>
      <c r="J86" s="432">
        <v>50</v>
      </c>
      <c r="K86" s="432">
        <v>111.2</v>
      </c>
      <c r="L86" s="417">
        <v>100</v>
      </c>
      <c r="M86" s="419" t="s">
        <v>165</v>
      </c>
    </row>
    <row r="87" spans="1:16" ht="15" customHeight="1">
      <c r="A87" s="1734"/>
      <c r="B87" s="1692"/>
      <c r="C87" s="1712"/>
      <c r="D87" s="1752"/>
      <c r="E87" s="1691"/>
      <c r="F87" s="489" t="s">
        <v>113</v>
      </c>
      <c r="G87" s="442" t="s">
        <v>145</v>
      </c>
      <c r="H87" s="432" t="s">
        <v>98</v>
      </c>
      <c r="I87" s="432" t="s">
        <v>98</v>
      </c>
      <c r="J87" s="432">
        <v>50</v>
      </c>
      <c r="K87" s="432">
        <v>105.3</v>
      </c>
      <c r="L87" s="417">
        <v>100</v>
      </c>
      <c r="M87" s="419" t="s">
        <v>165</v>
      </c>
    </row>
    <row r="88" spans="1:16" s="388" customFormat="1" ht="15" customHeight="1">
      <c r="A88" s="1734"/>
      <c r="B88" s="1692"/>
      <c r="C88" s="1712"/>
      <c r="D88" s="1752"/>
      <c r="E88" s="1691"/>
      <c r="F88" s="491" t="s">
        <v>272</v>
      </c>
      <c r="G88" s="364" t="s">
        <v>145</v>
      </c>
      <c r="H88" s="432" t="s">
        <v>98</v>
      </c>
      <c r="I88" s="432" t="s">
        <v>98</v>
      </c>
      <c r="J88" s="492">
        <v>25</v>
      </c>
      <c r="K88" s="492">
        <v>52.7</v>
      </c>
      <c r="L88" s="417">
        <v>50</v>
      </c>
      <c r="M88" s="419" t="s">
        <v>165</v>
      </c>
      <c r="N88" s="443"/>
      <c r="O88" s="646"/>
      <c r="P88" s="642"/>
    </row>
    <row r="89" spans="1:16" ht="13.5" customHeight="1">
      <c r="A89" s="1734"/>
      <c r="B89" s="1692"/>
      <c r="C89" s="1712"/>
      <c r="D89" s="1752"/>
      <c r="E89" s="1691"/>
      <c r="F89" s="491"/>
      <c r="G89" s="648"/>
      <c r="H89" s="506"/>
      <c r="I89" s="492"/>
      <c r="J89" s="492"/>
      <c r="K89" s="492"/>
      <c r="L89" s="506"/>
      <c r="M89" s="448"/>
    </row>
    <row r="90" spans="1:16" ht="15" customHeight="1">
      <c r="A90" s="1734"/>
      <c r="B90" s="1692"/>
      <c r="C90" s="1712"/>
      <c r="D90" s="1752"/>
      <c r="E90" s="1691"/>
      <c r="F90" s="491" t="s">
        <v>290</v>
      </c>
      <c r="G90" s="442" t="s">
        <v>145</v>
      </c>
      <c r="H90" s="432" t="s">
        <v>98</v>
      </c>
      <c r="I90" s="432" t="s">
        <v>98</v>
      </c>
      <c r="J90" s="492">
        <v>50</v>
      </c>
      <c r="K90" s="492">
        <v>102.4</v>
      </c>
      <c r="L90" s="506">
        <v>100</v>
      </c>
      <c r="M90" s="419" t="s">
        <v>165</v>
      </c>
    </row>
    <row r="91" spans="1:16" ht="15" customHeight="1">
      <c r="A91" s="1734"/>
      <c r="B91" s="1692"/>
      <c r="C91" s="1712"/>
      <c r="D91" s="1752"/>
      <c r="E91" s="1691"/>
      <c r="F91" s="491" t="s">
        <v>292</v>
      </c>
      <c r="G91" s="442" t="s">
        <v>145</v>
      </c>
      <c r="H91" s="432" t="s">
        <v>98</v>
      </c>
      <c r="I91" s="432" t="s">
        <v>98</v>
      </c>
      <c r="J91" s="492">
        <v>10</v>
      </c>
      <c r="K91" s="492">
        <v>22</v>
      </c>
      <c r="L91" s="506">
        <v>20</v>
      </c>
      <c r="M91" s="419" t="s">
        <v>165</v>
      </c>
    </row>
    <row r="92" spans="1:16" ht="15" customHeight="1">
      <c r="A92" s="1734"/>
      <c r="B92" s="1692"/>
      <c r="C92" s="1712"/>
      <c r="D92" s="1752"/>
      <c r="E92" s="1691"/>
      <c r="F92" s="489" t="s">
        <v>293</v>
      </c>
      <c r="G92" s="442" t="s">
        <v>145</v>
      </c>
      <c r="H92" s="432" t="s">
        <v>98</v>
      </c>
      <c r="I92" s="432" t="s">
        <v>98</v>
      </c>
      <c r="J92" s="492">
        <v>50</v>
      </c>
      <c r="K92" s="492">
        <v>102.9</v>
      </c>
      <c r="L92" s="506">
        <v>100</v>
      </c>
      <c r="M92" s="419" t="s">
        <v>165</v>
      </c>
    </row>
    <row r="93" spans="1:16" ht="15" customHeight="1">
      <c r="A93" s="1734"/>
      <c r="B93" s="1692"/>
      <c r="C93" s="1712"/>
      <c r="D93" s="1752"/>
      <c r="E93" s="1691"/>
      <c r="F93" s="489"/>
      <c r="G93" s="891"/>
      <c r="H93" s="808"/>
      <c r="I93" s="808"/>
      <c r="J93" s="808"/>
      <c r="K93" s="808"/>
      <c r="L93" s="807"/>
      <c r="M93" s="804"/>
    </row>
    <row r="94" spans="1:16" ht="15" customHeight="1">
      <c r="A94" s="1734"/>
      <c r="B94" s="1692"/>
      <c r="C94" s="1712"/>
      <c r="D94" s="1752"/>
      <c r="E94" s="1691"/>
      <c r="F94" s="743" t="s">
        <v>287</v>
      </c>
      <c r="G94" s="809" t="s">
        <v>145</v>
      </c>
      <c r="H94" s="732" t="s">
        <v>98</v>
      </c>
      <c r="I94" s="732" t="s">
        <v>98</v>
      </c>
      <c r="J94" s="814">
        <v>25</v>
      </c>
      <c r="K94" s="814">
        <v>56.1</v>
      </c>
      <c r="L94" s="814" t="s">
        <v>121</v>
      </c>
      <c r="M94" s="752" t="s">
        <v>165</v>
      </c>
    </row>
    <row r="95" spans="1:16" ht="11.25" customHeight="1">
      <c r="A95" s="1734"/>
      <c r="B95" s="1692"/>
      <c r="C95" s="1712"/>
      <c r="D95" s="1752"/>
      <c r="E95" s="1691"/>
      <c r="F95" s="489"/>
      <c r="G95" s="891"/>
      <c r="H95" s="808"/>
      <c r="I95" s="808"/>
      <c r="J95" s="732"/>
      <c r="K95" s="732"/>
      <c r="L95" s="722"/>
      <c r="M95" s="804"/>
    </row>
    <row r="96" spans="1:16" ht="12.75" customHeight="1">
      <c r="A96" s="1735"/>
      <c r="B96" s="1756"/>
      <c r="C96" s="1712"/>
      <c r="D96" s="1753"/>
      <c r="E96" s="1691"/>
      <c r="F96" s="830"/>
      <c r="G96" s="809"/>
      <c r="H96" s="807"/>
      <c r="I96" s="732"/>
      <c r="J96" s="808"/>
      <c r="K96" s="808"/>
      <c r="L96" s="807"/>
      <c r="M96" s="826"/>
    </row>
    <row r="97" spans="1:13" ht="15" customHeight="1">
      <c r="A97" s="1714" t="s">
        <v>10</v>
      </c>
      <c r="B97" s="1755" t="s">
        <v>66</v>
      </c>
      <c r="C97" s="1712"/>
      <c r="D97" s="1705">
        <f>M12</f>
        <v>246</v>
      </c>
      <c r="E97" s="1691">
        <v>250</v>
      </c>
      <c r="F97" s="831" t="s">
        <v>114</v>
      </c>
      <c r="G97" s="815" t="s">
        <v>145</v>
      </c>
      <c r="H97" s="774"/>
      <c r="I97" s="721" t="s">
        <v>146</v>
      </c>
      <c r="J97" s="734"/>
      <c r="K97" s="734">
        <v>106.53</v>
      </c>
      <c r="L97" s="721">
        <v>100</v>
      </c>
      <c r="M97" s="418" t="s">
        <v>165</v>
      </c>
    </row>
    <row r="98" spans="1:13" ht="15" customHeight="1">
      <c r="A98" s="1715"/>
      <c r="B98" s="1692"/>
      <c r="C98" s="1712"/>
      <c r="D98" s="1706"/>
      <c r="E98" s="1691"/>
      <c r="F98" s="832" t="s">
        <v>172</v>
      </c>
      <c r="G98" s="814" t="s">
        <v>145</v>
      </c>
      <c r="H98" s="752"/>
      <c r="I98" s="722" t="s">
        <v>146</v>
      </c>
      <c r="J98" s="749"/>
      <c r="K98" s="749">
        <v>10.7</v>
      </c>
      <c r="L98" s="722">
        <v>10</v>
      </c>
      <c r="M98" s="419" t="s">
        <v>165</v>
      </c>
    </row>
    <row r="99" spans="1:13" ht="15" customHeight="1">
      <c r="A99" s="1715"/>
      <c r="B99" s="1692"/>
      <c r="C99" s="1712"/>
      <c r="D99" s="1706"/>
      <c r="E99" s="1691"/>
      <c r="F99" s="829" t="s">
        <v>175</v>
      </c>
      <c r="G99" s="814" t="s">
        <v>145</v>
      </c>
      <c r="H99" s="752"/>
      <c r="I99" s="731" t="s">
        <v>98</v>
      </c>
      <c r="J99" s="731"/>
      <c r="K99" s="731">
        <v>6.18</v>
      </c>
      <c r="L99" s="722" t="s">
        <v>121</v>
      </c>
      <c r="M99" s="419" t="s">
        <v>165</v>
      </c>
    </row>
    <row r="100" spans="1:13" ht="15" customHeight="1">
      <c r="A100" s="1715"/>
      <c r="B100" s="1692"/>
      <c r="C100" s="1712"/>
      <c r="D100" s="1706"/>
      <c r="E100" s="1691"/>
      <c r="F100" s="833" t="s">
        <v>306</v>
      </c>
      <c r="G100" s="809" t="s">
        <v>145</v>
      </c>
      <c r="H100" s="807"/>
      <c r="I100" s="732" t="s">
        <v>98</v>
      </c>
      <c r="J100" s="808"/>
      <c r="K100" s="808">
        <v>17.21</v>
      </c>
      <c r="L100" s="807">
        <v>16</v>
      </c>
      <c r="M100" s="419" t="s">
        <v>165</v>
      </c>
    </row>
    <row r="101" spans="1:13" ht="15" customHeight="1">
      <c r="A101" s="1715"/>
      <c r="B101" s="1692"/>
      <c r="C101" s="1712"/>
      <c r="D101" s="1706"/>
      <c r="E101" s="1691"/>
      <c r="F101" s="829"/>
      <c r="G101" s="814"/>
      <c r="H101" s="814"/>
      <c r="I101" s="814"/>
      <c r="J101" s="814"/>
      <c r="K101" s="814"/>
      <c r="L101" s="814"/>
      <c r="M101" s="814"/>
    </row>
    <row r="102" spans="1:13" ht="15" customHeight="1">
      <c r="A102" s="1715"/>
      <c r="B102" s="1692"/>
      <c r="C102" s="1712"/>
      <c r="D102" s="1706"/>
      <c r="E102" s="1691"/>
      <c r="F102" s="829"/>
      <c r="G102" s="814"/>
      <c r="H102" s="752"/>
      <c r="I102" s="731"/>
      <c r="J102" s="732"/>
      <c r="K102" s="732"/>
      <c r="L102" s="722"/>
      <c r="M102" s="752"/>
    </row>
    <row r="103" spans="1:13" ht="15" customHeight="1">
      <c r="A103" s="1715"/>
      <c r="B103" s="1692"/>
      <c r="C103" s="1712"/>
      <c r="D103" s="1706"/>
      <c r="E103" s="1691"/>
      <c r="F103" s="829" t="s">
        <v>310</v>
      </c>
      <c r="G103" s="814" t="s">
        <v>145</v>
      </c>
      <c r="H103" s="752"/>
      <c r="I103" s="731" t="s">
        <v>98</v>
      </c>
      <c r="J103" s="732"/>
      <c r="K103" s="732">
        <v>50.39</v>
      </c>
      <c r="L103" s="722" t="s">
        <v>121</v>
      </c>
      <c r="M103" s="752" t="s">
        <v>165</v>
      </c>
    </row>
    <row r="104" spans="1:13" ht="15" customHeight="1">
      <c r="A104" s="1715"/>
      <c r="B104" s="1692"/>
      <c r="C104" s="1712"/>
      <c r="D104" s="1706"/>
      <c r="E104" s="1691"/>
      <c r="F104" s="854" t="s">
        <v>307</v>
      </c>
      <c r="G104" s="858" t="s">
        <v>145</v>
      </c>
      <c r="H104" s="804"/>
      <c r="I104" s="855" t="s">
        <v>98</v>
      </c>
      <c r="J104" s="808"/>
      <c r="K104" s="808">
        <v>6.68</v>
      </c>
      <c r="L104" s="807" t="s">
        <v>121</v>
      </c>
      <c r="M104" s="804" t="s">
        <v>165</v>
      </c>
    </row>
    <row r="105" spans="1:13" ht="15" customHeight="1">
      <c r="A105" s="1715"/>
      <c r="B105" s="1692"/>
      <c r="C105" s="1712"/>
      <c r="D105" s="1706"/>
      <c r="E105" s="1691"/>
      <c r="F105" s="854" t="s">
        <v>331</v>
      </c>
      <c r="G105" s="858" t="s">
        <v>145</v>
      </c>
      <c r="H105" s="804"/>
      <c r="I105" s="855" t="s">
        <v>98</v>
      </c>
      <c r="J105" s="808"/>
      <c r="K105" s="808">
        <v>11.47</v>
      </c>
      <c r="L105" s="807">
        <v>10</v>
      </c>
      <c r="M105" s="804" t="s">
        <v>165</v>
      </c>
    </row>
    <row r="106" spans="1:13" ht="15" customHeight="1">
      <c r="A106" s="1715"/>
      <c r="B106" s="1692"/>
      <c r="C106" s="1712"/>
      <c r="D106" s="1706"/>
      <c r="E106" s="1691"/>
      <c r="F106" s="854" t="s">
        <v>332</v>
      </c>
      <c r="G106" s="858" t="s">
        <v>145</v>
      </c>
      <c r="H106" s="804"/>
      <c r="I106" s="855" t="s">
        <v>98</v>
      </c>
      <c r="J106" s="808"/>
      <c r="K106" s="808">
        <v>11.21</v>
      </c>
      <c r="L106" s="807">
        <v>10</v>
      </c>
      <c r="M106" s="804" t="s">
        <v>165</v>
      </c>
    </row>
    <row r="107" spans="1:13" ht="15" customHeight="1">
      <c r="A107" s="1715"/>
      <c r="B107" s="1692"/>
      <c r="C107" s="1712"/>
      <c r="D107" s="1706"/>
      <c r="E107" s="1691"/>
      <c r="F107" s="854" t="s">
        <v>115</v>
      </c>
      <c r="G107" s="858" t="s">
        <v>145</v>
      </c>
      <c r="H107" s="804"/>
      <c r="I107" s="855" t="s">
        <v>98</v>
      </c>
      <c r="J107" s="808"/>
      <c r="K107" s="808">
        <v>12.53</v>
      </c>
      <c r="L107" s="807" t="s">
        <v>121</v>
      </c>
      <c r="M107" s="804" t="s">
        <v>165</v>
      </c>
    </row>
    <row r="108" spans="1:13" ht="15" customHeight="1">
      <c r="A108" s="1715"/>
      <c r="B108" s="1692"/>
      <c r="C108" s="1712"/>
      <c r="D108" s="1706"/>
      <c r="E108" s="1691"/>
      <c r="F108" s="892"/>
      <c r="G108" s="858"/>
      <c r="H108" s="804"/>
      <c r="I108" s="855"/>
      <c r="J108" s="808"/>
      <c r="K108" s="808"/>
      <c r="L108" s="807"/>
      <c r="M108" s="804"/>
    </row>
    <row r="109" spans="1:13" ht="15" customHeight="1">
      <c r="A109" s="1715"/>
      <c r="B109" s="1692"/>
      <c r="C109" s="1712"/>
      <c r="D109" s="1706"/>
      <c r="E109" s="1691"/>
      <c r="F109" s="854" t="s">
        <v>326</v>
      </c>
      <c r="G109" s="858" t="s">
        <v>145</v>
      </c>
      <c r="H109" s="804"/>
      <c r="I109" s="855" t="s">
        <v>98</v>
      </c>
      <c r="J109" s="808"/>
      <c r="K109" s="808">
        <v>44.69</v>
      </c>
      <c r="L109" s="807">
        <v>40</v>
      </c>
      <c r="M109" s="804" t="s">
        <v>165</v>
      </c>
    </row>
    <row r="110" spans="1:13" ht="15" customHeight="1">
      <c r="A110" s="1715"/>
      <c r="B110" s="1692"/>
      <c r="C110" s="1712"/>
      <c r="D110" s="1706"/>
      <c r="E110" s="1691"/>
      <c r="F110" s="854" t="s">
        <v>327</v>
      </c>
      <c r="G110" s="858" t="s">
        <v>145</v>
      </c>
      <c r="H110" s="804"/>
      <c r="I110" s="855" t="s">
        <v>98</v>
      </c>
      <c r="J110" s="808"/>
      <c r="K110" s="808">
        <v>17.739999999999998</v>
      </c>
      <c r="L110" s="807" t="s">
        <v>121</v>
      </c>
      <c r="M110" s="804" t="s">
        <v>165</v>
      </c>
    </row>
    <row r="111" spans="1:13" ht="15" customHeight="1">
      <c r="A111" s="1715"/>
      <c r="B111" s="1692"/>
      <c r="C111" s="1712"/>
      <c r="D111" s="1706"/>
      <c r="E111" s="1691"/>
      <c r="F111" s="854" t="s">
        <v>328</v>
      </c>
      <c r="G111" s="858" t="s">
        <v>145</v>
      </c>
      <c r="H111" s="804"/>
      <c r="I111" s="855" t="s">
        <v>98</v>
      </c>
      <c r="J111" s="808"/>
      <c r="K111" s="808">
        <v>24.02</v>
      </c>
      <c r="L111" s="807">
        <v>20</v>
      </c>
      <c r="M111" s="804" t="s">
        <v>165</v>
      </c>
    </row>
    <row r="112" spans="1:13" ht="15" customHeight="1">
      <c r="A112" s="1715"/>
      <c r="B112" s="1692"/>
      <c r="C112" s="1712"/>
      <c r="D112" s="1706"/>
      <c r="E112" s="1691"/>
      <c r="F112" s="854" t="s">
        <v>308</v>
      </c>
      <c r="G112" s="858" t="s">
        <v>145</v>
      </c>
      <c r="H112" s="804"/>
      <c r="I112" s="855" t="s">
        <v>98</v>
      </c>
      <c r="J112" s="808"/>
      <c r="K112" s="808">
        <v>12.73</v>
      </c>
      <c r="L112" s="807">
        <v>10</v>
      </c>
      <c r="M112" s="804" t="s">
        <v>165</v>
      </c>
    </row>
    <row r="113" spans="1:13" ht="15" customHeight="1">
      <c r="A113" s="1715"/>
      <c r="B113" s="1692"/>
      <c r="C113" s="1712"/>
      <c r="D113" s="1706"/>
      <c r="E113" s="1691"/>
      <c r="F113" s="854"/>
      <c r="G113" s="858"/>
      <c r="H113" s="804"/>
      <c r="I113" s="855"/>
      <c r="J113" s="808"/>
      <c r="K113" s="808"/>
      <c r="L113" s="807"/>
      <c r="M113" s="804"/>
    </row>
    <row r="114" spans="1:13" ht="15" customHeight="1">
      <c r="A114" s="1714" t="s">
        <v>14</v>
      </c>
      <c r="B114" s="1755" t="s">
        <v>202</v>
      </c>
      <c r="C114" s="1712"/>
      <c r="D114" s="1705">
        <f>L12</f>
        <v>19.5</v>
      </c>
      <c r="E114" s="1691">
        <v>20</v>
      </c>
      <c r="F114" s="893" t="s">
        <v>119</v>
      </c>
      <c r="G114" s="815" t="s">
        <v>145</v>
      </c>
      <c r="H114" s="774"/>
      <c r="I114" s="720" t="s">
        <v>146</v>
      </c>
      <c r="J114" s="757"/>
      <c r="K114" s="757">
        <v>5.1100000000000003</v>
      </c>
      <c r="L114" s="758" t="s">
        <v>121</v>
      </c>
      <c r="M114" s="418" t="s">
        <v>165</v>
      </c>
    </row>
    <row r="115" spans="1:13" ht="15" customHeight="1">
      <c r="A115" s="1715"/>
      <c r="B115" s="1692"/>
      <c r="C115" s="1712"/>
      <c r="D115" s="1706"/>
      <c r="E115" s="1691"/>
      <c r="F115" s="874"/>
      <c r="G115" s="875"/>
      <c r="H115" s="875"/>
      <c r="I115" s="875"/>
      <c r="J115" s="875"/>
      <c r="K115" s="875"/>
      <c r="L115" s="875"/>
      <c r="M115" s="875"/>
    </row>
    <row r="116" spans="1:13" ht="15" customHeight="1">
      <c r="A116" s="1715"/>
      <c r="B116" s="1692"/>
      <c r="C116" s="1712"/>
      <c r="D116" s="1706"/>
      <c r="E116" s="1691"/>
      <c r="F116" s="743" t="s">
        <v>330</v>
      </c>
      <c r="G116" s="814" t="s">
        <v>145</v>
      </c>
      <c r="H116" s="814"/>
      <c r="I116" s="814" t="s">
        <v>146</v>
      </c>
      <c r="J116" s="814"/>
      <c r="K116" s="814">
        <v>15.59</v>
      </c>
      <c r="L116" s="814">
        <v>15</v>
      </c>
      <c r="M116" s="419" t="s">
        <v>165</v>
      </c>
    </row>
    <row r="117" spans="1:13" ht="15" customHeight="1">
      <c r="A117" s="1715"/>
      <c r="B117" s="1692"/>
      <c r="C117" s="1712"/>
      <c r="D117" s="1706"/>
      <c r="E117" s="1691"/>
      <c r="F117" s="872"/>
      <c r="G117" s="858"/>
      <c r="H117" s="858"/>
      <c r="I117" s="858"/>
      <c r="J117" s="858"/>
      <c r="K117" s="858"/>
      <c r="L117" s="858"/>
      <c r="M117" s="858"/>
    </row>
    <row r="118" spans="1:13" ht="15" customHeight="1">
      <c r="A118" s="1715"/>
      <c r="B118" s="1692"/>
      <c r="C118" s="1712"/>
      <c r="D118" s="1706"/>
      <c r="E118" s="1691"/>
      <c r="F118" s="873"/>
      <c r="G118" s="858"/>
      <c r="H118" s="858"/>
      <c r="I118" s="858"/>
      <c r="J118" s="858"/>
      <c r="K118" s="858"/>
      <c r="L118" s="858"/>
      <c r="M118" s="858"/>
    </row>
    <row r="119" spans="1:13" ht="15" customHeight="1">
      <c r="A119" s="1715"/>
      <c r="B119" s="1756"/>
      <c r="C119" s="1712"/>
      <c r="D119" s="1765"/>
      <c r="E119" s="1691"/>
      <c r="F119" s="138"/>
      <c r="G119" s="888"/>
      <c r="H119" s="888"/>
      <c r="I119" s="888"/>
      <c r="J119" s="888"/>
      <c r="K119" s="888"/>
      <c r="L119" s="888"/>
      <c r="M119" s="888"/>
    </row>
    <row r="120" spans="1:13" ht="15" customHeight="1">
      <c r="A120" s="1714" t="s">
        <v>15</v>
      </c>
      <c r="B120" s="1755" t="s">
        <v>70</v>
      </c>
      <c r="C120" s="1712"/>
      <c r="D120" s="1705"/>
      <c r="E120" s="1691">
        <v>10</v>
      </c>
      <c r="F120" s="831" t="s">
        <v>312</v>
      </c>
      <c r="G120" s="815" t="s">
        <v>145</v>
      </c>
      <c r="H120" s="811"/>
      <c r="I120" s="734" t="s">
        <v>98</v>
      </c>
      <c r="J120" s="812"/>
      <c r="K120" s="779">
        <v>6.7</v>
      </c>
      <c r="L120" s="813">
        <v>6</v>
      </c>
      <c r="M120" s="816" t="s">
        <v>165</v>
      </c>
    </row>
    <row r="121" spans="1:13" ht="15" customHeight="1">
      <c r="A121" s="1715"/>
      <c r="B121" s="1692"/>
      <c r="C121" s="1712"/>
      <c r="D121" s="1706"/>
      <c r="E121" s="1691"/>
      <c r="F121" s="253"/>
      <c r="G121" s="724"/>
      <c r="H121" s="252"/>
      <c r="I121" s="252"/>
      <c r="J121" s="252"/>
      <c r="K121" s="252"/>
      <c r="L121" s="252"/>
      <c r="M121" s="254"/>
    </row>
    <row r="122" spans="1:13" ht="15" customHeight="1">
      <c r="A122" s="1715"/>
      <c r="B122" s="1692"/>
      <c r="C122" s="1712"/>
      <c r="D122" s="1706"/>
      <c r="E122" s="1691"/>
      <c r="F122" s="253"/>
      <c r="G122" s="254"/>
      <c r="H122" s="254"/>
      <c r="I122" s="254"/>
      <c r="J122" s="254"/>
      <c r="K122" s="254"/>
      <c r="L122" s="254"/>
      <c r="M122" s="254"/>
    </row>
    <row r="123" spans="1:13" ht="15" customHeight="1">
      <c r="A123" s="1716"/>
      <c r="B123" s="1756"/>
      <c r="C123" s="1713"/>
      <c r="D123" s="1765"/>
      <c r="E123" s="1691"/>
      <c r="F123" s="255"/>
      <c r="G123" s="256"/>
      <c r="H123" s="256"/>
      <c r="I123" s="256"/>
      <c r="J123" s="256"/>
      <c r="K123" s="256"/>
      <c r="L123" s="256"/>
      <c r="M123" s="256"/>
    </row>
    <row r="124" spans="1:13" ht="38.25" customHeight="1">
      <c r="A124" s="1692" t="s">
        <v>34</v>
      </c>
      <c r="B124" s="1693"/>
      <c r="C124" s="296" t="s">
        <v>83</v>
      </c>
      <c r="D124" s="1709" t="s">
        <v>80</v>
      </c>
      <c r="E124" s="1710"/>
      <c r="F124" s="1189" t="s">
        <v>38</v>
      </c>
      <c r="G124" s="1189" t="s">
        <v>64</v>
      </c>
      <c r="H124" s="1189" t="s">
        <v>45</v>
      </c>
      <c r="I124" s="1189" t="s">
        <v>39</v>
      </c>
      <c r="J124" s="1189" t="s">
        <v>90</v>
      </c>
      <c r="K124" s="1189" t="s">
        <v>93</v>
      </c>
      <c r="L124" s="1189" t="s">
        <v>92</v>
      </c>
      <c r="M124" s="1172" t="s">
        <v>40</v>
      </c>
    </row>
    <row r="125" spans="1:13" ht="31.9" customHeight="1">
      <c r="A125" s="1694"/>
      <c r="B125" s="1695"/>
      <c r="C125" s="296" t="s">
        <v>53</v>
      </c>
      <c r="D125" s="296" t="s">
        <v>53</v>
      </c>
      <c r="E125" s="296" t="s">
        <v>32</v>
      </c>
      <c r="F125" s="1191"/>
      <c r="G125" s="1190"/>
      <c r="H125" s="1191"/>
      <c r="I125" s="1191"/>
      <c r="J125" s="1191"/>
      <c r="K125" s="1191"/>
      <c r="L125" s="1191"/>
      <c r="M125" s="1174"/>
    </row>
    <row r="126" spans="1:13" ht="15" customHeight="1">
      <c r="A126" s="1757" t="s">
        <v>16</v>
      </c>
      <c r="B126" s="1758"/>
      <c r="C126" s="710">
        <f>((C16*0.15))+(C16*0.03)</f>
        <v>54</v>
      </c>
      <c r="D126" s="710">
        <f>C126</f>
        <v>54</v>
      </c>
      <c r="E126" s="299">
        <f>SUM(E127+E138+E144+E151)</f>
        <v>54</v>
      </c>
      <c r="F126" s="257"/>
      <c r="G126" s="258"/>
      <c r="H126" s="1697"/>
      <c r="I126" s="1697"/>
      <c r="J126" s="1697"/>
      <c r="K126" s="1697"/>
      <c r="L126" s="1697"/>
      <c r="M126" s="1698"/>
    </row>
    <row r="127" spans="1:13" s="133" customFormat="1" ht="15" customHeight="1">
      <c r="A127" s="1714" t="s">
        <v>17</v>
      </c>
      <c r="B127" s="1755" t="s">
        <v>71</v>
      </c>
      <c r="C127" s="1764"/>
      <c r="D127" s="1711"/>
      <c r="E127" s="1691">
        <v>14</v>
      </c>
      <c r="F127" s="422"/>
      <c r="G127" s="425"/>
      <c r="H127" s="426"/>
      <c r="I127" s="426"/>
      <c r="J127" s="427"/>
      <c r="K127" s="427"/>
      <c r="L127" s="426"/>
      <c r="M127" s="32"/>
    </row>
    <row r="128" spans="1:13" s="133" customFormat="1" ht="18" customHeight="1">
      <c r="A128" s="1715"/>
      <c r="B128" s="1692"/>
      <c r="C128" s="1764"/>
      <c r="D128" s="1739"/>
      <c r="E128" s="1691"/>
      <c r="F128" s="723" t="s">
        <v>147</v>
      </c>
      <c r="G128" s="724" t="s">
        <v>145</v>
      </c>
      <c r="H128" s="725" t="s">
        <v>170</v>
      </c>
      <c r="I128" s="725" t="s">
        <v>96</v>
      </c>
      <c r="J128" s="726">
        <v>1</v>
      </c>
      <c r="K128" s="726">
        <v>1</v>
      </c>
      <c r="L128" s="725">
        <v>5</v>
      </c>
      <c r="M128" s="690" t="s">
        <v>300</v>
      </c>
    </row>
    <row r="129" spans="1:13" s="133" customFormat="1" ht="18" customHeight="1">
      <c r="A129" s="1715"/>
      <c r="B129" s="1692"/>
      <c r="C129" s="1764"/>
      <c r="D129" s="1739"/>
      <c r="E129" s="1691"/>
      <c r="F129" s="728" t="s">
        <v>297</v>
      </c>
      <c r="G129" s="724" t="s">
        <v>145</v>
      </c>
      <c r="H129" s="725" t="s">
        <v>170</v>
      </c>
      <c r="I129" s="725" t="s">
        <v>96</v>
      </c>
      <c r="J129" s="726">
        <v>1</v>
      </c>
      <c r="K129" s="726">
        <v>1</v>
      </c>
      <c r="L129" s="725">
        <v>4</v>
      </c>
      <c r="M129" s="690" t="s">
        <v>300</v>
      </c>
    </row>
    <row r="130" spans="1:13" s="133" customFormat="1" ht="18" customHeight="1">
      <c r="A130" s="1715"/>
      <c r="B130" s="1692"/>
      <c r="C130" s="1764"/>
      <c r="D130" s="1739"/>
      <c r="E130" s="1691"/>
      <c r="F130" s="740" t="s">
        <v>296</v>
      </c>
      <c r="G130" s="724" t="s">
        <v>145</v>
      </c>
      <c r="H130" s="727" t="s">
        <v>170</v>
      </c>
      <c r="I130" s="727" t="s">
        <v>120</v>
      </c>
      <c r="J130" s="725">
        <v>1</v>
      </c>
      <c r="K130" s="725">
        <v>1</v>
      </c>
      <c r="L130" s="727">
        <v>10</v>
      </c>
      <c r="M130" s="690" t="s">
        <v>300</v>
      </c>
    </row>
    <row r="131" spans="1:13" s="133" customFormat="1" ht="20.25" customHeight="1">
      <c r="A131" s="1715"/>
      <c r="B131" s="1692"/>
      <c r="C131" s="1764"/>
      <c r="D131" s="1739"/>
      <c r="E131" s="1691"/>
      <c r="F131" s="740" t="s">
        <v>298</v>
      </c>
      <c r="G131" s="724" t="s">
        <v>145</v>
      </c>
      <c r="H131" s="727" t="s">
        <v>170</v>
      </c>
      <c r="I131" s="727" t="s">
        <v>120</v>
      </c>
      <c r="J131" s="725">
        <v>1</v>
      </c>
      <c r="K131" s="725">
        <v>1</v>
      </c>
      <c r="L131" s="727">
        <v>10</v>
      </c>
      <c r="M131" s="690" t="s">
        <v>300</v>
      </c>
    </row>
    <row r="132" spans="1:13" ht="20.25" customHeight="1">
      <c r="A132" s="1715"/>
      <c r="B132" s="1692"/>
      <c r="C132" s="1764"/>
      <c r="D132" s="1739"/>
      <c r="E132" s="1691"/>
      <c r="F132" s="737" t="s">
        <v>295</v>
      </c>
      <c r="G132" s="724" t="s">
        <v>145</v>
      </c>
      <c r="H132" s="727" t="s">
        <v>170</v>
      </c>
      <c r="I132" s="727" t="s">
        <v>120</v>
      </c>
      <c r="J132" s="725">
        <v>1</v>
      </c>
      <c r="K132" s="725">
        <v>1</v>
      </c>
      <c r="L132" s="727">
        <v>10</v>
      </c>
      <c r="M132" s="690" t="s">
        <v>300</v>
      </c>
    </row>
    <row r="133" spans="1:13" ht="42" customHeight="1">
      <c r="A133" s="1715"/>
      <c r="B133" s="1692"/>
      <c r="C133" s="1764"/>
      <c r="D133" s="1739"/>
      <c r="E133" s="1691"/>
      <c r="F133" s="737" t="s">
        <v>321</v>
      </c>
      <c r="G133" s="692" t="s">
        <v>145</v>
      </c>
      <c r="H133" s="687" t="s">
        <v>170</v>
      </c>
      <c r="I133" s="687" t="s">
        <v>120</v>
      </c>
      <c r="J133" s="689">
        <v>1</v>
      </c>
      <c r="K133" s="689">
        <v>1</v>
      </c>
      <c r="L133" s="687">
        <v>40</v>
      </c>
      <c r="M133" s="690" t="s">
        <v>300</v>
      </c>
    </row>
    <row r="134" spans="1:13" ht="51.75" customHeight="1">
      <c r="A134" s="1715"/>
      <c r="B134" s="1692"/>
      <c r="C134" s="1764"/>
      <c r="D134" s="1739"/>
      <c r="E134" s="1691"/>
      <c r="F134" s="691" t="s">
        <v>282</v>
      </c>
      <c r="G134" s="692" t="s">
        <v>145</v>
      </c>
      <c r="H134" s="687" t="s">
        <v>170</v>
      </c>
      <c r="I134" s="687" t="s">
        <v>120</v>
      </c>
      <c r="J134" s="689">
        <v>1</v>
      </c>
      <c r="K134" s="689">
        <v>1</v>
      </c>
      <c r="L134" s="687">
        <v>40</v>
      </c>
      <c r="M134" s="690" t="s">
        <v>300</v>
      </c>
    </row>
    <row r="135" spans="1:13" ht="15" customHeight="1">
      <c r="A135" s="1715"/>
      <c r="B135" s="1692"/>
      <c r="C135" s="1764"/>
      <c r="D135" s="711"/>
      <c r="E135" s="1691"/>
      <c r="F135" s="423"/>
      <c r="G135" s="121"/>
      <c r="H135" s="120"/>
      <c r="I135" s="120"/>
      <c r="J135" s="41"/>
      <c r="K135" s="41"/>
      <c r="L135" s="417"/>
      <c r="M135" s="32"/>
    </row>
    <row r="136" spans="1:13" ht="15" customHeight="1">
      <c r="A136" s="1715"/>
      <c r="B136" s="1692"/>
      <c r="C136" s="1764"/>
      <c r="D136" s="711"/>
      <c r="E136" s="1691"/>
      <c r="F136" s="649"/>
      <c r="G136" s="121"/>
      <c r="H136" s="120"/>
      <c r="I136" s="120"/>
      <c r="J136" s="41"/>
      <c r="K136" s="41"/>
      <c r="L136" s="417"/>
      <c r="M136" s="32"/>
    </row>
    <row r="137" spans="1:13" ht="15" customHeight="1">
      <c r="A137" s="1716"/>
      <c r="B137" s="1756"/>
      <c r="C137" s="1764"/>
      <c r="D137" s="712"/>
      <c r="E137" s="1691"/>
      <c r="F137" s="424"/>
      <c r="G137" s="140"/>
      <c r="H137" s="140"/>
      <c r="I137" s="140"/>
      <c r="J137" s="337"/>
      <c r="K137" s="337"/>
      <c r="L137" s="140"/>
      <c r="M137" s="140"/>
    </row>
    <row r="138" spans="1:13" ht="15" customHeight="1">
      <c r="A138" s="1714" t="s">
        <v>18</v>
      </c>
      <c r="B138" s="1755" t="s">
        <v>84</v>
      </c>
      <c r="C138" s="1764"/>
      <c r="D138" s="713"/>
      <c r="E138" s="1691">
        <v>13</v>
      </c>
      <c r="F138" s="741" t="s">
        <v>224</v>
      </c>
      <c r="G138" s="259" t="s">
        <v>145</v>
      </c>
      <c r="H138" s="40" t="s">
        <v>170</v>
      </c>
      <c r="I138" s="40" t="s">
        <v>120</v>
      </c>
      <c r="J138" s="101">
        <v>10</v>
      </c>
      <c r="K138" s="101">
        <v>10</v>
      </c>
      <c r="L138" s="106">
        <v>20</v>
      </c>
      <c r="M138" s="32" t="s">
        <v>254</v>
      </c>
    </row>
    <row r="139" spans="1:13" ht="18" customHeight="1">
      <c r="A139" s="1715"/>
      <c r="B139" s="1692"/>
      <c r="C139" s="1764"/>
      <c r="D139" s="711"/>
      <c r="E139" s="1691"/>
      <c r="F139" s="742" t="s">
        <v>226</v>
      </c>
      <c r="G139" s="260" t="s">
        <v>145</v>
      </c>
      <c r="H139" s="120" t="s">
        <v>170</v>
      </c>
      <c r="I139" s="120" t="s">
        <v>120</v>
      </c>
      <c r="J139" s="105">
        <v>10</v>
      </c>
      <c r="K139" s="105">
        <v>10</v>
      </c>
      <c r="L139" s="107">
        <v>10</v>
      </c>
      <c r="M139" s="32" t="s">
        <v>254</v>
      </c>
    </row>
    <row r="140" spans="1:13" ht="15" customHeight="1">
      <c r="A140" s="1715"/>
      <c r="B140" s="1692"/>
      <c r="C140" s="1764"/>
      <c r="D140" s="711"/>
      <c r="E140" s="1691"/>
      <c r="F140" s="742" t="s">
        <v>225</v>
      </c>
      <c r="G140" s="260" t="s">
        <v>145</v>
      </c>
      <c r="H140" s="120" t="s">
        <v>170</v>
      </c>
      <c r="I140" s="120" t="s">
        <v>120</v>
      </c>
      <c r="J140" s="105">
        <v>10</v>
      </c>
      <c r="K140" s="105">
        <v>10</v>
      </c>
      <c r="L140" s="107">
        <v>20</v>
      </c>
      <c r="M140" s="32" t="s">
        <v>254</v>
      </c>
    </row>
    <row r="141" spans="1:13" ht="15" customHeight="1">
      <c r="A141" s="1715"/>
      <c r="B141" s="1692"/>
      <c r="C141" s="1764"/>
      <c r="D141" s="711"/>
      <c r="E141" s="1691"/>
      <c r="F141" s="743"/>
      <c r="G141" s="158"/>
      <c r="H141" s="158"/>
      <c r="I141" s="158"/>
      <c r="J141" s="336"/>
      <c r="K141" s="336"/>
      <c r="L141" s="158"/>
      <c r="M141" s="158"/>
    </row>
    <row r="142" spans="1:13" ht="15" customHeight="1">
      <c r="A142" s="1715"/>
      <c r="B142" s="1692"/>
      <c r="C142" s="1764"/>
      <c r="D142" s="711"/>
      <c r="E142" s="1691"/>
      <c r="F142" s="137"/>
      <c r="G142" s="158"/>
      <c r="H142" s="158"/>
      <c r="I142" s="158"/>
      <c r="J142" s="336"/>
      <c r="K142" s="336"/>
      <c r="L142" s="158"/>
      <c r="M142" s="158"/>
    </row>
    <row r="143" spans="1:13" ht="15" customHeight="1">
      <c r="A143" s="1716"/>
      <c r="B143" s="1756"/>
      <c r="C143" s="1764"/>
      <c r="D143" s="712"/>
      <c r="E143" s="1691"/>
      <c r="F143" s="138"/>
      <c r="G143" s="140"/>
      <c r="H143" s="140"/>
      <c r="I143" s="140"/>
      <c r="J143" s="337"/>
      <c r="K143" s="337"/>
      <c r="L143" s="140"/>
      <c r="M143" s="140"/>
    </row>
    <row r="144" spans="1:13" ht="15" customHeight="1">
      <c r="A144" s="1714" t="s">
        <v>19</v>
      </c>
      <c r="B144" s="1755" t="s">
        <v>72</v>
      </c>
      <c r="C144" s="1764"/>
      <c r="D144" s="713"/>
      <c r="E144" s="1691">
        <v>12</v>
      </c>
      <c r="F144" s="129" t="s">
        <v>124</v>
      </c>
      <c r="G144" s="259" t="s">
        <v>145</v>
      </c>
      <c r="H144" s="101"/>
      <c r="I144" s="101" t="s">
        <v>141</v>
      </c>
      <c r="J144" s="101"/>
      <c r="K144" s="101">
        <v>10</v>
      </c>
      <c r="L144" s="101">
        <v>20</v>
      </c>
      <c r="M144" s="32" t="s">
        <v>254</v>
      </c>
    </row>
    <row r="145" spans="1:13" ht="15" customHeight="1">
      <c r="A145" s="1715"/>
      <c r="B145" s="1692"/>
      <c r="C145" s="1764"/>
      <c r="D145" s="711"/>
      <c r="E145" s="1691"/>
      <c r="F145" s="130" t="s">
        <v>125</v>
      </c>
      <c r="G145" s="260" t="s">
        <v>145</v>
      </c>
      <c r="H145" s="105"/>
      <c r="I145" s="105" t="s">
        <v>141</v>
      </c>
      <c r="J145" s="105"/>
      <c r="K145" s="105">
        <v>5</v>
      </c>
      <c r="L145" s="105">
        <v>10</v>
      </c>
      <c r="M145" s="32" t="s">
        <v>254</v>
      </c>
    </row>
    <row r="146" spans="1:13" ht="15" customHeight="1">
      <c r="A146" s="1715"/>
      <c r="B146" s="1692"/>
      <c r="C146" s="1764"/>
      <c r="D146" s="711"/>
      <c r="E146" s="1691"/>
      <c r="F146" s="130"/>
      <c r="G146" s="260"/>
      <c r="H146" s="105"/>
      <c r="I146" s="105"/>
      <c r="J146" s="105"/>
      <c r="K146" s="105"/>
      <c r="L146" s="105"/>
      <c r="M146" s="32"/>
    </row>
    <row r="147" spans="1:13" ht="15" customHeight="1">
      <c r="A147" s="1715"/>
      <c r="B147" s="1692"/>
      <c r="C147" s="1764"/>
      <c r="D147" s="711"/>
      <c r="E147" s="1691"/>
      <c r="F147" s="130" t="s">
        <v>126</v>
      </c>
      <c r="G147" s="260" t="s">
        <v>145</v>
      </c>
      <c r="H147" s="105"/>
      <c r="I147" s="105" t="s">
        <v>198</v>
      </c>
      <c r="J147" s="105"/>
      <c r="K147" s="105">
        <v>5</v>
      </c>
      <c r="L147" s="749">
        <v>10</v>
      </c>
      <c r="M147" s="32" t="s">
        <v>254</v>
      </c>
    </row>
    <row r="148" spans="1:13" ht="15" customHeight="1">
      <c r="A148" s="1715"/>
      <c r="B148" s="1692"/>
      <c r="C148" s="1764"/>
      <c r="D148" s="711"/>
      <c r="E148" s="1691"/>
      <c r="F148" s="137"/>
      <c r="G148" s="158"/>
      <c r="H148" s="158"/>
      <c r="I148" s="158"/>
      <c r="J148" s="336"/>
      <c r="K148" s="336"/>
      <c r="L148" s="158"/>
      <c r="M148" s="158"/>
    </row>
    <row r="149" spans="1:13" ht="15" customHeight="1">
      <c r="A149" s="1715"/>
      <c r="B149" s="1692"/>
      <c r="C149" s="1764"/>
      <c r="D149" s="711"/>
      <c r="E149" s="1691"/>
      <c r="F149" s="137"/>
      <c r="G149" s="158"/>
      <c r="H149" s="158"/>
      <c r="I149" s="158"/>
      <c r="J149" s="336"/>
      <c r="K149" s="336"/>
      <c r="L149" s="158"/>
      <c r="M149" s="158"/>
    </row>
    <row r="150" spans="1:13" ht="15" customHeight="1">
      <c r="A150" s="1716"/>
      <c r="B150" s="1756"/>
      <c r="C150" s="1764"/>
      <c r="D150" s="712"/>
      <c r="E150" s="1691"/>
      <c r="F150" s="138"/>
      <c r="G150" s="140"/>
      <c r="H150" s="140"/>
      <c r="I150" s="140"/>
      <c r="J150" s="337"/>
      <c r="K150" s="337"/>
      <c r="L150" s="140"/>
      <c r="M150" s="140"/>
    </row>
    <row r="151" spans="1:13" ht="18.75" customHeight="1">
      <c r="A151" s="1714" t="s">
        <v>20</v>
      </c>
      <c r="B151" s="1755" t="s">
        <v>73</v>
      </c>
      <c r="C151" s="1764"/>
      <c r="D151" s="713"/>
      <c r="E151" s="1691">
        <v>15</v>
      </c>
      <c r="F151" s="129" t="s">
        <v>148</v>
      </c>
      <c r="G151" s="259" t="s">
        <v>145</v>
      </c>
      <c r="H151" s="122"/>
      <c r="I151" s="134" t="s">
        <v>107</v>
      </c>
      <c r="J151" s="134"/>
      <c r="K151" s="427">
        <v>5.7000000000000002E-2</v>
      </c>
      <c r="L151" s="134">
        <v>0.05</v>
      </c>
      <c r="M151" s="32" t="s">
        <v>254</v>
      </c>
    </row>
    <row r="152" spans="1:13" ht="15" customHeight="1">
      <c r="A152" s="1715"/>
      <c r="B152" s="1692"/>
      <c r="C152" s="1764"/>
      <c r="D152" s="711"/>
      <c r="E152" s="1691"/>
      <c r="F152" s="137"/>
      <c r="G152" s="158"/>
      <c r="H152" s="158"/>
      <c r="I152" s="158"/>
      <c r="J152" s="336"/>
      <c r="K152" s="336"/>
      <c r="L152" s="158"/>
      <c r="M152" s="158"/>
    </row>
    <row r="153" spans="1:13" ht="15" customHeight="1">
      <c r="A153" s="1715"/>
      <c r="B153" s="1692"/>
      <c r="C153" s="1764"/>
      <c r="D153" s="711"/>
      <c r="E153" s="1691"/>
      <c r="F153" s="137"/>
      <c r="G153" s="158"/>
      <c r="H153" s="158"/>
      <c r="I153" s="158"/>
      <c r="J153" s="336"/>
      <c r="K153" s="336"/>
      <c r="L153" s="158"/>
      <c r="M153" s="158"/>
    </row>
    <row r="154" spans="1:13" ht="15" customHeight="1">
      <c r="A154" s="1716"/>
      <c r="B154" s="1756"/>
      <c r="C154" s="1764"/>
      <c r="D154" s="712"/>
      <c r="E154" s="1691"/>
      <c r="F154" s="138"/>
      <c r="G154" s="140"/>
      <c r="H154" s="140"/>
      <c r="I154" s="140"/>
      <c r="J154" s="337"/>
      <c r="K154" s="337"/>
      <c r="L154" s="140"/>
      <c r="M154" s="140"/>
    </row>
    <row r="155" spans="1:13" ht="15" customHeight="1">
      <c r="A155" s="1761" t="s">
        <v>74</v>
      </c>
      <c r="B155" s="1759" t="s">
        <v>75</v>
      </c>
      <c r="C155" s="1763"/>
      <c r="D155" s="1689"/>
      <c r="E155" s="1699">
        <v>20</v>
      </c>
      <c r="F155" s="131" t="s">
        <v>130</v>
      </c>
      <c r="G155" s="259" t="s">
        <v>145</v>
      </c>
      <c r="H155" s="122"/>
      <c r="I155" s="122" t="s">
        <v>128</v>
      </c>
      <c r="J155" s="21"/>
      <c r="K155" s="21">
        <v>3</v>
      </c>
      <c r="L155" s="122">
        <v>100</v>
      </c>
      <c r="M155" s="32" t="s">
        <v>254</v>
      </c>
    </row>
    <row r="156" spans="1:13" ht="15" customHeight="1">
      <c r="A156" s="1762"/>
      <c r="B156" s="1760"/>
      <c r="C156" s="1763"/>
      <c r="D156" s="1690"/>
      <c r="E156" s="1699"/>
      <c r="F156" s="132" t="s">
        <v>131</v>
      </c>
      <c r="G156" s="261" t="s">
        <v>145</v>
      </c>
      <c r="H156" s="250"/>
      <c r="I156" s="250" t="s">
        <v>128</v>
      </c>
      <c r="J156" s="157"/>
      <c r="K156" s="157" t="s">
        <v>129</v>
      </c>
      <c r="L156" s="250">
        <v>20</v>
      </c>
      <c r="M156" s="147" t="s">
        <v>254</v>
      </c>
    </row>
    <row r="157" spans="1:13" ht="15.75">
      <c r="A157" s="70"/>
      <c r="B157" s="27"/>
      <c r="C157" s="71"/>
      <c r="D157" s="54"/>
      <c r="E157" s="72"/>
      <c r="F157" s="262"/>
      <c r="G157" s="262"/>
      <c r="H157" s="262"/>
      <c r="I157" s="262"/>
      <c r="J157" s="262"/>
      <c r="K157" s="262"/>
      <c r="L157" s="262"/>
      <c r="M157" s="262"/>
    </row>
    <row r="158" spans="1:13" ht="15.75">
      <c r="A158" s="70"/>
      <c r="B158" s="73"/>
      <c r="C158" s="665"/>
      <c r="D158" s="666"/>
      <c r="E158" s="667"/>
      <c r="F158" s="668"/>
      <c r="G158" s="668"/>
      <c r="H158" s="263"/>
      <c r="I158" s="263"/>
      <c r="J158" s="263"/>
      <c r="K158" s="263"/>
      <c r="L158" s="263"/>
      <c r="M158" s="263"/>
    </row>
    <row r="159" spans="1:13">
      <c r="A159" s="73"/>
      <c r="B159" s="379" t="s">
        <v>76</v>
      </c>
      <c r="C159" s="669"/>
      <c r="D159" s="669"/>
      <c r="E159" s="667"/>
      <c r="F159" s="668"/>
      <c r="G159" s="861"/>
      <c r="H159" s="263"/>
      <c r="I159" s="263"/>
      <c r="J159" s="263"/>
      <c r="K159" s="263"/>
      <c r="L159" s="263"/>
      <c r="M159" s="263"/>
    </row>
    <row r="160" spans="1:13" ht="16.5" thickBot="1">
      <c r="A160" s="73"/>
      <c r="B160" s="387" t="s">
        <v>85</v>
      </c>
      <c r="C160" s="670">
        <f>SUM(C21:C126)</f>
        <v>300</v>
      </c>
      <c r="D160" s="672"/>
      <c r="E160" s="667"/>
      <c r="F160" s="803"/>
      <c r="G160" s="863"/>
      <c r="H160" s="263"/>
      <c r="I160" s="263"/>
      <c r="J160" s="263"/>
      <c r="K160" s="263"/>
      <c r="L160" s="263"/>
      <c r="M160" s="263"/>
    </row>
    <row r="161" spans="1:15" ht="18.75" thickBot="1">
      <c r="A161" s="73"/>
      <c r="B161" s="387" t="s">
        <v>86</v>
      </c>
      <c r="C161" s="696">
        <v>812</v>
      </c>
      <c r="D161" s="672"/>
      <c r="E161" s="667"/>
      <c r="F161" s="803"/>
      <c r="G161" s="863"/>
      <c r="H161" s="263"/>
      <c r="I161" s="263"/>
      <c r="J161" s="263"/>
      <c r="K161" s="263"/>
      <c r="L161" s="263"/>
      <c r="M161" s="263"/>
    </row>
    <row r="162" spans="1:15">
      <c r="A162" s="45"/>
      <c r="B162" s="380"/>
      <c r="C162" s="671"/>
      <c r="D162" s="671"/>
      <c r="E162" s="668"/>
      <c r="F162" s="668"/>
      <c r="G162" s="861"/>
      <c r="H162" s="263"/>
      <c r="I162" s="263"/>
      <c r="J162" s="263"/>
      <c r="K162" s="263"/>
      <c r="L162" s="263"/>
      <c r="M162" s="263"/>
    </row>
    <row r="163" spans="1:15">
      <c r="A163" s="45"/>
      <c r="B163" s="1334" t="s">
        <v>183</v>
      </c>
      <c r="C163" s="1334"/>
      <c r="D163" s="670">
        <v>954</v>
      </c>
      <c r="E163" s="45"/>
      <c r="F163" s="263"/>
      <c r="G163" s="262"/>
      <c r="H163" s="263"/>
      <c r="I163" s="263"/>
      <c r="J163" s="263"/>
      <c r="K163" s="263"/>
      <c r="L163" s="263"/>
      <c r="M163" s="263"/>
    </row>
    <row r="164" spans="1:15">
      <c r="B164" s="1670" t="s">
        <v>184</v>
      </c>
      <c r="C164" s="1671"/>
      <c r="D164" s="371">
        <v>954</v>
      </c>
      <c r="F164" s="803"/>
      <c r="G164" s="862"/>
      <c r="H164" s="133"/>
      <c r="I164" s="133"/>
      <c r="J164" s="133"/>
      <c r="K164" s="133"/>
      <c r="L164" s="133"/>
      <c r="M164" s="133"/>
    </row>
    <row r="165" spans="1:15">
      <c r="B165" s="904"/>
      <c r="C165" s="904"/>
      <c r="D165" s="906"/>
      <c r="F165" s="803"/>
      <c r="G165" s="862"/>
      <c r="H165" s="133"/>
      <c r="I165" s="133"/>
      <c r="J165" s="133"/>
      <c r="K165" s="133"/>
      <c r="L165" s="133"/>
      <c r="M165" s="133"/>
    </row>
    <row r="166" spans="1:15" ht="8.25" customHeight="1">
      <c r="B166" s="11"/>
      <c r="C166" s="11"/>
      <c r="D166" s="11"/>
      <c r="E166" s="11"/>
      <c r="F166" s="803"/>
      <c r="G166" s="863"/>
      <c r="H166" s="264"/>
      <c r="I166" s="264"/>
      <c r="J166" s="264"/>
      <c r="K166" s="133"/>
      <c r="L166" s="133"/>
      <c r="M166" s="133"/>
    </row>
    <row r="167" spans="1:15">
      <c r="B167" s="20" t="s">
        <v>157</v>
      </c>
      <c r="C167" s="95"/>
      <c r="D167" s="17"/>
      <c r="E167" s="17"/>
      <c r="F167" s="265"/>
      <c r="G167" s="264"/>
      <c r="H167" s="264"/>
      <c r="I167" s="264"/>
      <c r="J167" s="264"/>
      <c r="K167" s="133"/>
      <c r="L167" s="133"/>
      <c r="M167" s="133"/>
    </row>
    <row r="168" spans="1:15">
      <c r="B168" s="20"/>
      <c r="C168" s="95" t="s">
        <v>159</v>
      </c>
      <c r="D168" s="17"/>
      <c r="E168" s="17"/>
      <c r="F168" s="265"/>
      <c r="G168" s="251"/>
      <c r="H168" s="251"/>
      <c r="I168" s="251"/>
      <c r="J168" s="251"/>
      <c r="K168" s="133"/>
      <c r="L168" s="133"/>
      <c r="M168" s="133"/>
    </row>
    <row r="169" spans="1:15">
      <c r="B169" s="44"/>
      <c r="C169" s="95" t="s">
        <v>359</v>
      </c>
      <c r="D169" s="17"/>
      <c r="E169" s="17"/>
      <c r="F169" s="265"/>
      <c r="G169" s="265"/>
      <c r="H169" s="265"/>
      <c r="I169" s="251"/>
      <c r="J169" s="251"/>
      <c r="K169" s="133"/>
      <c r="L169" s="133"/>
      <c r="M169" s="133"/>
    </row>
    <row r="170" spans="1:15">
      <c r="B170" s="44"/>
      <c r="C170" s="95" t="s">
        <v>216</v>
      </c>
      <c r="D170" s="17"/>
      <c r="E170" s="17"/>
      <c r="F170" s="17"/>
      <c r="G170" s="17"/>
      <c r="H170" s="17"/>
      <c r="I170" s="11"/>
      <c r="J170" s="11"/>
    </row>
    <row r="171" spans="1:15" ht="32.25" customHeight="1">
      <c r="B171" s="1754"/>
      <c r="C171" s="1754"/>
      <c r="D171" s="1754"/>
      <c r="E171" s="1754"/>
      <c r="F171" s="1754"/>
      <c r="G171" s="1754"/>
      <c r="H171" s="1754"/>
      <c r="I171" s="1754"/>
      <c r="J171" s="1754"/>
      <c r="K171" s="1754"/>
      <c r="L171" s="1754"/>
      <c r="M171" s="1754"/>
      <c r="N171" s="1754"/>
      <c r="O171" s="1754"/>
    </row>
    <row r="172" spans="1:15">
      <c r="G172" s="17"/>
      <c r="H172" s="17"/>
      <c r="I172" s="11"/>
      <c r="J172" s="11"/>
    </row>
    <row r="173" spans="1:15" ht="15.75">
      <c r="G173" s="19"/>
      <c r="H173" s="19"/>
      <c r="I173" s="11"/>
      <c r="J173" s="18"/>
    </row>
  </sheetData>
  <protectedRanges>
    <protectedRange sqref="F16:G17 G98:G99 C10:E10 F119:M119 F148:M150 E21:E24 E114:E118 F137:M137 F152:M154 F141:M143 E120:E121 C17:D17 E26:E34 E65:E67 E47:E56 E36 E60 E70:E76 E79:E87 E89:E97 E126:E151 F94 J94:L94 F122:M123 F121 H121:M121 G101:M101" name="Range1_2_1"/>
    <protectedRange password="CDC0" sqref="H13" name="Range1_2_1_1_1"/>
    <protectedRange sqref="C12:E12" name="Range1_2_2_2"/>
    <protectedRange sqref="C15:E15" name="Range1_1_1_1_1"/>
    <protectedRange sqref="C11:E11" name="Range1_2_2_1_1"/>
    <protectedRange sqref="F124" name="Range1_3_1"/>
    <protectedRange sqref="G124" name="Range1_4_1"/>
    <protectedRange sqref="H124" name="Range1_5_1"/>
    <protectedRange sqref="I124" name="Range1_6_1"/>
    <protectedRange sqref="J124" name="Range1_7_1"/>
    <protectedRange sqref="K124" name="Range1_8_1"/>
    <protectedRange sqref="L124" name="Range1_9_1"/>
    <protectedRange sqref="M124" name="Range1_10_1"/>
    <protectedRange password="CDC0" sqref="L97:L99 I97:I98" name="Range1_12_1"/>
    <protectedRange sqref="G97" name="Range1"/>
    <protectedRange sqref="F114:G114 I114:L114" name="Range1_1"/>
    <protectedRange sqref="G144 F144:F147 G138 H144:L147" name="Range1_13"/>
    <protectedRange sqref="F151:G151" name="Range1_14"/>
    <protectedRange password="CDC0" sqref="F138:F140" name="Range1_15"/>
    <protectedRange password="CDC0" sqref="H138:K140" name="Range1_17_1"/>
    <protectedRange sqref="F155:G155" name="Range1_12"/>
    <protectedRange password="CDC0" sqref="F156" name="Range1_1_1_2_1"/>
    <protectedRange password="CDC0" sqref="M33:M36 M28:M31" name="Range1_12_13_1_1"/>
    <protectedRange password="CDC0" sqref="F99 F101" name="Range1_2"/>
    <protectedRange password="CDC0" sqref="H27:I30 H32:I32 H70:H72" name="Range1_1_3"/>
    <protectedRange password="CDC0" sqref="L27:L30 L32" name="Range1_11_2_2_1"/>
    <protectedRange password="CDC0" sqref="K27 K30 K32" name="Range1_7_2_1"/>
    <protectedRange password="CDC0" sqref="K28:K29" name="Range1_16_1"/>
    <protectedRange password="CDC0" sqref="J30 J32" name="Range1_7_2_1_1"/>
    <protectedRange password="CDC0" sqref="J27" name="Range1_1_4_1_1"/>
    <protectedRange sqref="I99" name="Range1_12_2"/>
    <protectedRange sqref="J98:K99" name="Range1_11_2"/>
    <protectedRange password="CDC0" sqref="H114 H97:H99" name="Range1_6_2_1_1"/>
    <protectedRange password="CDC0" sqref="J127:K127" name="Range1_21_1_1"/>
    <protectedRange password="CDC0" sqref="I151:L151" name="Range1_24_1_1"/>
    <protectedRange password="CDC0" sqref="M24" name="Range1_6_1_2"/>
    <protectedRange password="CDC0" sqref="M27 M32" name="Range1_6_1_3"/>
    <protectedRange password="CDC0" sqref="M146" name="Range1_6_1_6"/>
    <protectedRange password="CDC0" sqref="F70:F72 K70:L72" name="Range1_3"/>
    <protectedRange password="CDC0" sqref="M77 M67:M68 M79:M88 M90:M95 M53:M64 M73:M74 M97:M100 M114 M116" name="Range1_6_5"/>
    <protectedRange password="CDC0" sqref="M48:M52 M70:M72 M66" name="Range1_7"/>
    <protectedRange password="CDC0" sqref="L53:L55 L79:L83 K66:L66 L86:L87 F66 I53:I56 K79:K87 F77:G77 K77:L77 G52:L52 H60:I60 F60 K74:L74 F48:F56 I48:L51 F74:G74 I70:I72 I89 F89 K89:L93 H79:I87 K95:L95" name="Range1_12_1_4"/>
    <protectedRange password="CDC0" sqref="J60:K60 J54:K56 J53" name="Range1_12_1_1_3"/>
    <protectedRange password="CDC0" sqref="J70:J72" name="Range1_3_2"/>
    <protectedRange password="CDC0" sqref="F28:F29" name="Range1_1_1"/>
    <protectedRange password="CDC0" sqref="K31" name="Range1_4"/>
    <protectedRange password="CDC0" sqref="H31:I31 H64 H48:H51" name="Range1_1_2"/>
    <protectedRange password="CDC0" sqref="L31" name="Range1_11_1"/>
    <protectedRange password="CDC0" sqref="J31" name="Range1_1_1_1"/>
    <protectedRange password="CDC0" sqref="H151" name="Range1_12_1_5_1"/>
    <protectedRange password="CDC0" sqref="H89" name="Range1_12_1_5_1_1"/>
    <protectedRange password="CDC0" sqref="J89:J93 J95" name="Range1_12_1_4_2"/>
    <protectedRange password="CDC0" sqref="G57:G58 G67:G69 G76 G78" name="Range1_12_1_1_2_1_1_1"/>
    <protectedRange password="CDC0" sqref="F76 K76:L76" name="Range1_12_1_13_1_1"/>
    <protectedRange password="CDC0" sqref="M76" name="Range1_6_15_1_1"/>
    <protectedRange password="CDC0" sqref="D59" name="Range1_10"/>
    <protectedRange password="CDC0" sqref="E59" name="Range1_12_6"/>
    <protectedRange password="CDC0" sqref="N59 F59 K59:L59" name="Range1_12_1_7"/>
    <protectedRange password="CDC0" sqref="D61:D64" name="Range1_16"/>
    <protectedRange password="CDC0" sqref="H61:H63" name="Range1_1_5"/>
    <protectedRange password="CDC0" sqref="E61:E64" name="Range1_12_7"/>
    <protectedRange password="CDC0" sqref="I61:J62 L61 F61:F62 N61:N64" name="Range1_12_1_8"/>
    <protectedRange sqref="L62 L58" name="Range1_10_1_1_5"/>
    <protectedRange password="CDC0" sqref="K61:K62" name="Range1_12_1_5_2"/>
    <protectedRange password="CDC0" sqref="D77:D78 D57:D58 D68:D69" name="Range1_17"/>
    <protectedRange password="CDC0" sqref="M78 M69" name="Range1_6_4"/>
    <protectedRange password="CDC0" sqref="E77:E78 E57:E58 E68:E69" name="Range1_12_8"/>
    <protectedRange password="CDC0" sqref="N57:N58 N77:N78 H78:L78 F57:F58 N68:N69 H69:L69 K67:L68 F67:F69 F78 K57:L57 K58 H53:H56" name="Range1_12_1_9"/>
    <protectedRange password="CDC0" sqref="D35" name="Range1_18"/>
    <protectedRange password="CDC0" sqref="E35" name="Range1_12_9"/>
    <protectedRange password="CDC0" sqref="F35 K35:L35 N35 H35:I35" name="Range1_12_1_10"/>
    <protectedRange password="CDC0" sqref="J35" name="Range1_12_1_2_1"/>
    <protectedRange sqref="E37 E45:E46 E39" name="Range1_4_2"/>
    <protectedRange password="CDC0" sqref="J37 H37:H39 H45:H46" name="Range1_11_1_2"/>
    <protectedRange password="CDC0" sqref="I37" name="Range1_12_8_1_1_1"/>
    <protectedRange password="CDC0" sqref="L46 L39" name="Range1_15_1_1_1"/>
    <protectedRange password="CDC0" sqref="L37:L38 L45" name="Range1_15_1_1_2"/>
    <protectedRange password="CDC0" sqref="M37:M39 M45:M46" name="Range1_6_5_1_1"/>
    <protectedRange password="CDC0" sqref="M89" name="Range1_6_7_1_4_8_1_1"/>
    <protectedRange password="CDC0" sqref="M127:M131" name="Range1_6_7_1_4_8_1_1_1"/>
    <protectedRange password="CDC0" sqref="M138:M140" name="Range1_6_7_1_4_8_1_1_2"/>
    <protectedRange password="CDC0" sqref="M144:M145" name="Range1_6_7_1_4_8_1_1_3"/>
    <protectedRange password="CDC0" sqref="M147" name="Range1_6_7_1_4_8_1_1_4"/>
    <protectedRange password="CDC0" sqref="M151" name="Range1_6_7_1_4_8_1_1_5"/>
    <protectedRange password="CDC0" sqref="M155:M156" name="Range1_6_7_1_4_8_1_1_6"/>
    <protectedRange password="CDC0" sqref="K73:L73 F73" name="Range1_1_2_2"/>
    <protectedRange sqref="E40:E44" name="Range1_4_2_1"/>
    <protectedRange password="CDC0" sqref="M40:M44" name="Range1_6_5_1_1_1"/>
    <protectedRange password="CDC0" sqref="J40:J44 H40:H44" name="Range1_1_5_1_1_1_1"/>
    <protectedRange password="CDC0" sqref="I40:I44" name="Range1_12_8_1_1_3_1_1_1"/>
    <protectedRange password="CDC0" sqref="D88" name="Range1_18_1"/>
    <protectedRange password="CDC0" sqref="E88" name="Range1_12_9_1"/>
    <protectedRange password="CDC0" sqref="N88 H88:I88 K88:L88 H90:I95" name="Range1_12_1_10_1"/>
    <protectedRange password="CDC0" sqref="J88" name="Range1_12_1_2_1_1"/>
    <protectedRange password="CDC0" sqref="F79:F87" name="Range1_12_1_15_1_1_1_1_1"/>
    <protectedRange password="CDC0" sqref="F88" name="Range1_12_1_3_3_1_1_1_1_1"/>
    <protectedRange password="CDC0" sqref="F90:F93 F95" name="Range1_12_1_3"/>
    <protectedRange password="CDC0" sqref="J79:J87" name="Range1_12_1_4_2_2"/>
    <protectedRange sqref="H135:I136 F135" name="Range1_12_3_2_1"/>
    <protectedRange password="CDC0" sqref="J135:K136" name="Range1_21_1_1_1_2_1"/>
    <protectedRange password="CDC0" sqref="M135:M136" name="Range1_6_7_1_4_8_1_1_2_2"/>
    <protectedRange password="CDC0" sqref="L133:L134" name="Range1_16_3_1_1_1_1_1_1"/>
    <protectedRange password="CDC0" sqref="F133:F134" name="Range1_23_2_1_1_1_1_1"/>
    <protectedRange password="CDC0" sqref="H133:K134" name="Range1_16_4_1_1_1_1_1_1"/>
    <protectedRange password="CDC0" sqref="M132:M134" name="Range1_6_7_6_1_1_1_1_1_1"/>
    <protectedRange sqref="F136" name="Range1_12_3_3_1"/>
    <protectedRange password="CDC0" sqref="H59:J59" name="Range1_12_1_7_3"/>
    <protectedRange password="CDC0" sqref="I57:J58" name="Range1_12_1_9_3"/>
    <protectedRange password="CDC0" sqref="H66:H68" name="Range1_1_3_2"/>
    <protectedRange password="CDC0" sqref="I66" name="Range1_12_1_4_3"/>
    <protectedRange password="CDC0" sqref="J66" name="Range1_12_2_2_2"/>
    <protectedRange password="CDC0" sqref="I67:J68" name="Range1_12_1_9_5"/>
    <protectedRange password="CDC0" sqref="H74" name="Range1_1_3_4"/>
    <protectedRange password="CDC0" sqref="I74:J74" name="Range1_12_1_4_5"/>
    <protectedRange password="CDC0" sqref="H73" name="Range1_1_5_1_1_2"/>
    <protectedRange password="CDC0" sqref="I73" name="Range1_12_1_1_1_2_2"/>
    <protectedRange password="CDC0" sqref="J73" name="Range1_3_2_1_2"/>
    <protectedRange password="CDC0" sqref="H76:H77" name="Range1_1_3_6"/>
    <protectedRange password="CDC0" sqref="I77:J77" name="Range1_12_1_4_7"/>
    <protectedRange password="CDC0" sqref="I76:J76" name="Range1_12_1_13_1_1_2"/>
    <protectedRange sqref="C13:E14" name="Range1_1_1_2_2"/>
    <protectedRange sqref="F128 H128:I129 L128:L129" name="Range1_11_4"/>
    <protectedRange password="CDC0" sqref="J128:K129" name="Range1_21_1_1_1"/>
    <protectedRange password="CDC0" sqref="L130:L132" name="Range1_16_3_1_1_1_1_1_1_1"/>
    <protectedRange password="CDC0" sqref="F130:F132" name="Range1_23_2_1_1_1_1_1_1"/>
    <protectedRange password="CDC0" sqref="H130:K132" name="Range1_16_4_1_1_1_1_1_1_1"/>
    <protectedRange sqref="F129" name="Range1_12_3_3_1_2"/>
    <protectedRange password="CDC0" sqref="M23" name="Range1_6_7_1"/>
    <protectedRange password="CDC0" sqref="F96 K96:L96 H96 F100 K100:L100 H100" name="Range1_12_1_6"/>
    <protectedRange password="CDC0" sqref="J96 J100" name="Range1_12_1_2_3"/>
    <protectedRange password="CDC0" sqref="M96" name="Range1_6_1_5"/>
    <protectedRange password="CDC0" sqref="I96 I100" name="Range1_12_1_3_3"/>
    <protectedRange sqref="G102:G103 G113" name="Range1_2_1_2"/>
    <protectedRange password="CDC0" sqref="F102" name="Range1_8_2"/>
    <protectedRange password="CDC0" sqref="H102 M102" name="Range1_6_3_1"/>
    <protectedRange password="CDC0" sqref="I102" name="Range1_14_2_1"/>
    <protectedRange password="CDC0" sqref="F103 F113" name="Range1_20_1"/>
    <protectedRange password="CDC0" sqref="H103 M103 M113 H113" name="Range1_6_8_1"/>
    <protectedRange password="CDC0" sqref="I103 I113" name="Range1_14_5_1"/>
    <protectedRange sqref="G120" name="Range1_1_4"/>
    <protectedRange password="CDC0" sqref="I120" name="Range1_4_4"/>
    <protectedRange password="CDC0" sqref="M120" name="Range1_7_1_1_1"/>
    <protectedRange password="CDC0" sqref="L120" name="Range1_20_1_1_1"/>
    <protectedRange password="CDC0" sqref="K53" name="Range1_12_1_1_3_1"/>
    <protectedRange password="CDC0" sqref="H57:H58" name="Range1_1_2_3"/>
    <protectedRange sqref="G104:G112" name="Range1_2_1_2_1"/>
    <protectedRange password="CDC0" sqref="F104:F112" name="Range1_20_1_1"/>
    <protectedRange password="CDC0" sqref="H104:H112 M104:M112" name="Range1_6_8_1_1"/>
    <protectedRange password="CDC0" sqref="I104:I112" name="Range1_14_5_1_1"/>
  </protectedRanges>
  <mergeCells count="89">
    <mergeCell ref="A138:A143"/>
    <mergeCell ref="C151:C154"/>
    <mergeCell ref="B127:B137"/>
    <mergeCell ref="E120:E123"/>
    <mergeCell ref="E97:E113"/>
    <mergeCell ref="D127:D134"/>
    <mergeCell ref="C138:C143"/>
    <mergeCell ref="D120:D123"/>
    <mergeCell ref="B120:B123"/>
    <mergeCell ref="C127:C137"/>
    <mergeCell ref="E127:E137"/>
    <mergeCell ref="C144:C150"/>
    <mergeCell ref="B144:B150"/>
    <mergeCell ref="D114:D119"/>
    <mergeCell ref="A114:A119"/>
    <mergeCell ref="A97:A113"/>
    <mergeCell ref="B171:O171"/>
    <mergeCell ref="B48:B96"/>
    <mergeCell ref="A126:B126"/>
    <mergeCell ref="A127:A137"/>
    <mergeCell ref="B114:B119"/>
    <mergeCell ref="F124:F125"/>
    <mergeCell ref="B155:B156"/>
    <mergeCell ref="A155:A156"/>
    <mergeCell ref="B138:B143"/>
    <mergeCell ref="B97:B113"/>
    <mergeCell ref="C155:C156"/>
    <mergeCell ref="D124:E124"/>
    <mergeCell ref="A151:A154"/>
    <mergeCell ref="B151:B154"/>
    <mergeCell ref="A144:A150"/>
    <mergeCell ref="E151:E154"/>
    <mergeCell ref="A5:M6"/>
    <mergeCell ref="G14:K14"/>
    <mergeCell ref="C16:E16"/>
    <mergeCell ref="C11:E11"/>
    <mergeCell ref="A48:A96"/>
    <mergeCell ref="C14:E14"/>
    <mergeCell ref="D21:D47"/>
    <mergeCell ref="C12:E12"/>
    <mergeCell ref="A17:B17"/>
    <mergeCell ref="C15:E15"/>
    <mergeCell ref="A16:B16"/>
    <mergeCell ref="A21:A47"/>
    <mergeCell ref="A19:B20"/>
    <mergeCell ref="A15:B15"/>
    <mergeCell ref="E37:E47"/>
    <mergeCell ref="D48:D96"/>
    <mergeCell ref="A120:A123"/>
    <mergeCell ref="C13:E13"/>
    <mergeCell ref="A7:M7"/>
    <mergeCell ref="A14:B14"/>
    <mergeCell ref="C10:E10"/>
    <mergeCell ref="A10:B10"/>
    <mergeCell ref="A13:B13"/>
    <mergeCell ref="A11:B11"/>
    <mergeCell ref="A12:B12"/>
    <mergeCell ref="E24:E32"/>
    <mergeCell ref="E33:E36"/>
    <mergeCell ref="K124:K125"/>
    <mergeCell ref="M124:M125"/>
    <mergeCell ref="E114:E119"/>
    <mergeCell ref="C17:E17"/>
    <mergeCell ref="D97:D113"/>
    <mergeCell ref="E48:E96"/>
    <mergeCell ref="I124:I125"/>
    <mergeCell ref="L124:L125"/>
    <mergeCell ref="G124:G125"/>
    <mergeCell ref="G19:G20"/>
    <mergeCell ref="J19:J20"/>
    <mergeCell ref="D19:E19"/>
    <mergeCell ref="F19:F20"/>
    <mergeCell ref="C21:C123"/>
    <mergeCell ref="B164:C164"/>
    <mergeCell ref="M19:M20"/>
    <mergeCell ref="D155:D156"/>
    <mergeCell ref="B163:C163"/>
    <mergeCell ref="E144:E150"/>
    <mergeCell ref="J124:J125"/>
    <mergeCell ref="E138:E143"/>
    <mergeCell ref="A124:B125"/>
    <mergeCell ref="I19:I20"/>
    <mergeCell ref="H126:M126"/>
    <mergeCell ref="E155:E156"/>
    <mergeCell ref="H19:H20"/>
    <mergeCell ref="H124:H125"/>
    <mergeCell ref="H21:M21"/>
    <mergeCell ref="L19:L20"/>
    <mergeCell ref="K19:K20"/>
  </mergeCells>
  <phoneticPr fontId="10" type="noConversion"/>
  <pageMargins left="0.31496062992125984" right="0.31496062992125984" top="0.43307086614173229" bottom="0.47244094488188981" header="0.15748031496062992" footer="0.51181102362204722"/>
  <pageSetup paperSize="9" scale="47" fitToHeight="2" orientation="landscape" r:id="rId1"/>
  <headerFooter alignWithMargins="0"/>
  <rowBreaks count="2" manualBreakCount="2">
    <brk id="47" max="12" man="1"/>
    <brk id="12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="70" zoomScaleNormal="75" zoomScaleSheetLayoutView="70" workbookViewId="0">
      <selection activeCell="M15" sqref="M15"/>
    </sheetView>
  </sheetViews>
  <sheetFormatPr defaultColWidth="9.140625" defaultRowHeight="15"/>
  <cols>
    <col min="1" max="1" width="7.28515625" style="9" customWidth="1"/>
    <col min="2" max="2" width="43.5703125" style="9" customWidth="1"/>
    <col min="3" max="3" width="12" style="9" customWidth="1"/>
    <col min="4" max="4" width="9.140625" style="9"/>
    <col min="5" max="5" width="9.7109375" style="9" customWidth="1"/>
    <col min="6" max="6" width="29" style="9" customWidth="1"/>
    <col min="7" max="7" width="13.28515625" style="9" customWidth="1"/>
    <col min="8" max="8" width="16.28515625" style="9" customWidth="1"/>
    <col min="9" max="9" width="21.5703125" style="9" customWidth="1"/>
    <col min="10" max="10" width="19.5703125" style="9" customWidth="1"/>
    <col min="11" max="11" width="24.7109375" style="9" customWidth="1"/>
    <col min="12" max="12" width="26.85546875" style="9" customWidth="1"/>
    <col min="13" max="13" width="27.140625" style="9" customWidth="1"/>
    <col min="14" max="16384" width="9.140625" style="9"/>
  </cols>
  <sheetData>
    <row r="1" spans="1:14" ht="18">
      <c r="J1" s="97"/>
      <c r="K1" s="277" t="s">
        <v>212</v>
      </c>
      <c r="L1" s="1060"/>
      <c r="M1" s="277"/>
    </row>
    <row r="2" spans="1:14" ht="18">
      <c r="I2" s="97"/>
      <c r="J2" s="97"/>
      <c r="K2" s="907" t="s">
        <v>358</v>
      </c>
      <c r="L2" s="1060"/>
      <c r="M2" s="277"/>
      <c r="N2" s="167"/>
    </row>
    <row r="3" spans="1:14" ht="18">
      <c r="I3" s="97"/>
      <c r="J3" s="97"/>
      <c r="K3" s="277" t="s">
        <v>238</v>
      </c>
      <c r="L3" s="1060"/>
      <c r="M3" s="277"/>
      <c r="N3" s="167"/>
    </row>
    <row r="4" spans="1:14" ht="18">
      <c r="I4" s="19"/>
      <c r="J4" s="19"/>
      <c r="K4" s="917" t="s">
        <v>366</v>
      </c>
      <c r="L4" s="1060"/>
      <c r="M4" s="277"/>
    </row>
    <row r="5" spans="1:14" ht="15" customHeight="1">
      <c r="A5" s="1720" t="s">
        <v>51</v>
      </c>
      <c r="B5" s="1720"/>
      <c r="C5" s="1720"/>
      <c r="D5" s="1720"/>
      <c r="E5" s="1720"/>
      <c r="F5" s="1720"/>
      <c r="G5" s="1720"/>
      <c r="H5" s="1720"/>
      <c r="I5" s="1720"/>
      <c r="J5" s="1720"/>
      <c r="K5" s="1720"/>
      <c r="L5" s="1720"/>
      <c r="M5" s="1720"/>
    </row>
    <row r="6" spans="1:14" ht="15" customHeight="1">
      <c r="A6" s="1720"/>
      <c r="B6" s="1720"/>
      <c r="C6" s="1720"/>
      <c r="D6" s="1720"/>
      <c r="E6" s="1720"/>
      <c r="F6" s="1720"/>
      <c r="G6" s="1720"/>
      <c r="H6" s="1720"/>
      <c r="I6" s="1720"/>
      <c r="J6" s="1720"/>
      <c r="K6" s="1720"/>
      <c r="L6" s="1720"/>
      <c r="M6" s="1720"/>
    </row>
    <row r="7" spans="1:14">
      <c r="A7" s="1720" t="s">
        <v>336</v>
      </c>
      <c r="B7" s="1799"/>
      <c r="C7" s="1799"/>
      <c r="D7" s="1799"/>
      <c r="E7" s="1799"/>
      <c r="F7" s="1799"/>
      <c r="G7" s="1799"/>
      <c r="H7" s="1799"/>
      <c r="I7" s="1799"/>
      <c r="J7" s="1799"/>
      <c r="K7" s="1799"/>
      <c r="L7" s="1799"/>
      <c r="M7" s="1799"/>
    </row>
    <row r="8" spans="1:14" ht="6" customHeight="1">
      <c r="A8" s="1799"/>
      <c r="B8" s="1799"/>
      <c r="C8" s="1799"/>
      <c r="D8" s="1799"/>
      <c r="E8" s="1799"/>
      <c r="F8" s="1799"/>
      <c r="G8" s="1799"/>
      <c r="H8" s="1799"/>
      <c r="I8" s="1799"/>
      <c r="J8" s="1799"/>
      <c r="K8" s="1799"/>
      <c r="L8" s="1799"/>
      <c r="M8" s="1799"/>
    </row>
    <row r="9" spans="1:14" ht="15.7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4">
      <c r="A10" s="217"/>
      <c r="B10" s="217"/>
      <c r="C10" s="218"/>
      <c r="D10" s="218"/>
      <c r="E10" s="217"/>
      <c r="F10" s="217"/>
      <c r="G10" s="217"/>
      <c r="H10" s="217"/>
      <c r="I10" s="217"/>
      <c r="J10" s="217"/>
      <c r="K10" s="235" t="s">
        <v>7</v>
      </c>
      <c r="L10" s="236">
        <f>((C17*0.7)*0.33)</f>
        <v>124.83263100000002</v>
      </c>
      <c r="M10" s="237"/>
    </row>
    <row r="11" spans="1:14" ht="20.100000000000001" customHeight="1">
      <c r="A11" s="1329" t="s">
        <v>27</v>
      </c>
      <c r="B11" s="1724"/>
      <c r="C11" s="1492" t="s">
        <v>43</v>
      </c>
      <c r="D11" s="1493"/>
      <c r="E11" s="1493"/>
      <c r="F11" s="1494"/>
      <c r="G11" s="217"/>
      <c r="H11" s="42" t="s">
        <v>33</v>
      </c>
      <c r="I11" s="170"/>
      <c r="J11" s="217"/>
      <c r="K11" s="159" t="s">
        <v>8</v>
      </c>
      <c r="L11" s="160">
        <f>((C17*0.7)*0.33)</f>
        <v>124.83263100000002</v>
      </c>
      <c r="M11" s="161"/>
    </row>
    <row r="12" spans="1:14" ht="15" customHeight="1" thickBot="1">
      <c r="A12" s="1330" t="s">
        <v>29</v>
      </c>
      <c r="B12" s="1406"/>
      <c r="C12" s="1497">
        <v>2021</v>
      </c>
      <c r="D12" s="1792"/>
      <c r="E12" s="1498"/>
      <c r="F12" s="219"/>
      <c r="G12" s="220"/>
      <c r="H12" s="220"/>
      <c r="I12" s="217"/>
      <c r="J12" s="217"/>
      <c r="K12" s="162" t="s">
        <v>11</v>
      </c>
      <c r="L12" s="163">
        <f>((C17*0.7)*0.33)</f>
        <v>124.83263100000002</v>
      </c>
      <c r="M12" s="463">
        <f>SUM(L10:L12)</f>
        <v>374.49789300000009</v>
      </c>
    </row>
    <row r="13" spans="1:14" ht="17.25" customHeight="1" thickBot="1">
      <c r="A13" s="1329" t="s">
        <v>28</v>
      </c>
      <c r="B13" s="1724"/>
      <c r="C13" s="1793" t="s">
        <v>182</v>
      </c>
      <c r="D13" s="1794"/>
      <c r="E13" s="1795"/>
      <c r="F13" s="221"/>
      <c r="G13" s="220"/>
      <c r="H13" s="220"/>
      <c r="I13" s="217"/>
      <c r="J13" s="217"/>
      <c r="K13" s="217"/>
      <c r="L13" s="217"/>
      <c r="M13" s="217"/>
    </row>
    <row r="14" spans="1:14" ht="113.25" customHeight="1" thickBot="1">
      <c r="A14" s="1278" t="s">
        <v>52</v>
      </c>
      <c r="B14" s="1642"/>
      <c r="C14" s="1784">
        <v>540401</v>
      </c>
      <c r="D14" s="1785"/>
      <c r="E14" s="1786"/>
      <c r="F14" s="243"/>
      <c r="G14" s="36" t="s">
        <v>222</v>
      </c>
      <c r="H14" s="164">
        <v>9573</v>
      </c>
      <c r="I14" s="217"/>
      <c r="J14" s="217"/>
      <c r="K14" s="217"/>
      <c r="L14" s="217"/>
      <c r="M14" s="217"/>
    </row>
    <row r="15" spans="1:14" ht="52.5" customHeight="1" thickBot="1">
      <c r="A15" s="1278" t="s">
        <v>87</v>
      </c>
      <c r="B15" s="1645"/>
      <c r="C15" s="1796">
        <v>540401</v>
      </c>
      <c r="D15" s="1797"/>
      <c r="E15" s="1798"/>
      <c r="F15" s="222"/>
      <c r="G15" s="1789" t="s">
        <v>302</v>
      </c>
      <c r="H15" s="1790"/>
      <c r="I15" s="1790"/>
      <c r="J15" s="1790"/>
      <c r="K15" s="1791"/>
      <c r="L15" s="217"/>
      <c r="M15" s="217"/>
    </row>
    <row r="16" spans="1:14" ht="21" customHeight="1" thickBot="1">
      <c r="A16" s="1278" t="s">
        <v>30</v>
      </c>
      <c r="B16" s="1724"/>
      <c r="C16" s="1744" t="s">
        <v>35</v>
      </c>
      <c r="D16" s="1745"/>
      <c r="E16" s="1746"/>
      <c r="F16" s="37" t="s">
        <v>36</v>
      </c>
      <c r="G16" s="38" t="s">
        <v>37</v>
      </c>
      <c r="H16" s="217"/>
      <c r="I16" s="217"/>
      <c r="J16" s="217"/>
      <c r="K16" s="217"/>
      <c r="L16" s="217"/>
      <c r="M16" s="217"/>
    </row>
    <row r="17" spans="1:13" ht="18.75" customHeight="1" thickBot="1">
      <c r="A17" s="1813" t="s">
        <v>150</v>
      </c>
      <c r="B17" s="1814"/>
      <c r="C17" s="1679">
        <f>IF(C15&lt;200000, (200), 200+(C15-200000)/1000)</f>
        <v>540.40100000000007</v>
      </c>
      <c r="D17" s="1788"/>
      <c r="E17" s="1680"/>
      <c r="F17" s="223"/>
      <c r="G17" s="224"/>
      <c r="H17" s="217"/>
      <c r="I17" s="217"/>
      <c r="J17" s="225"/>
      <c r="K17" s="217"/>
      <c r="L17" s="217"/>
      <c r="M17" s="217"/>
    </row>
    <row r="18" spans="1:13" ht="19.5" customHeight="1" thickBot="1">
      <c r="A18" s="1278" t="s">
        <v>32</v>
      </c>
      <c r="B18" s="1642"/>
      <c r="C18" s="1770">
        <f>E22+E44+E74+E90+E99+E84</f>
        <v>1344</v>
      </c>
      <c r="D18" s="1771"/>
      <c r="E18" s="1772"/>
      <c r="F18" s="226"/>
      <c r="G18" s="227"/>
      <c r="H18" s="217"/>
      <c r="I18" s="217"/>
      <c r="J18" s="217"/>
      <c r="K18" s="217"/>
      <c r="L18" s="217"/>
      <c r="M18" s="217"/>
    </row>
    <row r="19" spans="1:13">
      <c r="A19" s="228"/>
      <c r="B19" s="229"/>
      <c r="C19" s="230"/>
      <c r="D19" s="230"/>
      <c r="E19" s="225"/>
      <c r="F19" s="231"/>
      <c r="G19" s="231"/>
      <c r="H19" s="217"/>
      <c r="I19" s="217"/>
      <c r="J19" s="217"/>
      <c r="K19" s="217"/>
      <c r="L19" s="217"/>
      <c r="M19" s="217"/>
    </row>
    <row r="20" spans="1:13" ht="49.5" customHeight="1">
      <c r="A20" s="1815" t="s">
        <v>34</v>
      </c>
      <c r="B20" s="1816"/>
      <c r="C20" s="296" t="s">
        <v>83</v>
      </c>
      <c r="D20" s="1779" t="s">
        <v>80</v>
      </c>
      <c r="E20" s="1779"/>
      <c r="F20" s="1212" t="s">
        <v>38</v>
      </c>
      <c r="G20" s="1212" t="s">
        <v>64</v>
      </c>
      <c r="H20" s="1212" t="s">
        <v>45</v>
      </c>
      <c r="I20" s="1212" t="s">
        <v>351</v>
      </c>
      <c r="J20" s="1212" t="s">
        <v>90</v>
      </c>
      <c r="K20" s="1212" t="s">
        <v>93</v>
      </c>
      <c r="L20" s="1212" t="s">
        <v>92</v>
      </c>
      <c r="M20" s="1246" t="s">
        <v>40</v>
      </c>
    </row>
    <row r="21" spans="1:13" ht="25.5" customHeight="1">
      <c r="A21" s="1510"/>
      <c r="B21" s="1817"/>
      <c r="C21" s="296" t="s">
        <v>53</v>
      </c>
      <c r="D21" s="296" t="s">
        <v>53</v>
      </c>
      <c r="E21" s="296" t="s">
        <v>32</v>
      </c>
      <c r="F21" s="1216"/>
      <c r="G21" s="1215"/>
      <c r="H21" s="1216"/>
      <c r="I21" s="1216"/>
      <c r="J21" s="1214"/>
      <c r="K21" s="1214"/>
      <c r="L21" s="1216"/>
      <c r="M21" s="1529"/>
    </row>
    <row r="22" spans="1:13" ht="32.25" customHeight="1">
      <c r="A22" s="1810" t="s">
        <v>7</v>
      </c>
      <c r="B22" s="307" t="s">
        <v>215</v>
      </c>
      <c r="C22" s="1780">
        <f>M12</f>
        <v>374.49789300000009</v>
      </c>
      <c r="D22" s="1776">
        <f>M12</f>
        <v>374.49789300000009</v>
      </c>
      <c r="E22" s="1782">
        <f>SUM(E24:E43)</f>
        <v>374</v>
      </c>
      <c r="F22" s="477"/>
      <c r="G22" s="477"/>
      <c r="H22" s="1769"/>
      <c r="I22" s="1769"/>
      <c r="J22" s="1769"/>
      <c r="K22" s="1769"/>
      <c r="L22" s="1769"/>
      <c r="M22" s="1769"/>
    </row>
    <row r="23" spans="1:13" ht="15" customHeight="1">
      <c r="A23" s="1811"/>
      <c r="B23" s="308"/>
      <c r="C23" s="1780"/>
      <c r="D23" s="1777"/>
      <c r="E23" s="1783"/>
      <c r="F23" s="478"/>
      <c r="G23" s="478"/>
      <c r="H23" s="479"/>
      <c r="I23" s="479"/>
      <c r="J23" s="479"/>
      <c r="K23" s="479"/>
      <c r="L23" s="479"/>
      <c r="M23" s="479"/>
    </row>
    <row r="24" spans="1:13" ht="15.75" customHeight="1">
      <c r="A24" s="1811"/>
      <c r="B24" s="312" t="s">
        <v>151</v>
      </c>
      <c r="C24" s="1780"/>
      <c r="D24" s="1777"/>
      <c r="E24" s="311">
        <v>156</v>
      </c>
      <c r="F24" s="316" t="s">
        <v>81</v>
      </c>
      <c r="G24" s="353" t="s">
        <v>149</v>
      </c>
      <c r="H24" s="354" t="s">
        <v>95</v>
      </c>
      <c r="I24" s="354" t="s">
        <v>98</v>
      </c>
      <c r="J24" s="885">
        <v>0.09</v>
      </c>
      <c r="K24" s="355">
        <v>0.1</v>
      </c>
      <c r="L24" s="1087" t="s">
        <v>121</v>
      </c>
      <c r="M24" s="32" t="s">
        <v>165</v>
      </c>
    </row>
    <row r="25" spans="1:13" ht="15" customHeight="1">
      <c r="A25" s="1811"/>
      <c r="B25" s="313"/>
      <c r="C25" s="1780"/>
      <c r="D25" s="1777"/>
      <c r="E25" s="1782">
        <v>134</v>
      </c>
      <c r="F25" s="317"/>
      <c r="G25" s="122"/>
      <c r="H25" s="141"/>
      <c r="I25" s="141"/>
      <c r="J25" s="259"/>
      <c r="K25" s="134"/>
      <c r="L25" s="106"/>
      <c r="M25" s="124"/>
    </row>
    <row r="26" spans="1:13" ht="15" customHeight="1">
      <c r="A26" s="1811"/>
      <c r="B26" s="295" t="s">
        <v>57</v>
      </c>
      <c r="C26" s="1780"/>
      <c r="D26" s="1777"/>
      <c r="E26" s="1787"/>
      <c r="F26" s="586"/>
      <c r="G26" s="502"/>
      <c r="H26" s="502"/>
      <c r="I26" s="502"/>
      <c r="J26" s="529"/>
      <c r="K26" s="529"/>
      <c r="L26" s="502"/>
      <c r="M26" s="502"/>
    </row>
    <row r="27" spans="1:13" ht="15" customHeight="1">
      <c r="A27" s="1811"/>
      <c r="B27" s="239" t="s">
        <v>59</v>
      </c>
      <c r="C27" s="1780"/>
      <c r="D27" s="1777"/>
      <c r="E27" s="1787"/>
      <c r="F27" s="510" t="s">
        <v>106</v>
      </c>
      <c r="G27" s="417" t="s">
        <v>149</v>
      </c>
      <c r="H27" s="419" t="s">
        <v>104</v>
      </c>
      <c r="I27" s="419" t="s">
        <v>98</v>
      </c>
      <c r="J27" s="428">
        <v>0.7</v>
      </c>
      <c r="K27" s="429">
        <v>0.46</v>
      </c>
      <c r="L27" s="419" t="s">
        <v>121</v>
      </c>
      <c r="M27" s="419" t="s">
        <v>165</v>
      </c>
    </row>
    <row r="28" spans="1:13" ht="15" customHeight="1">
      <c r="A28" s="1811"/>
      <c r="B28" s="239" t="s">
        <v>58</v>
      </c>
      <c r="C28" s="1780"/>
      <c r="D28" s="1777"/>
      <c r="E28" s="1787"/>
      <c r="F28" s="510" t="s">
        <v>105</v>
      </c>
      <c r="G28" s="417" t="s">
        <v>149</v>
      </c>
      <c r="H28" s="431" t="s">
        <v>95</v>
      </c>
      <c r="I28" s="501" t="s">
        <v>98</v>
      </c>
      <c r="J28" s="428">
        <v>0.6</v>
      </c>
      <c r="K28" s="429">
        <v>0.46</v>
      </c>
      <c r="L28" s="419" t="s">
        <v>121</v>
      </c>
      <c r="M28" s="419" t="s">
        <v>165</v>
      </c>
    </row>
    <row r="29" spans="1:13" ht="15" customHeight="1">
      <c r="A29" s="1811"/>
      <c r="B29" s="239" t="s">
        <v>139</v>
      </c>
      <c r="C29" s="1780"/>
      <c r="D29" s="1777"/>
      <c r="E29" s="1787"/>
      <c r="F29" s="510" t="s">
        <v>133</v>
      </c>
      <c r="G29" s="417" t="s">
        <v>149</v>
      </c>
      <c r="H29" s="431" t="s">
        <v>95</v>
      </c>
      <c r="I29" s="501" t="s">
        <v>98</v>
      </c>
      <c r="J29" s="429">
        <v>0.6</v>
      </c>
      <c r="K29" s="429">
        <v>0.45</v>
      </c>
      <c r="L29" s="419" t="s">
        <v>121</v>
      </c>
      <c r="M29" s="419" t="s">
        <v>165</v>
      </c>
    </row>
    <row r="30" spans="1:13" ht="15" customHeight="1">
      <c r="A30" s="1811"/>
      <c r="B30" s="239" t="s">
        <v>213</v>
      </c>
      <c r="C30" s="1780"/>
      <c r="D30" s="1777"/>
      <c r="E30" s="1787"/>
      <c r="F30" s="510" t="s">
        <v>132</v>
      </c>
      <c r="G30" s="417" t="s">
        <v>149</v>
      </c>
      <c r="H30" s="419" t="s">
        <v>104</v>
      </c>
      <c r="I30" s="419" t="s">
        <v>98</v>
      </c>
      <c r="J30" s="429">
        <v>0.6</v>
      </c>
      <c r="K30" s="449">
        <v>0.6</v>
      </c>
      <c r="L30" s="419" t="s">
        <v>121</v>
      </c>
      <c r="M30" s="419" t="s">
        <v>165</v>
      </c>
    </row>
    <row r="31" spans="1:13" ht="15" customHeight="1">
      <c r="A31" s="1811"/>
      <c r="B31" s="313"/>
      <c r="C31" s="1780"/>
      <c r="D31" s="1777"/>
      <c r="E31" s="1783"/>
      <c r="F31" s="508"/>
      <c r="G31" s="546"/>
      <c r="H31" s="470"/>
      <c r="I31" s="470"/>
      <c r="J31" s="471"/>
      <c r="K31" s="471"/>
      <c r="L31" s="470"/>
      <c r="M31" s="470"/>
    </row>
    <row r="32" spans="1:13" ht="21.75" customHeight="1">
      <c r="A32" s="1811"/>
      <c r="B32" s="312" t="s">
        <v>60</v>
      </c>
      <c r="C32" s="1780"/>
      <c r="D32" s="1777"/>
      <c r="E32" s="1773">
        <v>84</v>
      </c>
      <c r="F32" s="496" t="s">
        <v>61</v>
      </c>
      <c r="G32" s="673" t="s">
        <v>149</v>
      </c>
      <c r="H32" s="497"/>
      <c r="I32" s="418" t="s">
        <v>164</v>
      </c>
      <c r="J32" s="497"/>
      <c r="K32" s="498">
        <v>1</v>
      </c>
      <c r="L32" s="427" t="s">
        <v>121</v>
      </c>
      <c r="M32" s="418" t="s">
        <v>165</v>
      </c>
    </row>
    <row r="33" spans="1:16" ht="17.25" customHeight="1">
      <c r="A33" s="1811"/>
      <c r="B33" s="314"/>
      <c r="C33" s="1780"/>
      <c r="D33" s="1777"/>
      <c r="E33" s="1773"/>
      <c r="F33" s="499" t="s">
        <v>62</v>
      </c>
      <c r="G33" s="432" t="s">
        <v>149</v>
      </c>
      <c r="H33" s="500"/>
      <c r="I33" s="501" t="s">
        <v>98</v>
      </c>
      <c r="J33" s="502"/>
      <c r="K33" s="503">
        <v>1</v>
      </c>
      <c r="L33" s="429" t="s">
        <v>121</v>
      </c>
      <c r="M33" s="419" t="s">
        <v>165</v>
      </c>
    </row>
    <row r="34" spans="1:16" ht="18" customHeight="1">
      <c r="A34" s="1811"/>
      <c r="B34" s="314"/>
      <c r="C34" s="1780"/>
      <c r="D34" s="1777"/>
      <c r="E34" s="1773"/>
      <c r="F34" s="511" t="s">
        <v>63</v>
      </c>
      <c r="G34" s="506" t="s">
        <v>149</v>
      </c>
      <c r="H34" s="512"/>
      <c r="I34" s="583" t="s">
        <v>98</v>
      </c>
      <c r="J34" s="674"/>
      <c r="K34" s="675">
        <v>1</v>
      </c>
      <c r="L34" s="448" t="s">
        <v>121</v>
      </c>
      <c r="M34" s="448" t="s">
        <v>165</v>
      </c>
    </row>
    <row r="35" spans="1:16" ht="21.75" customHeight="1">
      <c r="A35" s="1811"/>
      <c r="B35" s="314"/>
      <c r="C35" s="1780"/>
      <c r="D35" s="1777"/>
      <c r="E35" s="1773"/>
      <c r="F35" s="510" t="s">
        <v>264</v>
      </c>
      <c r="G35" s="417" t="s">
        <v>149</v>
      </c>
      <c r="H35" s="419"/>
      <c r="I35" s="419" t="s">
        <v>98</v>
      </c>
      <c r="J35" s="419"/>
      <c r="K35" s="503">
        <v>1</v>
      </c>
      <c r="L35" s="419" t="s">
        <v>121</v>
      </c>
      <c r="M35" s="419" t="s">
        <v>165</v>
      </c>
    </row>
    <row r="36" spans="1:16" ht="20.25" customHeight="1">
      <c r="A36" s="1811"/>
      <c r="B36" s="314"/>
      <c r="C36" s="1780"/>
      <c r="D36" s="1777"/>
      <c r="E36" s="1773"/>
      <c r="F36" s="510" t="s">
        <v>285</v>
      </c>
      <c r="G36" s="417" t="s">
        <v>149</v>
      </c>
      <c r="H36" s="419"/>
      <c r="I36" s="419" t="s">
        <v>98</v>
      </c>
      <c r="J36" s="419"/>
      <c r="K36" s="503">
        <v>1</v>
      </c>
      <c r="L36" s="419" t="s">
        <v>121</v>
      </c>
      <c r="M36" s="419" t="s">
        <v>165</v>
      </c>
    </row>
    <row r="37" spans="1:16" ht="18.75" customHeight="1">
      <c r="A37" s="1811"/>
      <c r="B37" s="314"/>
      <c r="C37" s="1780"/>
      <c r="D37" s="1777"/>
      <c r="E37" s="1773"/>
      <c r="F37" s="510" t="s">
        <v>286</v>
      </c>
      <c r="G37" s="417" t="s">
        <v>149</v>
      </c>
      <c r="H37" s="419"/>
      <c r="I37" s="419" t="s">
        <v>98</v>
      </c>
      <c r="J37" s="419"/>
      <c r="K37" s="503">
        <v>1</v>
      </c>
      <c r="L37" s="419" t="s">
        <v>121</v>
      </c>
      <c r="M37" s="419" t="s">
        <v>165</v>
      </c>
    </row>
    <row r="38" spans="1:16" ht="21.75" customHeight="1">
      <c r="A38" s="1811"/>
      <c r="B38" s="314"/>
      <c r="C38" s="1780"/>
      <c r="D38" s="1777"/>
      <c r="E38" s="1773"/>
      <c r="F38" s="510" t="s">
        <v>265</v>
      </c>
      <c r="G38" s="417" t="s">
        <v>149</v>
      </c>
      <c r="H38" s="419"/>
      <c r="I38" s="419" t="s">
        <v>98</v>
      </c>
      <c r="J38" s="419"/>
      <c r="K38" s="503">
        <v>1</v>
      </c>
      <c r="L38" s="419" t="s">
        <v>121</v>
      </c>
      <c r="M38" s="419" t="s">
        <v>165</v>
      </c>
    </row>
    <row r="39" spans="1:16" ht="32.25" customHeight="1">
      <c r="A39" s="1811"/>
      <c r="B39" s="314"/>
      <c r="C39" s="1780"/>
      <c r="D39" s="1777"/>
      <c r="E39" s="1773"/>
      <c r="F39" s="510" t="s">
        <v>284</v>
      </c>
      <c r="G39" s="417" t="s">
        <v>149</v>
      </c>
      <c r="H39" s="419"/>
      <c r="I39" s="419" t="s">
        <v>98</v>
      </c>
      <c r="J39" s="419"/>
      <c r="K39" s="503">
        <v>1</v>
      </c>
      <c r="L39" s="419" t="s">
        <v>121</v>
      </c>
      <c r="M39" s="419" t="s">
        <v>165</v>
      </c>
    </row>
    <row r="40" spans="1:16" ht="15" customHeight="1">
      <c r="A40" s="1811"/>
      <c r="B40" s="462"/>
      <c r="C40" s="1780"/>
      <c r="D40" s="1777"/>
      <c r="E40" s="1773"/>
      <c r="F40" s="504"/>
      <c r="G40" s="417"/>
      <c r="H40" s="500"/>
      <c r="I40" s="501"/>
      <c r="J40" s="502"/>
      <c r="K40" s="503"/>
      <c r="L40" s="419"/>
      <c r="M40" s="419"/>
    </row>
    <row r="41" spans="1:16" ht="15" customHeight="1">
      <c r="A41" s="1811"/>
      <c r="B41" s="462"/>
      <c r="C41" s="1780"/>
      <c r="D41" s="1777"/>
      <c r="E41" s="1773"/>
      <c r="F41" s="1074"/>
      <c r="G41" s="417"/>
      <c r="H41" s="500"/>
      <c r="I41" s="501"/>
      <c r="J41" s="502"/>
      <c r="K41" s="503"/>
      <c r="L41" s="419"/>
      <c r="M41" s="419"/>
    </row>
    <row r="42" spans="1:16" s="388" customFormat="1" ht="15" customHeight="1">
      <c r="A42" s="1811"/>
      <c r="B42" s="462"/>
      <c r="C42" s="1780"/>
      <c r="D42" s="1777"/>
      <c r="E42" s="1773"/>
      <c r="F42" s="491" t="s">
        <v>207</v>
      </c>
      <c r="G42" s="417" t="s">
        <v>149</v>
      </c>
      <c r="H42" s="432"/>
      <c r="I42" s="432" t="s">
        <v>98</v>
      </c>
      <c r="J42" s="492"/>
      <c r="K42" s="492">
        <v>3.6</v>
      </c>
      <c r="L42" s="417" t="s">
        <v>121</v>
      </c>
      <c r="M42" s="419" t="s">
        <v>165</v>
      </c>
      <c r="N42" s="443"/>
      <c r="O42" s="444"/>
      <c r="P42" s="445"/>
    </row>
    <row r="43" spans="1:16" ht="15" customHeight="1">
      <c r="A43" s="1812"/>
      <c r="B43" s="315"/>
      <c r="C43" s="1780"/>
      <c r="D43" s="1778"/>
      <c r="E43" s="1773"/>
      <c r="F43" s="587"/>
      <c r="G43" s="588"/>
      <c r="H43" s="588"/>
      <c r="I43" s="588"/>
      <c r="J43" s="588"/>
      <c r="K43" s="588"/>
      <c r="L43" s="588"/>
      <c r="M43" s="588"/>
    </row>
    <row r="44" spans="1:16" ht="15" customHeight="1">
      <c r="A44" s="1803" t="s">
        <v>8</v>
      </c>
      <c r="B44" s="1806" t="s">
        <v>65</v>
      </c>
      <c r="C44" s="1780"/>
      <c r="D44" s="1781">
        <f>M12</f>
        <v>374.49789300000009</v>
      </c>
      <c r="E44" s="1775">
        <v>374</v>
      </c>
      <c r="F44" s="505" t="s">
        <v>283</v>
      </c>
      <c r="G44" s="420" t="s">
        <v>149</v>
      </c>
      <c r="H44" s="419" t="s">
        <v>104</v>
      </c>
      <c r="I44" s="420" t="s">
        <v>98</v>
      </c>
      <c r="J44" s="420">
        <v>40</v>
      </c>
      <c r="K44" s="420">
        <v>13.98</v>
      </c>
      <c r="L44" s="420" t="s">
        <v>121</v>
      </c>
      <c r="M44" s="418" t="s">
        <v>165</v>
      </c>
    </row>
    <row r="45" spans="1:16" ht="15" customHeight="1">
      <c r="A45" s="1804"/>
      <c r="B45" s="1801"/>
      <c r="C45" s="1780"/>
      <c r="D45" s="1781"/>
      <c r="E45" s="1773"/>
      <c r="F45" s="22"/>
      <c r="G45" s="143"/>
      <c r="H45" s="121"/>
      <c r="I45" s="121"/>
      <c r="J45" s="121"/>
      <c r="K45" s="121"/>
      <c r="L45" s="32"/>
      <c r="M45" s="32"/>
    </row>
    <row r="46" spans="1:16" ht="15" customHeight="1">
      <c r="A46" s="1804"/>
      <c r="B46" s="1801"/>
      <c r="C46" s="1780"/>
      <c r="D46" s="1781"/>
      <c r="E46" s="1773"/>
      <c r="F46" s="22" t="s">
        <v>109</v>
      </c>
      <c r="G46" s="121" t="s">
        <v>149</v>
      </c>
      <c r="H46" s="154"/>
      <c r="I46" s="104" t="s">
        <v>98</v>
      </c>
      <c r="J46" s="104"/>
      <c r="K46" s="732">
        <v>211.25</v>
      </c>
      <c r="L46" s="121">
        <v>200</v>
      </c>
      <c r="M46" s="32" t="s">
        <v>165</v>
      </c>
    </row>
    <row r="47" spans="1:16" ht="15" customHeight="1">
      <c r="A47" s="1804"/>
      <c r="B47" s="1801"/>
      <c r="C47" s="1780"/>
      <c r="D47" s="1781"/>
      <c r="E47" s="1773"/>
      <c r="F47" s="22" t="s">
        <v>110</v>
      </c>
      <c r="G47" s="121" t="s">
        <v>149</v>
      </c>
      <c r="H47" s="154"/>
      <c r="I47" s="104" t="s">
        <v>98</v>
      </c>
      <c r="J47" s="104"/>
      <c r="K47" s="732">
        <v>215.64</v>
      </c>
      <c r="L47" s="121">
        <v>200</v>
      </c>
      <c r="M47" s="32" t="s">
        <v>165</v>
      </c>
    </row>
    <row r="48" spans="1:16" ht="15" customHeight="1">
      <c r="A48" s="1804"/>
      <c r="B48" s="1801"/>
      <c r="C48" s="1780"/>
      <c r="D48" s="1781"/>
      <c r="E48" s="1773"/>
      <c r="F48" s="22" t="s">
        <v>168</v>
      </c>
      <c r="G48" s="121" t="s">
        <v>149</v>
      </c>
      <c r="H48" s="154"/>
      <c r="I48" s="104" t="s">
        <v>98</v>
      </c>
      <c r="J48" s="104"/>
      <c r="K48" s="732">
        <v>210.61</v>
      </c>
      <c r="L48" s="413">
        <v>200</v>
      </c>
      <c r="M48" s="32" t="s">
        <v>165</v>
      </c>
    </row>
    <row r="49" spans="1:16" ht="15" customHeight="1">
      <c r="A49" s="1804"/>
      <c r="B49" s="1801"/>
      <c r="C49" s="1780"/>
      <c r="D49" s="1781"/>
      <c r="E49" s="1773"/>
      <c r="F49" s="22" t="s">
        <v>178</v>
      </c>
      <c r="G49" s="121" t="s">
        <v>149</v>
      </c>
      <c r="H49" s="154"/>
      <c r="I49" s="104" t="s">
        <v>98</v>
      </c>
      <c r="J49" s="104"/>
      <c r="K49" s="732">
        <v>109.69</v>
      </c>
      <c r="L49" s="121" t="s">
        <v>121</v>
      </c>
      <c r="M49" s="32" t="s">
        <v>165</v>
      </c>
    </row>
    <row r="50" spans="1:16" ht="15" customHeight="1">
      <c r="A50" s="1804"/>
      <c r="B50" s="1801"/>
      <c r="C50" s="1780"/>
      <c r="D50" s="1781"/>
      <c r="E50" s="1773"/>
      <c r="F50" s="22"/>
      <c r="G50" s="143"/>
      <c r="H50" s="121"/>
      <c r="I50" s="104"/>
      <c r="J50" s="104"/>
      <c r="K50" s="104"/>
      <c r="L50" s="121"/>
      <c r="M50" s="32"/>
    </row>
    <row r="51" spans="1:16" ht="15" customHeight="1">
      <c r="A51" s="1804"/>
      <c r="B51" s="1801"/>
      <c r="C51" s="1780"/>
      <c r="D51" s="1781"/>
      <c r="E51" s="1773"/>
      <c r="F51" s="22" t="s">
        <v>108</v>
      </c>
      <c r="G51" s="121" t="s">
        <v>149</v>
      </c>
      <c r="H51" s="32" t="s">
        <v>104</v>
      </c>
      <c r="I51" s="104" t="s">
        <v>98</v>
      </c>
      <c r="J51" s="121">
        <v>15</v>
      </c>
      <c r="K51" s="121">
        <v>13.7</v>
      </c>
      <c r="L51" s="121" t="s">
        <v>121</v>
      </c>
      <c r="M51" s="32" t="s">
        <v>165</v>
      </c>
    </row>
    <row r="52" spans="1:16" ht="15" customHeight="1">
      <c r="A52" s="1804"/>
      <c r="B52" s="1801"/>
      <c r="C52" s="1780"/>
      <c r="D52" s="1781"/>
      <c r="E52" s="1773"/>
      <c r="F52" s="22" t="s">
        <v>214</v>
      </c>
      <c r="G52" s="121" t="s">
        <v>149</v>
      </c>
      <c r="H52" s="32" t="s">
        <v>104</v>
      </c>
      <c r="I52" s="104" t="s">
        <v>98</v>
      </c>
      <c r="J52" s="121">
        <v>15</v>
      </c>
      <c r="K52" s="121">
        <v>13.87</v>
      </c>
      <c r="L52" s="121" t="s">
        <v>121</v>
      </c>
      <c r="M52" s="32" t="s">
        <v>165</v>
      </c>
    </row>
    <row r="53" spans="1:16" ht="15" customHeight="1">
      <c r="A53" s="1804"/>
      <c r="B53" s="1801"/>
      <c r="C53" s="1780"/>
      <c r="D53" s="1781"/>
      <c r="E53" s="1773"/>
      <c r="F53" s="487" t="s">
        <v>237</v>
      </c>
      <c r="G53" s="502" t="s">
        <v>253</v>
      </c>
      <c r="H53" s="419" t="s">
        <v>104</v>
      </c>
      <c r="I53" s="432" t="s">
        <v>98</v>
      </c>
      <c r="J53" s="421">
        <v>15</v>
      </c>
      <c r="K53" s="421">
        <v>13.3</v>
      </c>
      <c r="L53" s="421" t="s">
        <v>121</v>
      </c>
      <c r="M53" s="419" t="s">
        <v>165</v>
      </c>
    </row>
    <row r="54" spans="1:16" s="388" customFormat="1" ht="15" customHeight="1">
      <c r="A54" s="1804"/>
      <c r="B54" s="1801"/>
      <c r="C54" s="1780"/>
      <c r="D54" s="1781"/>
      <c r="E54" s="1773"/>
      <c r="F54" s="487" t="s">
        <v>241</v>
      </c>
      <c r="G54" s="502" t="s">
        <v>149</v>
      </c>
      <c r="H54" s="419" t="s">
        <v>104</v>
      </c>
      <c r="I54" s="421" t="s">
        <v>98</v>
      </c>
      <c r="J54" s="421">
        <v>15</v>
      </c>
      <c r="K54" s="421">
        <v>12.6</v>
      </c>
      <c r="L54" s="421" t="s">
        <v>121</v>
      </c>
      <c r="M54" s="419" t="s">
        <v>165</v>
      </c>
      <c r="N54" s="443"/>
      <c r="O54" s="444"/>
      <c r="P54" s="445"/>
    </row>
    <row r="55" spans="1:16" ht="15" customHeight="1">
      <c r="A55" s="1804"/>
      <c r="B55" s="1801"/>
      <c r="C55" s="1780"/>
      <c r="D55" s="1781"/>
      <c r="E55" s="1773"/>
      <c r="F55" s="487"/>
      <c r="G55" s="502"/>
      <c r="H55" s="417"/>
      <c r="I55" s="432"/>
      <c r="J55" s="488"/>
      <c r="K55" s="488"/>
      <c r="L55" s="488"/>
      <c r="M55" s="488"/>
    </row>
    <row r="56" spans="1:16" ht="15" customHeight="1">
      <c r="A56" s="1804"/>
      <c r="B56" s="1801"/>
      <c r="C56" s="1780"/>
      <c r="D56" s="1781"/>
      <c r="E56" s="1773"/>
      <c r="F56" s="490" t="s">
        <v>171</v>
      </c>
      <c r="G56" s="417" t="s">
        <v>149</v>
      </c>
      <c r="H56" s="419" t="s">
        <v>104</v>
      </c>
      <c r="I56" s="432" t="s">
        <v>98</v>
      </c>
      <c r="J56" s="800">
        <v>3</v>
      </c>
      <c r="K56" s="449">
        <v>218.58</v>
      </c>
      <c r="L56" s="417">
        <v>200</v>
      </c>
      <c r="M56" s="419" t="s">
        <v>165</v>
      </c>
    </row>
    <row r="57" spans="1:16" ht="15" customHeight="1">
      <c r="A57" s="1804"/>
      <c r="B57" s="1801"/>
      <c r="C57" s="1780"/>
      <c r="D57" s="1781"/>
      <c r="E57" s="1773"/>
      <c r="F57" s="490" t="s">
        <v>201</v>
      </c>
      <c r="G57" s="417" t="s">
        <v>149</v>
      </c>
      <c r="H57" s="419" t="s">
        <v>104</v>
      </c>
      <c r="I57" s="432" t="s">
        <v>98</v>
      </c>
      <c r="J57" s="449">
        <v>15</v>
      </c>
      <c r="K57" s="449">
        <v>173.82</v>
      </c>
      <c r="L57" s="415">
        <v>150</v>
      </c>
      <c r="M57" s="419" t="s">
        <v>165</v>
      </c>
    </row>
    <row r="58" spans="1:16" ht="15" customHeight="1">
      <c r="A58" s="1804"/>
      <c r="B58" s="1801"/>
      <c r="C58" s="1780"/>
      <c r="D58" s="1781"/>
      <c r="E58" s="1773"/>
      <c r="F58" s="490"/>
      <c r="G58" s="417"/>
      <c r="H58" s="419"/>
      <c r="I58" s="432"/>
      <c r="J58" s="449"/>
      <c r="K58" s="449"/>
      <c r="L58" s="415"/>
      <c r="M58" s="513"/>
    </row>
    <row r="59" spans="1:16" ht="15" customHeight="1">
      <c r="A59" s="1804"/>
      <c r="B59" s="1801"/>
      <c r="C59" s="1780"/>
      <c r="D59" s="1781"/>
      <c r="E59" s="1773"/>
      <c r="F59" s="441" t="s">
        <v>232</v>
      </c>
      <c r="G59" s="417" t="s">
        <v>149</v>
      </c>
      <c r="H59" s="419" t="s">
        <v>104</v>
      </c>
      <c r="I59" s="432" t="s">
        <v>98</v>
      </c>
      <c r="J59" s="417">
        <v>100</v>
      </c>
      <c r="K59" s="417">
        <v>320</v>
      </c>
      <c r="L59" s="417">
        <v>300</v>
      </c>
      <c r="M59" s="419" t="s">
        <v>165</v>
      </c>
    </row>
    <row r="60" spans="1:16" ht="15" customHeight="1">
      <c r="A60" s="1804"/>
      <c r="B60" s="1801"/>
      <c r="C60" s="1780"/>
      <c r="D60" s="1781"/>
      <c r="E60" s="1773"/>
      <c r="F60" s="441" t="s">
        <v>239</v>
      </c>
      <c r="G60" s="417" t="s">
        <v>149</v>
      </c>
      <c r="H60" s="419" t="s">
        <v>104</v>
      </c>
      <c r="I60" s="432" t="s">
        <v>98</v>
      </c>
      <c r="J60" s="417">
        <v>40</v>
      </c>
      <c r="K60" s="417">
        <v>56</v>
      </c>
      <c r="L60" s="417">
        <v>50</v>
      </c>
      <c r="M60" s="419" t="s">
        <v>165</v>
      </c>
    </row>
    <row r="61" spans="1:16" ht="15" customHeight="1">
      <c r="A61" s="1804"/>
      <c r="B61" s="1801"/>
      <c r="C61" s="1780"/>
      <c r="D61" s="1781"/>
      <c r="E61" s="1773"/>
      <c r="F61" s="441"/>
      <c r="G61" s="502"/>
      <c r="H61" s="417"/>
      <c r="I61" s="432"/>
      <c r="J61" s="417"/>
      <c r="K61" s="417"/>
      <c r="L61" s="417"/>
      <c r="M61" s="419"/>
    </row>
    <row r="62" spans="1:16" ht="15" customHeight="1">
      <c r="A62" s="1804"/>
      <c r="B62" s="1801"/>
      <c r="C62" s="1780"/>
      <c r="D62" s="1781"/>
      <c r="E62" s="1773"/>
      <c r="F62" s="441" t="s">
        <v>111</v>
      </c>
      <c r="G62" s="417" t="s">
        <v>149</v>
      </c>
      <c r="H62" s="417"/>
      <c r="I62" s="432" t="s">
        <v>98</v>
      </c>
      <c r="J62" s="432"/>
      <c r="K62" s="432">
        <v>27.8</v>
      </c>
      <c r="L62" s="417" t="s">
        <v>121</v>
      </c>
      <c r="M62" s="419" t="s">
        <v>165</v>
      </c>
      <c r="N62" s="318"/>
      <c r="O62" s="216"/>
    </row>
    <row r="63" spans="1:16" ht="15" customHeight="1">
      <c r="A63" s="1804"/>
      <c r="B63" s="1801"/>
      <c r="C63" s="1780"/>
      <c r="D63" s="1781"/>
      <c r="E63" s="1773"/>
      <c r="F63" s="441" t="s">
        <v>266</v>
      </c>
      <c r="G63" s="417" t="s">
        <v>149</v>
      </c>
      <c r="H63" s="417"/>
      <c r="I63" s="432" t="s">
        <v>98</v>
      </c>
      <c r="J63" s="432"/>
      <c r="K63" s="432">
        <v>33.4</v>
      </c>
      <c r="L63" s="417" t="s">
        <v>121</v>
      </c>
      <c r="M63" s="419" t="s">
        <v>165</v>
      </c>
      <c r="N63" s="319"/>
      <c r="O63" s="216"/>
    </row>
    <row r="64" spans="1:16" ht="15" customHeight="1">
      <c r="A64" s="1804"/>
      <c r="B64" s="1801"/>
      <c r="C64" s="1780"/>
      <c r="D64" s="1781"/>
      <c r="E64" s="1773"/>
      <c r="F64" s="441" t="s">
        <v>267</v>
      </c>
      <c r="G64" s="417" t="s">
        <v>149</v>
      </c>
      <c r="H64" s="417"/>
      <c r="I64" s="432" t="s">
        <v>98</v>
      </c>
      <c r="J64" s="432"/>
      <c r="K64" s="432">
        <v>30.8</v>
      </c>
      <c r="L64" s="417" t="s">
        <v>121</v>
      </c>
      <c r="M64" s="419" t="s">
        <v>165</v>
      </c>
      <c r="N64" s="318"/>
      <c r="O64" s="216"/>
    </row>
    <row r="65" spans="1:16" ht="15" customHeight="1">
      <c r="A65" s="1804"/>
      <c r="B65" s="1801"/>
      <c r="C65" s="1780"/>
      <c r="D65" s="1781"/>
      <c r="E65" s="1773"/>
      <c r="F65" s="441" t="s">
        <v>268</v>
      </c>
      <c r="G65" s="417" t="s">
        <v>149</v>
      </c>
      <c r="H65" s="417"/>
      <c r="I65" s="432" t="s">
        <v>98</v>
      </c>
      <c r="J65" s="432"/>
      <c r="K65" s="432">
        <v>28.3</v>
      </c>
      <c r="L65" s="417" t="s">
        <v>121</v>
      </c>
      <c r="M65" s="419" t="s">
        <v>165</v>
      </c>
    </row>
    <row r="66" spans="1:16" ht="15" customHeight="1">
      <c r="A66" s="1804"/>
      <c r="B66" s="1801"/>
      <c r="C66" s="1780"/>
      <c r="D66" s="1781"/>
      <c r="E66" s="1773"/>
      <c r="F66" s="441" t="s">
        <v>269</v>
      </c>
      <c r="G66" s="417" t="s">
        <v>149</v>
      </c>
      <c r="H66" s="417"/>
      <c r="I66" s="432" t="s">
        <v>98</v>
      </c>
      <c r="J66" s="432"/>
      <c r="K66" s="432">
        <v>29</v>
      </c>
      <c r="L66" s="417" t="s">
        <v>121</v>
      </c>
      <c r="M66" s="419" t="s">
        <v>165</v>
      </c>
    </row>
    <row r="67" spans="1:16" ht="33" customHeight="1">
      <c r="A67" s="1804"/>
      <c r="B67" s="1801"/>
      <c r="C67" s="1780"/>
      <c r="D67" s="1781"/>
      <c r="E67" s="1773"/>
      <c r="F67" s="441" t="s">
        <v>270</v>
      </c>
      <c r="G67" s="417" t="s">
        <v>149</v>
      </c>
      <c r="H67" s="417"/>
      <c r="I67" s="432" t="s">
        <v>98</v>
      </c>
      <c r="J67" s="428"/>
      <c r="K67" s="428">
        <v>29</v>
      </c>
      <c r="L67" s="417" t="s">
        <v>121</v>
      </c>
      <c r="M67" s="419" t="s">
        <v>165</v>
      </c>
    </row>
    <row r="68" spans="1:16" ht="15" customHeight="1">
      <c r="A68" s="1804"/>
      <c r="B68" s="1801"/>
      <c r="C68" s="1780"/>
      <c r="D68" s="1781"/>
      <c r="E68" s="1773"/>
      <c r="F68" s="441" t="s">
        <v>271</v>
      </c>
      <c r="G68" s="417" t="s">
        <v>149</v>
      </c>
      <c r="H68" s="417"/>
      <c r="I68" s="432" t="s">
        <v>98</v>
      </c>
      <c r="J68" s="432"/>
      <c r="K68" s="432">
        <v>31.9</v>
      </c>
      <c r="L68" s="417" t="s">
        <v>121</v>
      </c>
      <c r="M68" s="419" t="s">
        <v>165</v>
      </c>
    </row>
    <row r="69" spans="1:16" ht="15" customHeight="1">
      <c r="A69" s="1804"/>
      <c r="B69" s="1801"/>
      <c r="C69" s="1780"/>
      <c r="D69" s="1781"/>
      <c r="E69" s="1773"/>
      <c r="F69" s="441" t="s">
        <v>112</v>
      </c>
      <c r="G69" s="417" t="s">
        <v>149</v>
      </c>
      <c r="H69" s="417"/>
      <c r="I69" s="432" t="s">
        <v>98</v>
      </c>
      <c r="J69" s="432"/>
      <c r="K69" s="432">
        <v>29.7</v>
      </c>
      <c r="L69" s="417" t="s">
        <v>121</v>
      </c>
      <c r="M69" s="419" t="s">
        <v>165</v>
      </c>
    </row>
    <row r="70" spans="1:16" ht="15" customHeight="1">
      <c r="A70" s="1804"/>
      <c r="B70" s="1801"/>
      <c r="C70" s="1780"/>
      <c r="D70" s="1781"/>
      <c r="E70" s="1773"/>
      <c r="F70" s="489" t="s">
        <v>113</v>
      </c>
      <c r="G70" s="417" t="s">
        <v>149</v>
      </c>
      <c r="H70" s="417"/>
      <c r="I70" s="432" t="s">
        <v>98</v>
      </c>
      <c r="J70" s="568"/>
      <c r="K70" s="568">
        <v>29.7</v>
      </c>
      <c r="L70" s="417" t="s">
        <v>121</v>
      </c>
      <c r="M70" s="419" t="s">
        <v>165</v>
      </c>
    </row>
    <row r="71" spans="1:16" s="388" customFormat="1" ht="15" customHeight="1">
      <c r="A71" s="1804"/>
      <c r="B71" s="1801"/>
      <c r="C71" s="1780"/>
      <c r="D71" s="1781"/>
      <c r="E71" s="1773"/>
      <c r="F71" s="491" t="s">
        <v>272</v>
      </c>
      <c r="G71" s="417" t="s">
        <v>149</v>
      </c>
      <c r="H71" s="432"/>
      <c r="I71" s="432" t="s">
        <v>98</v>
      </c>
      <c r="J71" s="492"/>
      <c r="K71" s="492">
        <v>31.7</v>
      </c>
      <c r="L71" s="417" t="s">
        <v>121</v>
      </c>
      <c r="M71" s="419" t="s">
        <v>165</v>
      </c>
      <c r="N71" s="443"/>
      <c r="O71" s="646"/>
      <c r="P71" s="642"/>
    </row>
    <row r="72" spans="1:16" ht="15" customHeight="1">
      <c r="A72" s="1804"/>
      <c r="B72" s="1801"/>
      <c r="C72" s="1780"/>
      <c r="D72" s="1781"/>
      <c r="E72" s="1773"/>
      <c r="F72" s="491"/>
      <c r="G72" s="506"/>
      <c r="H72" s="506"/>
      <c r="I72" s="492"/>
      <c r="J72" s="677"/>
      <c r="K72" s="677"/>
      <c r="L72" s="506"/>
      <c r="M72" s="448"/>
    </row>
    <row r="73" spans="1:16" ht="15" customHeight="1">
      <c r="A73" s="1805"/>
      <c r="B73" s="1802"/>
      <c r="C73" s="1780"/>
      <c r="D73" s="1781"/>
      <c r="E73" s="1773"/>
      <c r="F73" s="232"/>
      <c r="G73" s="233"/>
      <c r="H73" s="233"/>
      <c r="I73" s="233"/>
      <c r="J73" s="233"/>
      <c r="K73" s="233"/>
      <c r="L73" s="233"/>
      <c r="M73" s="233"/>
    </row>
    <row r="74" spans="1:16" ht="15" customHeight="1">
      <c r="A74" s="1810" t="s">
        <v>11</v>
      </c>
      <c r="B74" s="1800" t="s">
        <v>67</v>
      </c>
      <c r="C74" s="1780"/>
      <c r="D74" s="1780">
        <f>M12</f>
        <v>374.49789300000009</v>
      </c>
      <c r="E74" s="1773">
        <v>374</v>
      </c>
      <c r="F74" s="128" t="s">
        <v>116</v>
      </c>
      <c r="G74" s="134" t="s">
        <v>149</v>
      </c>
      <c r="H74" s="213"/>
      <c r="I74" s="122" t="s">
        <v>117</v>
      </c>
      <c r="J74" s="122"/>
      <c r="K74" s="693">
        <v>3.32</v>
      </c>
      <c r="L74" s="122">
        <v>3</v>
      </c>
      <c r="M74" s="122" t="s">
        <v>166</v>
      </c>
    </row>
    <row r="75" spans="1:16" ht="15" customHeight="1">
      <c r="A75" s="1811"/>
      <c r="B75" s="1801"/>
      <c r="C75" s="1780"/>
      <c r="D75" s="1780"/>
      <c r="E75" s="1773"/>
      <c r="F75" s="660" t="s">
        <v>135</v>
      </c>
      <c r="G75" s="429" t="s">
        <v>149</v>
      </c>
      <c r="H75" s="500"/>
      <c r="I75" s="417" t="s">
        <v>117</v>
      </c>
      <c r="J75" s="417"/>
      <c r="K75" s="417">
        <v>2.2799999999999998</v>
      </c>
      <c r="L75" s="417">
        <v>2</v>
      </c>
      <c r="M75" s="417" t="s">
        <v>166</v>
      </c>
    </row>
    <row r="76" spans="1:16" ht="15" customHeight="1">
      <c r="A76" s="1811"/>
      <c r="B76" s="1801"/>
      <c r="C76" s="1780"/>
      <c r="D76" s="1780"/>
      <c r="E76" s="1773"/>
      <c r="F76" s="661" t="s">
        <v>173</v>
      </c>
      <c r="G76" s="678" t="s">
        <v>149</v>
      </c>
      <c r="H76" s="500"/>
      <c r="I76" s="417" t="s">
        <v>117</v>
      </c>
      <c r="J76" s="502"/>
      <c r="K76" s="679">
        <v>2.37</v>
      </c>
      <c r="L76" s="415">
        <v>2</v>
      </c>
      <c r="M76" s="502" t="s">
        <v>166</v>
      </c>
    </row>
    <row r="77" spans="1:16" ht="15" customHeight="1">
      <c r="A77" s="1811"/>
      <c r="B77" s="1801"/>
      <c r="C77" s="1780"/>
      <c r="D77" s="1780"/>
      <c r="E77" s="1773"/>
      <c r="F77" s="661" t="s">
        <v>176</v>
      </c>
      <c r="G77" s="678" t="s">
        <v>149</v>
      </c>
      <c r="H77" s="500"/>
      <c r="I77" s="417" t="s">
        <v>117</v>
      </c>
      <c r="J77" s="502"/>
      <c r="K77" s="502">
        <v>2.34</v>
      </c>
      <c r="L77" s="502">
        <v>2</v>
      </c>
      <c r="M77" s="502" t="s">
        <v>166</v>
      </c>
    </row>
    <row r="78" spans="1:16" ht="15" customHeight="1">
      <c r="A78" s="1811"/>
      <c r="B78" s="1801"/>
      <c r="C78" s="1780"/>
      <c r="D78" s="1780"/>
      <c r="E78" s="1773"/>
      <c r="F78" s="661" t="s">
        <v>177</v>
      </c>
      <c r="G78" s="678" t="s">
        <v>149</v>
      </c>
      <c r="H78" s="500"/>
      <c r="I78" s="417" t="s">
        <v>117</v>
      </c>
      <c r="J78" s="502"/>
      <c r="K78" s="502">
        <v>316.76</v>
      </c>
      <c r="L78" s="502">
        <v>300</v>
      </c>
      <c r="M78" s="502" t="s">
        <v>166</v>
      </c>
    </row>
    <row r="79" spans="1:16" ht="15" customHeight="1">
      <c r="A79" s="1811"/>
      <c r="B79" s="1801"/>
      <c r="C79" s="1780"/>
      <c r="D79" s="1780"/>
      <c r="E79" s="1773"/>
      <c r="F79" s="414" t="s">
        <v>273</v>
      </c>
      <c r="G79" s="502" t="s">
        <v>149</v>
      </c>
      <c r="H79" s="502"/>
      <c r="I79" s="417" t="s">
        <v>117</v>
      </c>
      <c r="J79" s="502"/>
      <c r="K79" s="502">
        <v>13.06</v>
      </c>
      <c r="L79" s="502">
        <v>12</v>
      </c>
      <c r="M79" s="502" t="s">
        <v>166</v>
      </c>
    </row>
    <row r="80" spans="1:16" ht="15" customHeight="1">
      <c r="A80" s="1811"/>
      <c r="B80" s="1801"/>
      <c r="C80" s="1780"/>
      <c r="D80" s="1780"/>
      <c r="E80" s="1773"/>
      <c r="F80" s="414" t="s">
        <v>274</v>
      </c>
      <c r="G80" s="502" t="s">
        <v>149</v>
      </c>
      <c r="H80" s="502"/>
      <c r="I80" s="417" t="s">
        <v>117</v>
      </c>
      <c r="J80" s="502"/>
      <c r="K80" s="502">
        <v>21.92</v>
      </c>
      <c r="L80" s="502">
        <v>20</v>
      </c>
      <c r="M80" s="502" t="s">
        <v>166</v>
      </c>
    </row>
    <row r="81" spans="1:13" ht="15" customHeight="1">
      <c r="A81" s="1811"/>
      <c r="B81" s="1801"/>
      <c r="C81" s="1780"/>
      <c r="D81" s="1780"/>
      <c r="E81" s="1773"/>
      <c r="F81" s="414" t="s">
        <v>275</v>
      </c>
      <c r="G81" s="502" t="s">
        <v>149</v>
      </c>
      <c r="H81" s="502"/>
      <c r="I81" s="417" t="s">
        <v>117</v>
      </c>
      <c r="J81" s="502"/>
      <c r="K81" s="884">
        <v>26.02</v>
      </c>
      <c r="L81" s="502">
        <v>25</v>
      </c>
      <c r="M81" s="502" t="s">
        <v>166</v>
      </c>
    </row>
    <row r="82" spans="1:13" ht="15" customHeight="1">
      <c r="A82" s="1811"/>
      <c r="B82" s="1801"/>
      <c r="C82" s="1780"/>
      <c r="D82" s="1780"/>
      <c r="E82" s="1773"/>
      <c r="F82" s="414" t="s">
        <v>288</v>
      </c>
      <c r="G82" s="502" t="s">
        <v>149</v>
      </c>
      <c r="H82" s="502"/>
      <c r="I82" s="417" t="s">
        <v>117</v>
      </c>
      <c r="J82" s="502"/>
      <c r="K82" s="502">
        <v>2.5</v>
      </c>
      <c r="L82" s="502">
        <v>2</v>
      </c>
      <c r="M82" s="502" t="s">
        <v>166</v>
      </c>
    </row>
    <row r="83" spans="1:13" ht="15" customHeight="1">
      <c r="A83" s="1812"/>
      <c r="B83" s="1802"/>
      <c r="C83" s="1780"/>
      <c r="D83" s="1780"/>
      <c r="E83" s="1773"/>
      <c r="F83" s="680"/>
      <c r="G83" s="588"/>
      <c r="H83" s="588"/>
      <c r="I83" s="588"/>
      <c r="J83" s="588"/>
      <c r="K83" s="588"/>
      <c r="L83" s="588"/>
      <c r="M83" s="588"/>
    </row>
    <row r="84" spans="1:13" ht="15" customHeight="1">
      <c r="A84" s="1810" t="s">
        <v>15</v>
      </c>
      <c r="B84" s="1807" t="s">
        <v>152</v>
      </c>
      <c r="C84" s="1780"/>
      <c r="D84" s="1780"/>
      <c r="E84" s="1773">
        <v>50</v>
      </c>
      <c r="F84" s="681" t="s">
        <v>291</v>
      </c>
      <c r="G84" s="502" t="s">
        <v>149</v>
      </c>
      <c r="H84" s="682"/>
      <c r="I84" s="417" t="s">
        <v>117</v>
      </c>
      <c r="J84" s="682"/>
      <c r="K84" s="682">
        <v>1.19</v>
      </c>
      <c r="L84" s="682">
        <v>5</v>
      </c>
      <c r="M84" s="32" t="s">
        <v>165</v>
      </c>
    </row>
    <row r="85" spans="1:13" ht="15" customHeight="1">
      <c r="A85" s="1811"/>
      <c r="B85" s="1808"/>
      <c r="C85" s="1780"/>
      <c r="D85" s="1780"/>
      <c r="E85" s="1773"/>
      <c r="F85" s="683"/>
      <c r="G85" s="684"/>
      <c r="H85" s="684"/>
      <c r="I85" s="684"/>
      <c r="J85" s="684"/>
      <c r="K85" s="684"/>
      <c r="L85" s="684"/>
      <c r="M85" s="684"/>
    </row>
    <row r="86" spans="1:13" ht="15" customHeight="1">
      <c r="A86" s="1811"/>
      <c r="B86" s="1808"/>
      <c r="C86" s="1780"/>
      <c r="D86" s="1780"/>
      <c r="E86" s="1773"/>
      <c r="F86" s="356"/>
      <c r="G86" s="357"/>
      <c r="H86" s="357"/>
      <c r="I86" s="357"/>
      <c r="J86" s="357"/>
      <c r="K86" s="357"/>
      <c r="L86" s="357"/>
      <c r="M86" s="357"/>
    </row>
    <row r="87" spans="1:13" ht="15" customHeight="1">
      <c r="A87" s="1812"/>
      <c r="B87" s="1809"/>
      <c r="C87" s="1780"/>
      <c r="D87" s="1780"/>
      <c r="E87" s="1773"/>
      <c r="F87" s="358"/>
      <c r="G87" s="359"/>
      <c r="H87" s="359"/>
      <c r="I87" s="359"/>
      <c r="J87" s="359"/>
      <c r="K87" s="359"/>
      <c r="L87" s="359"/>
      <c r="M87" s="359"/>
    </row>
    <row r="88" spans="1:13" ht="49.15" customHeight="1">
      <c r="A88" s="1815" t="s">
        <v>34</v>
      </c>
      <c r="B88" s="1816"/>
      <c r="C88" s="296" t="s">
        <v>83</v>
      </c>
      <c r="D88" s="1779" t="s">
        <v>80</v>
      </c>
      <c r="E88" s="1779"/>
      <c r="F88" s="1189" t="s">
        <v>38</v>
      </c>
      <c r="G88" s="1189" t="s">
        <v>64</v>
      </c>
      <c r="H88" s="1189" t="s">
        <v>45</v>
      </c>
      <c r="I88" s="1189" t="s">
        <v>39</v>
      </c>
      <c r="J88" s="1189" t="s">
        <v>90</v>
      </c>
      <c r="K88" s="1189" t="s">
        <v>91</v>
      </c>
      <c r="L88" s="1189" t="s">
        <v>92</v>
      </c>
      <c r="M88" s="1172" t="s">
        <v>40</v>
      </c>
    </row>
    <row r="89" spans="1:13" ht="21" customHeight="1">
      <c r="A89" s="1510"/>
      <c r="B89" s="1817"/>
      <c r="C89" s="296" t="s">
        <v>53</v>
      </c>
      <c r="D89" s="296" t="s">
        <v>53</v>
      </c>
      <c r="E89" s="296" t="s">
        <v>32</v>
      </c>
      <c r="F89" s="1209"/>
      <c r="G89" s="1208"/>
      <c r="H89" s="1209"/>
      <c r="I89" s="1209"/>
      <c r="J89" s="1209"/>
      <c r="K89" s="1209"/>
      <c r="L89" s="1209"/>
      <c r="M89" s="1768"/>
    </row>
    <row r="90" spans="1:13" ht="15" customHeight="1">
      <c r="A90" s="1826" t="s">
        <v>17</v>
      </c>
      <c r="B90" s="1827"/>
      <c r="C90" s="714">
        <f>((C17*0.3))</f>
        <v>162.12030000000001</v>
      </c>
      <c r="D90" s="714">
        <f>C90</f>
        <v>162.12030000000001</v>
      </c>
      <c r="E90" s="310">
        <f>SUM(E91)</f>
        <v>162</v>
      </c>
      <c r="F90" s="360"/>
      <c r="G90" s="361"/>
      <c r="H90" s="1766"/>
      <c r="I90" s="1766"/>
      <c r="J90" s="1766"/>
      <c r="K90" s="1766"/>
      <c r="L90" s="1766"/>
      <c r="M90" s="1767"/>
    </row>
    <row r="91" spans="1:13" s="133" customFormat="1" ht="15" customHeight="1">
      <c r="A91" s="1810" t="s">
        <v>17</v>
      </c>
      <c r="B91" s="1506" t="s">
        <v>71</v>
      </c>
      <c r="C91" s="1774"/>
      <c r="D91" s="1774"/>
      <c r="E91" s="1773">
        <v>162</v>
      </c>
      <c r="F91" s="129"/>
      <c r="G91" s="122"/>
      <c r="H91" s="40"/>
      <c r="I91" s="40"/>
      <c r="J91" s="134"/>
      <c r="K91" s="134"/>
      <c r="L91" s="106"/>
      <c r="M91" s="124"/>
    </row>
    <row r="92" spans="1:13" ht="16.5" customHeight="1">
      <c r="A92" s="1811"/>
      <c r="B92" s="1508"/>
      <c r="C92" s="1774"/>
      <c r="D92" s="1774"/>
      <c r="E92" s="1773"/>
      <c r="F92" s="728" t="s">
        <v>297</v>
      </c>
      <c r="G92" s="724" t="s">
        <v>149</v>
      </c>
      <c r="H92" s="725" t="s">
        <v>170</v>
      </c>
      <c r="I92" s="725" t="s">
        <v>96</v>
      </c>
      <c r="J92" s="726">
        <v>1</v>
      </c>
      <c r="K92" s="726">
        <v>1</v>
      </c>
      <c r="L92" s="729">
        <v>20</v>
      </c>
      <c r="M92" s="775" t="s">
        <v>254</v>
      </c>
    </row>
    <row r="93" spans="1:13" ht="15.75" customHeight="1">
      <c r="A93" s="1811"/>
      <c r="B93" s="1508"/>
      <c r="C93" s="1774"/>
      <c r="D93" s="1774"/>
      <c r="E93" s="1773"/>
      <c r="F93" s="740" t="s">
        <v>296</v>
      </c>
      <c r="G93" s="724" t="s">
        <v>149</v>
      </c>
      <c r="H93" s="727" t="s">
        <v>170</v>
      </c>
      <c r="I93" s="727" t="s">
        <v>120</v>
      </c>
      <c r="J93" s="725">
        <v>1</v>
      </c>
      <c r="K93" s="725">
        <v>1</v>
      </c>
      <c r="L93" s="727">
        <v>10</v>
      </c>
      <c r="M93" s="775" t="s">
        <v>254</v>
      </c>
    </row>
    <row r="94" spans="1:13" ht="17.25" customHeight="1">
      <c r="A94" s="1811"/>
      <c r="B94" s="1508"/>
      <c r="C94" s="1774"/>
      <c r="D94" s="1774"/>
      <c r="E94" s="1773"/>
      <c r="F94" s="740" t="s">
        <v>298</v>
      </c>
      <c r="G94" s="724" t="s">
        <v>149</v>
      </c>
      <c r="H94" s="727" t="s">
        <v>170</v>
      </c>
      <c r="I94" s="727" t="s">
        <v>120</v>
      </c>
      <c r="J94" s="725">
        <v>1</v>
      </c>
      <c r="K94" s="725">
        <v>1</v>
      </c>
      <c r="L94" s="727">
        <v>10</v>
      </c>
      <c r="M94" s="775" t="s">
        <v>254</v>
      </c>
    </row>
    <row r="95" spans="1:13" ht="16.5" customHeight="1">
      <c r="A95" s="1811"/>
      <c r="B95" s="1508"/>
      <c r="C95" s="1774"/>
      <c r="D95" s="1774"/>
      <c r="E95" s="1773"/>
      <c r="F95" s="737" t="s">
        <v>295</v>
      </c>
      <c r="G95" s="724" t="s">
        <v>149</v>
      </c>
      <c r="H95" s="727" t="s">
        <v>170</v>
      </c>
      <c r="I95" s="727" t="s">
        <v>120</v>
      </c>
      <c r="J95" s="725">
        <v>1</v>
      </c>
      <c r="K95" s="725">
        <v>1</v>
      </c>
      <c r="L95" s="727">
        <v>10</v>
      </c>
      <c r="M95" s="775" t="s">
        <v>254</v>
      </c>
    </row>
    <row r="96" spans="1:13" ht="48" customHeight="1">
      <c r="A96" s="1811"/>
      <c r="B96" s="1508"/>
      <c r="C96" s="1774"/>
      <c r="D96" s="1774"/>
      <c r="E96" s="1773"/>
      <c r="F96" s="737" t="s">
        <v>321</v>
      </c>
      <c r="G96" s="727" t="s">
        <v>149</v>
      </c>
      <c r="H96" s="727" t="s">
        <v>170</v>
      </c>
      <c r="I96" s="727" t="s">
        <v>120</v>
      </c>
      <c r="J96" s="725">
        <v>1</v>
      </c>
      <c r="K96" s="725">
        <v>1</v>
      </c>
      <c r="L96" s="729">
        <v>50</v>
      </c>
      <c r="M96" s="775" t="s">
        <v>254</v>
      </c>
    </row>
    <row r="97" spans="1:13" ht="48.75" customHeight="1">
      <c r="A97" s="1811"/>
      <c r="B97" s="1508"/>
      <c r="C97" s="1774"/>
      <c r="D97" s="1774"/>
      <c r="E97" s="1773"/>
      <c r="F97" s="739" t="s">
        <v>282</v>
      </c>
      <c r="G97" s="727" t="s">
        <v>149</v>
      </c>
      <c r="H97" s="727" t="s">
        <v>170</v>
      </c>
      <c r="I97" s="727" t="s">
        <v>120</v>
      </c>
      <c r="J97" s="725">
        <v>1</v>
      </c>
      <c r="K97" s="725">
        <v>1</v>
      </c>
      <c r="L97" s="729">
        <v>40</v>
      </c>
      <c r="M97" s="775" t="s">
        <v>254</v>
      </c>
    </row>
    <row r="98" spans="1:13" ht="15" customHeight="1">
      <c r="A98" s="1812"/>
      <c r="B98" s="1531"/>
      <c r="C98" s="1774"/>
      <c r="D98" s="1774"/>
      <c r="E98" s="1773"/>
      <c r="F98" s="795"/>
      <c r="G98" s="744"/>
      <c r="H98" s="744"/>
      <c r="I98" s="744"/>
      <c r="J98" s="796"/>
      <c r="K98" s="796"/>
      <c r="L98" s="744"/>
      <c r="M98" s="744"/>
    </row>
    <row r="99" spans="1:13" ht="16.5" customHeight="1">
      <c r="A99" s="1819" t="s">
        <v>74</v>
      </c>
      <c r="B99" s="1824" t="s">
        <v>75</v>
      </c>
      <c r="C99" s="1818"/>
      <c r="D99" s="1823"/>
      <c r="E99" s="1822">
        <v>10</v>
      </c>
      <c r="F99" s="797" t="s">
        <v>130</v>
      </c>
      <c r="G99" s="721" t="s">
        <v>149</v>
      </c>
      <c r="H99" s="721"/>
      <c r="I99" s="721" t="s">
        <v>128</v>
      </c>
      <c r="J99" s="734"/>
      <c r="K99" s="734">
        <v>3</v>
      </c>
      <c r="L99" s="721">
        <v>100</v>
      </c>
      <c r="M99" s="752" t="s">
        <v>254</v>
      </c>
    </row>
    <row r="100" spans="1:13" ht="17.25" customHeight="1">
      <c r="A100" s="1820"/>
      <c r="B100" s="1825"/>
      <c r="C100" s="1818"/>
      <c r="D100" s="1823"/>
      <c r="E100" s="1822"/>
      <c r="F100" s="132" t="s">
        <v>131</v>
      </c>
      <c r="G100" s="250" t="s">
        <v>149</v>
      </c>
      <c r="H100" s="250"/>
      <c r="I100" s="250" t="s">
        <v>128</v>
      </c>
      <c r="J100" s="157"/>
      <c r="K100" s="157" t="s">
        <v>129</v>
      </c>
      <c r="L100" s="745">
        <v>20</v>
      </c>
      <c r="M100" s="147" t="s">
        <v>254</v>
      </c>
    </row>
    <row r="101" spans="1:13">
      <c r="A101" s="228"/>
      <c r="B101" s="228"/>
      <c r="C101" s="234"/>
      <c r="D101" s="234"/>
      <c r="E101" s="225"/>
      <c r="F101" s="217"/>
      <c r="G101" s="217"/>
      <c r="H101" s="217"/>
      <c r="I101" s="217"/>
      <c r="J101" s="217"/>
      <c r="K101" s="217"/>
      <c r="L101" s="217"/>
      <c r="M101" s="217"/>
    </row>
    <row r="102" spans="1:13">
      <c r="A102" s="228"/>
      <c r="B102" s="397"/>
      <c r="C102" s="398"/>
      <c r="D102" s="398"/>
      <c r="E102" s="399"/>
      <c r="F102" s="400"/>
      <c r="G102" s="400"/>
      <c r="H102" s="217"/>
      <c r="I102" s="217"/>
      <c r="J102" s="217"/>
      <c r="K102" s="217"/>
      <c r="L102" s="217"/>
      <c r="M102" s="217"/>
    </row>
    <row r="103" spans="1:13" ht="15.75" thickBot="1">
      <c r="A103" s="228"/>
      <c r="B103" s="401" t="s">
        <v>76</v>
      </c>
      <c r="C103" s="402"/>
      <c r="D103" s="403"/>
      <c r="E103" s="399"/>
      <c r="F103" s="400"/>
      <c r="G103" s="400"/>
      <c r="H103" s="217"/>
      <c r="I103" s="217"/>
      <c r="J103" s="217"/>
      <c r="K103" s="217"/>
      <c r="L103" s="217"/>
      <c r="M103" s="217"/>
    </row>
    <row r="104" spans="1:13" ht="16.5" thickBot="1">
      <c r="A104" s="228"/>
      <c r="B104" s="404" t="s">
        <v>153</v>
      </c>
      <c r="C104" s="695">
        <f>SUM(C22,C90)</f>
        <v>536.61819300000013</v>
      </c>
      <c r="D104" s="405"/>
      <c r="E104" s="399"/>
      <c r="F104" s="400"/>
      <c r="G104" s="400"/>
      <c r="H104" s="217"/>
      <c r="I104" s="217"/>
      <c r="J104" s="217"/>
      <c r="K104" s="217"/>
      <c r="L104" s="217"/>
      <c r="M104" s="217"/>
    </row>
    <row r="105" spans="1:13" ht="18.75" thickBot="1">
      <c r="A105" s="228"/>
      <c r="B105" s="404" t="s">
        <v>154</v>
      </c>
      <c r="C105" s="696">
        <f>SUM(D22:D90)</f>
        <v>1285.6139790000002</v>
      </c>
      <c r="D105" s="406"/>
      <c r="E105" s="399"/>
      <c r="F105" s="400"/>
      <c r="G105" s="400"/>
      <c r="H105" s="217"/>
      <c r="I105" s="217"/>
      <c r="J105" s="217"/>
      <c r="K105" s="217"/>
      <c r="L105" s="217"/>
      <c r="M105" s="217"/>
    </row>
    <row r="106" spans="1:13">
      <c r="A106" s="217"/>
      <c r="B106" s="407"/>
      <c r="C106" s="407"/>
      <c r="D106" s="408"/>
      <c r="E106" s="400"/>
      <c r="F106" s="400"/>
      <c r="G106" s="400"/>
      <c r="H106" s="217"/>
      <c r="I106" s="217"/>
      <c r="J106" s="217"/>
      <c r="K106" s="217"/>
      <c r="L106" s="217"/>
      <c r="M106" s="217"/>
    </row>
    <row r="107" spans="1:13">
      <c r="A107" s="45"/>
      <c r="B107" s="409" t="s">
        <v>183</v>
      </c>
      <c r="C107" s="410">
        <v>540</v>
      </c>
      <c r="D107" s="264"/>
      <c r="E107" s="264"/>
      <c r="F107" s="264"/>
      <c r="G107" s="264"/>
      <c r="H107" s="31"/>
      <c r="I107" s="31"/>
      <c r="J107" s="31"/>
      <c r="K107" s="217"/>
      <c r="L107" s="217"/>
      <c r="M107" s="217"/>
    </row>
    <row r="108" spans="1:13">
      <c r="A108" s="45"/>
      <c r="B108" s="409" t="s">
        <v>184</v>
      </c>
      <c r="C108" s="410">
        <v>1344</v>
      </c>
      <c r="D108" s="264"/>
      <c r="E108" s="264"/>
      <c r="F108" s="264"/>
      <c r="G108" s="264"/>
      <c r="H108" s="31"/>
      <c r="I108" s="31"/>
      <c r="J108" s="31"/>
      <c r="K108" s="217"/>
      <c r="L108" s="217"/>
      <c r="M108" s="217"/>
    </row>
    <row r="109" spans="1:13">
      <c r="A109" s="45"/>
      <c r="B109" s="251"/>
      <c r="C109" s="411"/>
      <c r="D109" s="264"/>
      <c r="E109" s="264"/>
      <c r="F109" s="264"/>
      <c r="G109" s="264"/>
      <c r="H109" s="31"/>
      <c r="I109" s="31"/>
      <c r="J109" s="31"/>
      <c r="K109" s="217"/>
      <c r="L109" s="217"/>
      <c r="M109" s="217"/>
    </row>
    <row r="110" spans="1:13">
      <c r="B110" s="251"/>
      <c r="C110" s="251"/>
      <c r="D110" s="251"/>
      <c r="E110" s="251"/>
      <c r="F110" s="251"/>
      <c r="G110" s="264"/>
      <c r="H110" s="31"/>
      <c r="I110" s="31"/>
      <c r="J110" s="31"/>
    </row>
    <row r="111" spans="1:13" ht="15.75">
      <c r="B111" s="93" t="s">
        <v>163</v>
      </c>
      <c r="C111" s="17"/>
      <c r="D111" s="17"/>
      <c r="E111" s="17"/>
      <c r="F111" s="17"/>
      <c r="G111" s="31"/>
      <c r="H111" s="31"/>
      <c r="I111" s="31"/>
      <c r="J111" s="31"/>
    </row>
    <row r="112" spans="1:13" ht="15.75">
      <c r="B112" s="93"/>
      <c r="C112" s="95" t="s">
        <v>159</v>
      </c>
      <c r="D112" s="95"/>
      <c r="E112" s="95"/>
      <c r="F112" s="95"/>
      <c r="G112" s="11"/>
      <c r="H112" s="11"/>
      <c r="I112" s="11"/>
      <c r="J112" s="11"/>
    </row>
    <row r="113" spans="2:15">
      <c r="B113" s="11"/>
      <c r="C113" s="95" t="s">
        <v>359</v>
      </c>
      <c r="D113" s="95"/>
      <c r="E113" s="95"/>
      <c r="F113" s="95"/>
      <c r="G113" s="17"/>
      <c r="H113" s="17"/>
      <c r="I113" s="11"/>
      <c r="J113" s="11"/>
    </row>
    <row r="114" spans="2:15">
      <c r="B114" s="11"/>
      <c r="C114" s="95" t="s">
        <v>216</v>
      </c>
      <c r="D114" s="95"/>
      <c r="E114" s="95"/>
      <c r="F114" s="95"/>
      <c r="G114" s="17"/>
      <c r="H114" s="17"/>
      <c r="I114" s="11"/>
      <c r="J114" s="11"/>
    </row>
    <row r="115" spans="2:15">
      <c r="C115" s="1821"/>
      <c r="D115" s="1683"/>
      <c r="E115" s="1683"/>
      <c r="F115" s="1683"/>
      <c r="G115" s="1683"/>
      <c r="H115" s="1683"/>
      <c r="I115" s="1683"/>
      <c r="J115" s="1683"/>
      <c r="K115" s="1683"/>
      <c r="L115" s="1683"/>
      <c r="M115" s="133"/>
      <c r="N115" s="133"/>
      <c r="O115" s="133"/>
    </row>
    <row r="116" spans="2:15" ht="15.75">
      <c r="G116" s="19"/>
      <c r="H116" s="19"/>
      <c r="I116" s="11"/>
      <c r="J116" s="18"/>
    </row>
  </sheetData>
  <protectedRanges>
    <protectedRange sqref="E90:E98 F17:G18 G32 F90:M90 E22:E25 F73:M73 F98:M98 G61 E27:E34 E43:E53 E55:E70 E40:E41 G79:H82 E72:E87 K77:L87 J76:J87 F83:I83 F85:I87 F84:H84 M76:M83 C18:D18 M85:M87" name="Range1_4"/>
    <protectedRange sqref="C14:E15" name="Range1_1_2"/>
    <protectedRange password="CDC0" sqref="H14" name="Range1_2_1_2"/>
    <protectedRange password="CDC0" sqref="M74:M75 I74:K75 I76:I82 I84" name="Range1_3_1_1_1"/>
    <protectedRange password="CDC0" sqref="L74:L75" name="Range1_5_2_1_1"/>
    <protectedRange sqref="G91 L91 I91" name="Range1_2_3"/>
    <protectedRange sqref="E99:E100 F99:G99" name="Range1_3_1"/>
    <protectedRange password="CDC0" sqref="F100" name="Range1_1_1_2_1"/>
    <protectedRange sqref="C12:D12" name="Range1_4_1"/>
    <protectedRange sqref="C13:D13" name="Range1_5"/>
    <protectedRange sqref="C16:E16" name="Range1_1_2_1"/>
    <protectedRange sqref="E88" name="Range1_6"/>
    <protectedRange sqref="F88" name="Range1_7"/>
    <protectedRange sqref="G88" name="Range1_8"/>
    <protectedRange sqref="H88" name="Range1_9"/>
    <protectedRange sqref="I88" name="Range1_10"/>
    <protectedRange sqref="J88" name="Range1_11"/>
    <protectedRange sqref="K88" name="Range1_12"/>
    <protectedRange sqref="L88" name="Range1_13"/>
    <protectedRange sqref="M88" name="Range1_14"/>
    <protectedRange password="CDC0" sqref="J32 H32:H34 H74:H78 H40:H41" name="Range1_11_1"/>
    <protectedRange password="CDC0" sqref="I32" name="Range1_12_8_1_1_1"/>
    <protectedRange password="CDC0" sqref="H91" name="Range1_17_1"/>
    <protectedRange sqref="F76:G78" name="Range1_1_1_4"/>
    <protectedRange password="CDC0" sqref="F75:G75" name="Range1_2_1_1_1_1_1"/>
    <protectedRange password="CDC0" sqref="F74:G74" name="Range1_3_1_1"/>
    <protectedRange password="CDC0" sqref="N63" name="Range1_12_1_2_1"/>
    <protectedRange password="CDC0" sqref="K76:L76" name="Range1"/>
    <protectedRange password="CDC0" sqref="H27:I27" name="Range1_1_4"/>
    <protectedRange password="CDC0" sqref="H30:I31" name="Range1_1_5"/>
    <protectedRange password="CDC0" sqref="L31" name="Range1_11_2_2_1"/>
    <protectedRange password="CDC0" sqref="K31" name="Range1_7_2_1"/>
    <protectedRange password="CDC0" sqref="J31" name="Range1_7_2_1_1"/>
    <protectedRange password="CDC0" sqref="L34 L40:L41" name="Range1_15_1_1_1"/>
    <protectedRange password="CDC0" sqref="L32:L33" name="Range1_15_1_1_2"/>
    <protectedRange password="CDC0" sqref="M32:M34 M40:M42" name="Range1_6_5_1"/>
    <protectedRange password="CDC0" sqref="K45 H61" name="Range1_12_8_1_1"/>
    <protectedRange password="CDC0" sqref="L45" name="Range1_16_1_1"/>
    <protectedRange password="CDC0" sqref="J91:K91" name="Range1_21_1_1"/>
    <protectedRange password="CDC0" sqref="M31 M25" name="Range1_6_1"/>
    <protectedRange password="CDC0" sqref="M45" name="Range1_6_2"/>
    <protectedRange password="CDC0" sqref="F27:F28" name="Range1_1_1"/>
    <protectedRange password="CDC0" sqref="L27:L29" name="Range1_11_2_2_1_1"/>
    <protectedRange password="CDC0" sqref="F61 F72" name="Range1_12_1_4"/>
    <protectedRange password="CDC0" sqref="M44" name="Range1_7_1"/>
    <protectedRange password="CDC0" sqref="K44:L44 L49" name="Range1_12_1_4_1"/>
    <protectedRange password="CDC0" sqref="L57:L58 K56:K58" name="Range1_3_3"/>
    <protectedRange password="CDC0" sqref="M61 M46:M54" name="Range1_6_5_3"/>
    <protectedRange password="CDC0" sqref="M56:M58" name="Range1_7_3"/>
    <protectedRange password="CDC0" sqref="L46:L48 K51:L52 I62:I70 K62:L70 I61:L61 L42 L56 I72 K72:L72" name="Range1_12_1_4_3"/>
    <protectedRange password="CDC0" sqref="K47:K50" name="Range1_12_1_1_3_1"/>
    <protectedRange password="CDC0" sqref="H72" name="Range1_12_1_5_1_1"/>
    <protectedRange password="CDC0" sqref="J72" name="Range1_12_1_4_3_1"/>
    <protectedRange password="CDC0" sqref="M59" name="Range1_6_10_3_1"/>
    <protectedRange password="CDC0" sqref="K59:L59" name="Range1_12_1_5_2_1"/>
    <protectedRange password="CDC0" sqref="K60:L60" name="Range1_12_1_13_1_1"/>
    <protectedRange password="CDC0" sqref="M60 M62:M71" name="Range1_6_15_1_1"/>
    <protectedRange password="CDC0" sqref="D42" name="Range1_18"/>
    <protectedRange password="CDC0" sqref="E42" name="Range1_12_9"/>
    <protectedRange password="CDC0" sqref="F42 K42 N42 H42:I42" name="Range1_12_1_10"/>
    <protectedRange password="CDC0" sqref="J42" name="Range1_12_1_2_1_1"/>
    <protectedRange password="CDC0" sqref="D54" name="Range1_16"/>
    <protectedRange password="CDC0" sqref="E54" name="Range1_12_7"/>
    <protectedRange password="CDC0" sqref="N54" name="Range1_12_1_8"/>
    <protectedRange password="CDC0" sqref="M99:M100 M72 M91" name="Range1_6_7_1_4_8_1_1_3"/>
    <protectedRange sqref="E35:E39" name="Range1_4_2"/>
    <protectedRange password="CDC0" sqref="M35:M39 M27:M30" name="Range1_6_5_1_1"/>
    <protectedRange password="CDC0" sqref="J35:J39 H35:H39" name="Range1_1_5_1_1_1_1"/>
    <protectedRange password="CDC0" sqref="I35:I39" name="Range1_12_8_1_1_3_1_1_1"/>
    <protectedRange password="CDC0" sqref="L71" name="Range1_12_1_4_3_2"/>
    <protectedRange password="CDC0" sqref="D71" name="Range1_18_1"/>
    <protectedRange password="CDC0" sqref="E71" name="Range1_12_9_1"/>
    <protectedRange password="CDC0" sqref="N71 H71:I71 K71" name="Range1_12_1_10_1"/>
    <protectedRange password="CDC0" sqref="J71" name="Range1_12_1_2_1_1_1"/>
    <protectedRange password="CDC0" sqref="F62:F70" name="Range1_12_1_15_1_1_1_1_1_1"/>
    <protectedRange password="CDC0" sqref="F71" name="Range1_12_1_3_3_1_1_1_1_1_1"/>
    <protectedRange password="CDC0" sqref="F79:F82" name="Range1_24_3_1_1_1"/>
    <protectedRange password="CDC0" sqref="J62:J70" name="Range1_12_1_4_3_1_2"/>
    <protectedRange password="CDC0" sqref="H62:H70" name="Range1_12_1_7_2_1_1_1_1_1_1"/>
    <protectedRange password="CDC0" sqref="M92:M94" name="Range1_6_7_1_4_8_1_1_1_2"/>
    <protectedRange password="CDC0" sqref="F96:F97" name="Range1_23_2_1_1_1_1_1_2"/>
    <protectedRange password="CDC0" sqref="G96:K97" name="Range1_16_4_1_1_1_1_1_1_2"/>
    <protectedRange password="CDC0" sqref="M95:M97" name="Range1_6_7_6_1_1_1_1_1_1_2"/>
    <protectedRange sqref="G45 G50 G53:G55" name="Range1_4_4"/>
    <protectedRange password="CDC0" sqref="H46:H49" name="Range1_11_1_2"/>
    <protectedRange password="CDC0" sqref="H44 H51:H54 H56:H60" name="Range1_1_5_2"/>
    <protectedRange password="CDC0" sqref="I45" name="Range1_12_13_1_1_1_2"/>
    <protectedRange password="CDC0" sqref="J45 H55 H45 H50" name="Range1_12_8_1_1_3"/>
    <protectedRange password="CDC0" sqref="F56:F58" name="Range1_3_4"/>
    <protectedRange password="CDC0" sqref="F44:F52" name="Range1_12_1_4_4"/>
    <protectedRange password="CDC0" sqref="I44:J44" name="Range1_12_1_4_1_2"/>
    <protectedRange password="CDC0" sqref="I51:J52 I46:I50 I53 I55:I58" name="Range1_12_1_4_3_4"/>
    <protectedRange password="CDC0" sqref="J46:J50" name="Range1_12_1_1_3_1_2"/>
    <protectedRange password="CDC0" sqref="J56:J58" name="Range1_3_2_2_2"/>
    <protectedRange password="CDC0" sqref="F59:G59 I59:J59 G60" name="Range1_12_1_5_2_1_2"/>
    <protectedRange password="CDC0" sqref="I60:J60 F60" name="Range1_12_1_13_1_1_2"/>
    <protectedRange sqref="H92:I92" name="Range1_11_5_1"/>
    <protectedRange password="CDC0" sqref="J92:K92" name="Range1_21_1_1_3_1"/>
    <protectedRange sqref="F92" name="Range1_12_3_3_1_2_1"/>
    <protectedRange password="CDC0" sqref="L93:L95" name="Range1_16_3_1_1_1_1_1_1_1_1"/>
    <protectedRange password="CDC0" sqref="F93:F95" name="Range1_23_2_1_1_1_1_1_1_1"/>
    <protectedRange password="CDC0" sqref="H93:K95" name="Range1_16_4_1_1_1_1_1_1_1_1"/>
    <protectedRange password="CDC0" sqref="M84" name="Range1_6_7_1_3"/>
    <protectedRange password="CDC0" sqref="M24" name="Range1_6_1_3_1"/>
    <protectedRange password="CDC0" sqref="K46" name="Range1_12_1_1_3_1_1"/>
  </protectedRanges>
  <mergeCells count="71">
    <mergeCell ref="C99:C100"/>
    <mergeCell ref="A99:A100"/>
    <mergeCell ref="C91:C98"/>
    <mergeCell ref="A88:B89"/>
    <mergeCell ref="C115:L115"/>
    <mergeCell ref="E99:E100"/>
    <mergeCell ref="D99:D100"/>
    <mergeCell ref="A91:A98"/>
    <mergeCell ref="B91:B98"/>
    <mergeCell ref="B99:B100"/>
    <mergeCell ref="G88:G89"/>
    <mergeCell ref="L88:L89"/>
    <mergeCell ref="I88:I89"/>
    <mergeCell ref="A90:B90"/>
    <mergeCell ref="A18:B18"/>
    <mergeCell ref="A16:B16"/>
    <mergeCell ref="A22:A43"/>
    <mergeCell ref="A17:B17"/>
    <mergeCell ref="A20:B21"/>
    <mergeCell ref="B74:B83"/>
    <mergeCell ref="A44:A73"/>
    <mergeCell ref="B44:B73"/>
    <mergeCell ref="B84:B87"/>
    <mergeCell ref="A84:A87"/>
    <mergeCell ref="A74:A83"/>
    <mergeCell ref="G15:K15"/>
    <mergeCell ref="A5:M6"/>
    <mergeCell ref="A14:B14"/>
    <mergeCell ref="C11:F11"/>
    <mergeCell ref="C12:E12"/>
    <mergeCell ref="A13:B13"/>
    <mergeCell ref="C13:E13"/>
    <mergeCell ref="C15:E15"/>
    <mergeCell ref="A7:M8"/>
    <mergeCell ref="A12:B12"/>
    <mergeCell ref="A11:B11"/>
    <mergeCell ref="A15:B15"/>
    <mergeCell ref="C16:E16"/>
    <mergeCell ref="D20:E20"/>
    <mergeCell ref="C14:E14"/>
    <mergeCell ref="E32:E43"/>
    <mergeCell ref="E25:E31"/>
    <mergeCell ref="C22:C87"/>
    <mergeCell ref="C17:E17"/>
    <mergeCell ref="F20:F21"/>
    <mergeCell ref="C18:E18"/>
    <mergeCell ref="E91:E98"/>
    <mergeCell ref="D91:D98"/>
    <mergeCell ref="F88:F89"/>
    <mergeCell ref="E84:E87"/>
    <mergeCell ref="E74:E83"/>
    <mergeCell ref="E44:E73"/>
    <mergeCell ref="D22:D43"/>
    <mergeCell ref="D88:E88"/>
    <mergeCell ref="D74:D83"/>
    <mergeCell ref="D44:D73"/>
    <mergeCell ref="D84:D87"/>
    <mergeCell ref="E22:E23"/>
    <mergeCell ref="G20:G21"/>
    <mergeCell ref="H20:H21"/>
    <mergeCell ref="H90:M90"/>
    <mergeCell ref="M88:M89"/>
    <mergeCell ref="H22:M22"/>
    <mergeCell ref="M20:M21"/>
    <mergeCell ref="L20:L21"/>
    <mergeCell ref="J20:J21"/>
    <mergeCell ref="I20:I21"/>
    <mergeCell ref="K20:K21"/>
    <mergeCell ref="J88:J89"/>
    <mergeCell ref="K88:K89"/>
    <mergeCell ref="H88:H89"/>
  </mergeCells>
  <phoneticPr fontId="10" type="noConversion"/>
  <pageMargins left="0.31496062992125984" right="0.31496062992125984" top="0.35433070866141736" bottom="0.35433070866141736" header="0.19685039370078741" footer="0.27559055118110237"/>
  <pageSetup paperSize="9" scale="39" fitToHeight="2" orientation="landscape" r:id="rId1"/>
  <headerFooter alignWithMargins="0"/>
  <rowBreaks count="1" manualBreakCount="1">
    <brk id="73" max="12" man="1"/>
  </rowBreaks>
  <ignoredErrors>
    <ignoredError sqref="E9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/>
  <dimension ref="A1:O149"/>
  <sheetViews>
    <sheetView view="pageBreakPreview" zoomScale="70" zoomScaleNormal="75" zoomScaleSheetLayoutView="70" workbookViewId="0">
      <selection activeCell="L13" sqref="L13"/>
    </sheetView>
  </sheetViews>
  <sheetFormatPr defaultColWidth="9.140625" defaultRowHeight="15"/>
  <cols>
    <col min="1" max="1" width="6.85546875" style="9" customWidth="1"/>
    <col min="2" max="2" width="38.7109375" style="9" customWidth="1"/>
    <col min="3" max="3" width="9.140625" style="9"/>
    <col min="4" max="4" width="10.140625" style="9" customWidth="1"/>
    <col min="5" max="5" width="25.85546875" style="9" customWidth="1"/>
    <col min="6" max="6" width="13.7109375" style="9" customWidth="1"/>
    <col min="7" max="7" width="16.5703125" style="9" customWidth="1"/>
    <col min="8" max="8" width="22" style="9" customWidth="1"/>
    <col min="9" max="9" width="26.28515625" style="9" customWidth="1"/>
    <col min="10" max="10" width="26.42578125" style="9" customWidth="1"/>
    <col min="11" max="11" width="25.5703125" style="9" customWidth="1"/>
    <col min="12" max="12" width="27.7109375" style="9" customWidth="1"/>
    <col min="13" max="16384" width="9.140625" style="9"/>
  </cols>
  <sheetData>
    <row r="1" spans="1:13" ht="18">
      <c r="J1" s="277" t="s">
        <v>361</v>
      </c>
      <c r="K1" s="1060"/>
      <c r="L1" s="277"/>
    </row>
    <row r="2" spans="1:13" ht="18">
      <c r="I2" s="97"/>
      <c r="J2" s="907" t="s">
        <v>358</v>
      </c>
      <c r="K2" s="1060"/>
      <c r="L2" s="277"/>
      <c r="M2" s="167"/>
    </row>
    <row r="3" spans="1:13" ht="18">
      <c r="I3" s="97"/>
      <c r="J3" s="277" t="s">
        <v>238</v>
      </c>
      <c r="K3" s="1060"/>
      <c r="L3" s="277"/>
      <c r="M3" s="167"/>
    </row>
    <row r="4" spans="1:13" ht="18" customHeight="1">
      <c r="I4" s="97"/>
      <c r="J4" s="917" t="s">
        <v>366</v>
      </c>
      <c r="K4" s="1060"/>
      <c r="L4" s="277"/>
      <c r="M4" s="167"/>
    </row>
    <row r="5" spans="1:13" ht="18" customHeight="1">
      <c r="I5" s="97"/>
      <c r="J5" s="97"/>
      <c r="K5" s="1861"/>
      <c r="L5" s="1861"/>
      <c r="M5" s="167"/>
    </row>
    <row r="7" spans="1:13">
      <c r="A7" s="1720" t="s">
        <v>347</v>
      </c>
      <c r="B7" s="1720"/>
      <c r="C7" s="1720"/>
      <c r="D7" s="1720"/>
      <c r="E7" s="1720"/>
      <c r="F7" s="1720"/>
      <c r="G7" s="1720"/>
      <c r="H7" s="1720"/>
      <c r="I7" s="1720"/>
      <c r="J7" s="1720"/>
      <c r="K7" s="1720"/>
      <c r="L7" s="1720"/>
    </row>
    <row r="8" spans="1:13" ht="22.5" customHeight="1">
      <c r="A8" s="1720"/>
      <c r="B8" s="1720"/>
      <c r="C8" s="1720"/>
      <c r="D8" s="1720"/>
      <c r="E8" s="1720"/>
      <c r="F8" s="1720"/>
      <c r="G8" s="1720"/>
      <c r="H8" s="1720"/>
      <c r="I8" s="1720"/>
      <c r="J8" s="1720"/>
      <c r="K8" s="1720"/>
      <c r="L8" s="1720"/>
    </row>
    <row r="9" spans="1:13">
      <c r="A9" s="1720" t="s">
        <v>337</v>
      </c>
      <c r="B9" s="1720"/>
      <c r="C9" s="1720"/>
      <c r="D9" s="1720"/>
      <c r="E9" s="1720"/>
      <c r="F9" s="1720"/>
      <c r="G9" s="1720"/>
      <c r="H9" s="1720"/>
      <c r="I9" s="1720"/>
      <c r="J9" s="1720"/>
      <c r="K9" s="1720"/>
      <c r="L9" s="1720"/>
    </row>
    <row r="10" spans="1:13" hidden="1">
      <c r="A10" s="1720"/>
      <c r="B10" s="1720"/>
      <c r="C10" s="1720"/>
      <c r="D10" s="1720"/>
      <c r="E10" s="1720"/>
      <c r="F10" s="1720"/>
      <c r="G10" s="1720"/>
      <c r="H10" s="1720"/>
      <c r="I10" s="1720"/>
      <c r="J10" s="1720"/>
      <c r="K10" s="1720"/>
      <c r="L10" s="1720"/>
    </row>
    <row r="11" spans="1:13">
      <c r="A11" s="74"/>
      <c r="B11" s="74"/>
      <c r="C11" s="75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5.75">
      <c r="A12" s="1329" t="s">
        <v>27</v>
      </c>
      <c r="B12" s="1488"/>
      <c r="C12" s="1492" t="s">
        <v>43</v>
      </c>
      <c r="D12" s="1493"/>
      <c r="E12" s="1494"/>
      <c r="F12" s="74"/>
      <c r="G12" s="42" t="s">
        <v>33</v>
      </c>
      <c r="H12" s="170"/>
      <c r="I12" s="74"/>
      <c r="J12" s="74"/>
      <c r="K12" s="74"/>
      <c r="L12" s="74"/>
    </row>
    <row r="13" spans="1:13" ht="15.75">
      <c r="A13" s="1330" t="s">
        <v>29</v>
      </c>
      <c r="B13" s="1496"/>
      <c r="C13" s="1497">
        <v>2021</v>
      </c>
      <c r="D13" s="1498"/>
      <c r="E13" s="76"/>
      <c r="F13" s="77"/>
      <c r="G13" s="77"/>
      <c r="H13" s="74"/>
      <c r="I13" s="74"/>
      <c r="J13" s="74"/>
      <c r="K13" s="74"/>
      <c r="L13" s="74"/>
    </row>
    <row r="14" spans="1:13" ht="15.75">
      <c r="A14" s="1329" t="s">
        <v>28</v>
      </c>
      <c r="B14" s="1488"/>
      <c r="C14" s="1741" t="s">
        <v>158</v>
      </c>
      <c r="D14" s="1743"/>
      <c r="E14" s="78"/>
      <c r="F14" s="77"/>
      <c r="G14" s="77"/>
      <c r="H14" s="74"/>
      <c r="I14" s="79"/>
      <c r="J14" s="79"/>
      <c r="K14" s="74"/>
      <c r="L14" s="74"/>
    </row>
    <row r="15" spans="1:13" ht="16.5" thickBot="1">
      <c r="A15" s="80"/>
      <c r="B15" s="81"/>
      <c r="C15" s="1877"/>
      <c r="D15" s="1877"/>
      <c r="E15" s="82"/>
      <c r="F15" s="77"/>
      <c r="G15" s="83"/>
      <c r="H15" s="74"/>
      <c r="I15" s="79"/>
      <c r="J15" s="79"/>
      <c r="K15" s="74"/>
      <c r="L15" s="74"/>
    </row>
    <row r="16" spans="1:13" ht="96.75" customHeight="1" thickBot="1">
      <c r="A16" s="1278" t="s">
        <v>52</v>
      </c>
      <c r="B16" s="1642"/>
      <c r="C16" s="1885">
        <v>69937</v>
      </c>
      <c r="D16" s="1886"/>
      <c r="E16" s="76"/>
      <c r="F16" s="36" t="s">
        <v>78</v>
      </c>
      <c r="G16" s="652">
        <v>47928</v>
      </c>
      <c r="H16" s="74"/>
      <c r="I16" s="1884"/>
      <c r="J16" s="1884"/>
      <c r="K16" s="74"/>
      <c r="L16" s="74"/>
    </row>
    <row r="17" spans="1:12" ht="52.5" customHeight="1" thickBot="1">
      <c r="A17" s="1278" t="s">
        <v>87</v>
      </c>
      <c r="B17" s="1645"/>
      <c r="C17" s="1868">
        <v>69937</v>
      </c>
      <c r="D17" s="1869"/>
      <c r="E17" s="74"/>
      <c r="F17" s="1881"/>
      <c r="G17" s="1882"/>
      <c r="H17" s="1882"/>
      <c r="I17" s="1882"/>
      <c r="J17" s="1883"/>
      <c r="K17" s="74"/>
      <c r="L17" s="74"/>
    </row>
    <row r="18" spans="1:12" ht="37.5" customHeight="1" thickBot="1">
      <c r="A18" s="1278" t="s">
        <v>30</v>
      </c>
      <c r="B18" s="1488"/>
      <c r="C18" s="1864" t="s">
        <v>35</v>
      </c>
      <c r="D18" s="1865"/>
      <c r="E18" s="37" t="s">
        <v>36</v>
      </c>
      <c r="F18" s="38" t="s">
        <v>37</v>
      </c>
      <c r="G18" s="74"/>
      <c r="H18" s="74"/>
      <c r="I18" s="74"/>
      <c r="J18" s="74"/>
      <c r="K18" s="74"/>
      <c r="L18" s="74"/>
    </row>
    <row r="19" spans="1:12" ht="21" customHeight="1" thickBot="1">
      <c r="A19" s="1879" t="s">
        <v>31</v>
      </c>
      <c r="B19" s="1880"/>
      <c r="C19" s="1873">
        <f>IF(C17&lt;=3000,(C17/300)*10,100+(C17-3000)/300)</f>
        <v>323.12333333333333</v>
      </c>
      <c r="D19" s="1874"/>
      <c r="E19" s="84"/>
      <c r="F19" s="85"/>
      <c r="G19" s="74"/>
      <c r="H19" s="74"/>
      <c r="I19" s="74"/>
      <c r="J19" s="74"/>
      <c r="K19" s="74"/>
      <c r="L19" s="74"/>
    </row>
    <row r="20" spans="1:12" ht="18" customHeight="1" thickBot="1">
      <c r="A20" s="1879" t="s">
        <v>32</v>
      </c>
      <c r="B20" s="1880"/>
      <c r="C20" s="1875">
        <f>SUM(D24+D48+D82+D98+D119)</f>
        <v>397</v>
      </c>
      <c r="D20" s="1876"/>
      <c r="E20" s="86"/>
      <c r="F20" s="87"/>
      <c r="G20" s="74"/>
      <c r="H20" s="74"/>
      <c r="I20" s="74"/>
      <c r="J20" s="74"/>
      <c r="K20" s="74"/>
      <c r="L20" s="74"/>
    </row>
    <row r="21" spans="1:12">
      <c r="A21" s="74"/>
      <c r="B21" s="88"/>
      <c r="C21" s="1878"/>
      <c r="D21" s="1878"/>
      <c r="E21" s="90"/>
      <c r="F21" s="90"/>
      <c r="G21" s="74"/>
      <c r="H21" s="74"/>
      <c r="I21" s="74"/>
      <c r="J21" s="74"/>
      <c r="K21" s="74"/>
      <c r="L21" s="74"/>
    </row>
    <row r="22" spans="1:12" ht="31.9" customHeight="1">
      <c r="A22" s="1815" t="s">
        <v>34</v>
      </c>
      <c r="B22" s="1816"/>
      <c r="C22" s="1779" t="s">
        <v>83</v>
      </c>
      <c r="D22" s="1852"/>
      <c r="E22" s="1212" t="s">
        <v>38</v>
      </c>
      <c r="F22" s="1212" t="s">
        <v>64</v>
      </c>
      <c r="G22" s="1212" t="s">
        <v>45</v>
      </c>
      <c r="H22" s="1212" t="s">
        <v>351</v>
      </c>
      <c r="I22" s="1212" t="s">
        <v>90</v>
      </c>
      <c r="J22" s="1212" t="s">
        <v>93</v>
      </c>
      <c r="K22" s="1212" t="s">
        <v>92</v>
      </c>
      <c r="L22" s="1246" t="s">
        <v>40</v>
      </c>
    </row>
    <row r="23" spans="1:12" ht="24" customHeight="1">
      <c r="A23" s="1510"/>
      <c r="B23" s="1817"/>
      <c r="C23" s="309" t="s">
        <v>53</v>
      </c>
      <c r="D23" s="323" t="s">
        <v>32</v>
      </c>
      <c r="E23" s="1216"/>
      <c r="F23" s="1215"/>
      <c r="G23" s="1216"/>
      <c r="H23" s="1216"/>
      <c r="I23" s="1214"/>
      <c r="J23" s="1214"/>
      <c r="K23" s="1216"/>
      <c r="L23" s="1529"/>
    </row>
    <row r="24" spans="1:12" ht="31.5">
      <c r="A24" s="1896" t="s">
        <v>7</v>
      </c>
      <c r="B24" s="306" t="s">
        <v>215</v>
      </c>
      <c r="C24" s="1899">
        <f>(C19*0.1)</f>
        <v>32.312333333333335</v>
      </c>
      <c r="D24" s="1839">
        <f>D26+D28+D34</f>
        <v>86</v>
      </c>
      <c r="E24" s="266"/>
      <c r="F24" s="267"/>
      <c r="G24" s="1866"/>
      <c r="H24" s="1866"/>
      <c r="I24" s="1866"/>
      <c r="J24" s="1866"/>
      <c r="K24" s="1866"/>
      <c r="L24" s="1867"/>
    </row>
    <row r="25" spans="1:12" ht="15.75">
      <c r="A25" s="1897"/>
      <c r="B25" s="325"/>
      <c r="C25" s="1900"/>
      <c r="D25" s="1904"/>
      <c r="E25" s="320"/>
      <c r="F25" s="345"/>
      <c r="G25" s="346"/>
      <c r="H25" s="346"/>
      <c r="I25" s="346"/>
      <c r="J25" s="346"/>
      <c r="K25" s="347"/>
      <c r="L25" s="348"/>
    </row>
    <row r="26" spans="1:12" ht="15.75">
      <c r="A26" s="1897"/>
      <c r="B26" s="295" t="s">
        <v>151</v>
      </c>
      <c r="C26" s="1907"/>
      <c r="D26" s="1839">
        <v>40</v>
      </c>
      <c r="E26" s="317" t="s">
        <v>81</v>
      </c>
      <c r="F26" s="21" t="s">
        <v>156</v>
      </c>
      <c r="G26" s="141" t="s">
        <v>95</v>
      </c>
      <c r="H26" s="141" t="s">
        <v>98</v>
      </c>
      <c r="I26" s="815">
        <v>4.4999999999999998E-2</v>
      </c>
      <c r="J26" s="124">
        <v>0.05</v>
      </c>
      <c r="K26" s="291" t="s">
        <v>121</v>
      </c>
      <c r="L26" s="418" t="s">
        <v>165</v>
      </c>
    </row>
    <row r="27" spans="1:12" ht="15.75">
      <c r="A27" s="1897"/>
      <c r="B27" s="39"/>
      <c r="C27" s="1908"/>
      <c r="D27" s="1901"/>
      <c r="E27" s="326"/>
      <c r="F27" s="157"/>
      <c r="G27" s="349"/>
      <c r="H27" s="349"/>
      <c r="I27" s="349"/>
      <c r="J27" s="147"/>
      <c r="K27" s="350"/>
      <c r="L27" s="147"/>
    </row>
    <row r="28" spans="1:12" ht="15.75">
      <c r="A28" s="1897"/>
      <c r="B28" s="322" t="s">
        <v>57</v>
      </c>
      <c r="C28" s="1908"/>
      <c r="D28" s="1902">
        <v>30</v>
      </c>
      <c r="E28" s="280"/>
      <c r="F28" s="321"/>
      <c r="G28" s="321"/>
      <c r="H28" s="321"/>
      <c r="I28" s="321"/>
      <c r="J28" s="321"/>
      <c r="K28" s="321"/>
      <c r="L28" s="351"/>
    </row>
    <row r="29" spans="1:12" ht="15" customHeight="1">
      <c r="A29" s="1897"/>
      <c r="B29" s="301" t="s">
        <v>59</v>
      </c>
      <c r="C29" s="1908"/>
      <c r="D29" s="1903"/>
      <c r="E29" s="127" t="s">
        <v>106</v>
      </c>
      <c r="F29" s="120" t="s">
        <v>156</v>
      </c>
      <c r="G29" s="32" t="s">
        <v>104</v>
      </c>
      <c r="H29" s="32" t="s">
        <v>98</v>
      </c>
      <c r="I29" s="120">
        <v>0.4</v>
      </c>
      <c r="J29" s="419">
        <v>0.48</v>
      </c>
      <c r="K29" s="32" t="s">
        <v>121</v>
      </c>
      <c r="L29" s="429" t="s">
        <v>166</v>
      </c>
    </row>
    <row r="30" spans="1:12" ht="15" customHeight="1">
      <c r="A30" s="1897"/>
      <c r="B30" s="301" t="s">
        <v>58</v>
      </c>
      <c r="C30" s="1908"/>
      <c r="D30" s="1903"/>
      <c r="E30" s="510" t="s">
        <v>105</v>
      </c>
      <c r="F30" s="431" t="s">
        <v>156</v>
      </c>
      <c r="G30" s="431" t="s">
        <v>95</v>
      </c>
      <c r="H30" s="501" t="s">
        <v>98</v>
      </c>
      <c r="I30" s="431">
        <v>0.6</v>
      </c>
      <c r="J30" s="419">
        <v>0.47</v>
      </c>
      <c r="K30" s="419" t="s">
        <v>121</v>
      </c>
      <c r="L30" s="429" t="s">
        <v>166</v>
      </c>
    </row>
    <row r="31" spans="1:12" ht="15" customHeight="1">
      <c r="A31" s="1897"/>
      <c r="B31" s="301" t="s">
        <v>139</v>
      </c>
      <c r="C31" s="1908"/>
      <c r="D31" s="1903"/>
      <c r="E31" s="522" t="s">
        <v>133</v>
      </c>
      <c r="F31" s="431" t="s">
        <v>156</v>
      </c>
      <c r="G31" s="431" t="s">
        <v>95</v>
      </c>
      <c r="H31" s="501" t="s">
        <v>98</v>
      </c>
      <c r="I31" s="419">
        <v>0.6</v>
      </c>
      <c r="J31" s="419">
        <v>0.46</v>
      </c>
      <c r="K31" s="419" t="s">
        <v>121</v>
      </c>
      <c r="L31" s="429" t="s">
        <v>166</v>
      </c>
    </row>
    <row r="32" spans="1:12" ht="15" customHeight="1">
      <c r="A32" s="1897"/>
      <c r="B32" s="301" t="s">
        <v>213</v>
      </c>
      <c r="C32" s="1908"/>
      <c r="D32" s="1903"/>
      <c r="E32" s="510" t="s">
        <v>132</v>
      </c>
      <c r="F32" s="431" t="s">
        <v>156</v>
      </c>
      <c r="G32" s="419" t="s">
        <v>104</v>
      </c>
      <c r="H32" s="419" t="s">
        <v>98</v>
      </c>
      <c r="I32" s="514">
        <v>0.6</v>
      </c>
      <c r="J32" s="419">
        <v>0.48</v>
      </c>
      <c r="K32" s="514" t="s">
        <v>121</v>
      </c>
      <c r="L32" s="429" t="s">
        <v>166</v>
      </c>
    </row>
    <row r="33" spans="1:12" ht="15.75">
      <c r="A33" s="1897"/>
      <c r="B33" s="293"/>
      <c r="C33" s="1908"/>
      <c r="D33" s="1903"/>
      <c r="E33" s="522"/>
      <c r="F33" s="517"/>
      <c r="G33" s="448"/>
      <c r="H33" s="448"/>
      <c r="I33" s="448"/>
      <c r="J33" s="448"/>
      <c r="K33" s="448"/>
      <c r="L33" s="448"/>
    </row>
    <row r="34" spans="1:12" s="388" customFormat="1" ht="15.75">
      <c r="A34" s="1897"/>
      <c r="B34" s="391" t="s">
        <v>60</v>
      </c>
      <c r="C34" s="1908"/>
      <c r="D34" s="1839">
        <v>16</v>
      </c>
      <c r="E34" s="496" t="s">
        <v>61</v>
      </c>
      <c r="F34" s="483" t="s">
        <v>156</v>
      </c>
      <c r="G34" s="418"/>
      <c r="H34" s="418" t="s">
        <v>98</v>
      </c>
      <c r="I34" s="427"/>
      <c r="J34" s="427">
        <v>0.54</v>
      </c>
      <c r="K34" s="523" t="s">
        <v>121</v>
      </c>
      <c r="L34" s="427" t="s">
        <v>166</v>
      </c>
    </row>
    <row r="35" spans="1:12" s="388" customFormat="1" ht="15.75">
      <c r="A35" s="1897"/>
      <c r="B35" s="694"/>
      <c r="C35" s="1908"/>
      <c r="D35" s="1904"/>
      <c r="E35" s="499" t="s">
        <v>62</v>
      </c>
      <c r="F35" s="431" t="s">
        <v>156</v>
      </c>
      <c r="G35" s="419"/>
      <c r="H35" s="419" t="s">
        <v>98</v>
      </c>
      <c r="I35" s="429"/>
      <c r="J35" s="429">
        <v>0.68</v>
      </c>
      <c r="K35" s="524" t="s">
        <v>121</v>
      </c>
      <c r="L35" s="429" t="s">
        <v>166</v>
      </c>
    </row>
    <row r="36" spans="1:12" s="388" customFormat="1" ht="15.75">
      <c r="A36" s="1897"/>
      <c r="B36" s="694"/>
      <c r="C36" s="1908"/>
      <c r="D36" s="1904"/>
      <c r="E36" s="511" t="s">
        <v>63</v>
      </c>
      <c r="F36" s="517" t="s">
        <v>156</v>
      </c>
      <c r="G36" s="448"/>
      <c r="H36" s="583" t="s">
        <v>98</v>
      </c>
      <c r="I36" s="521"/>
      <c r="J36" s="521">
        <v>0.55000000000000004</v>
      </c>
      <c r="K36" s="645" t="s">
        <v>121</v>
      </c>
      <c r="L36" s="521" t="s">
        <v>166</v>
      </c>
    </row>
    <row r="37" spans="1:12" s="388" customFormat="1" ht="15.75">
      <c r="A37" s="1897"/>
      <c r="B37" s="694"/>
      <c r="C37" s="1908"/>
      <c r="D37" s="1904"/>
      <c r="E37" s="510" t="s">
        <v>264</v>
      </c>
      <c r="F37" s="431" t="s">
        <v>156</v>
      </c>
      <c r="G37" s="419"/>
      <c r="H37" s="419" t="s">
        <v>98</v>
      </c>
      <c r="I37" s="429"/>
      <c r="J37" s="429">
        <v>0.52</v>
      </c>
      <c r="K37" s="524" t="s">
        <v>121</v>
      </c>
      <c r="L37" s="429" t="s">
        <v>166</v>
      </c>
    </row>
    <row r="38" spans="1:12" s="388" customFormat="1" ht="21.75" customHeight="1">
      <c r="A38" s="1897"/>
      <c r="B38" s="694"/>
      <c r="C38" s="1908"/>
      <c r="D38" s="1904"/>
      <c r="E38" s="510" t="s">
        <v>285</v>
      </c>
      <c r="F38" s="431" t="s">
        <v>156</v>
      </c>
      <c r="G38" s="419"/>
      <c r="H38" s="419" t="s">
        <v>98</v>
      </c>
      <c r="I38" s="429"/>
      <c r="J38" s="429">
        <v>0.54</v>
      </c>
      <c r="K38" s="524" t="s">
        <v>121</v>
      </c>
      <c r="L38" s="429" t="s">
        <v>166</v>
      </c>
    </row>
    <row r="39" spans="1:12" s="388" customFormat="1" ht="35.25" customHeight="1">
      <c r="A39" s="1897"/>
      <c r="B39" s="694"/>
      <c r="C39" s="1908"/>
      <c r="D39" s="1904"/>
      <c r="E39" s="510" t="s">
        <v>286</v>
      </c>
      <c r="F39" s="431" t="s">
        <v>156</v>
      </c>
      <c r="G39" s="419"/>
      <c r="H39" s="419" t="s">
        <v>98</v>
      </c>
      <c r="I39" s="429"/>
      <c r="J39" s="429">
        <v>0.55000000000000004</v>
      </c>
      <c r="K39" s="524" t="s">
        <v>121</v>
      </c>
      <c r="L39" s="429" t="s">
        <v>166</v>
      </c>
    </row>
    <row r="40" spans="1:12" s="388" customFormat="1" ht="15.75">
      <c r="A40" s="1897"/>
      <c r="B40" s="694"/>
      <c r="C40" s="1908"/>
      <c r="D40" s="1904"/>
      <c r="E40" s="510" t="s">
        <v>265</v>
      </c>
      <c r="F40" s="431" t="s">
        <v>156</v>
      </c>
      <c r="G40" s="419"/>
      <c r="H40" s="419" t="s">
        <v>98</v>
      </c>
      <c r="I40" s="429"/>
      <c r="J40" s="429">
        <v>0.55000000000000004</v>
      </c>
      <c r="K40" s="524" t="s">
        <v>121</v>
      </c>
      <c r="L40" s="429" t="s">
        <v>166</v>
      </c>
    </row>
    <row r="41" spans="1:12" s="388" customFormat="1" ht="30.75" customHeight="1">
      <c r="A41" s="1897"/>
      <c r="B41" s="694"/>
      <c r="C41" s="1908"/>
      <c r="D41" s="1904"/>
      <c r="E41" s="510" t="s">
        <v>284</v>
      </c>
      <c r="F41" s="431" t="s">
        <v>156</v>
      </c>
      <c r="G41" s="419"/>
      <c r="H41" s="419" t="s">
        <v>98</v>
      </c>
      <c r="I41" s="429"/>
      <c r="J41" s="429">
        <v>0.54</v>
      </c>
      <c r="K41" s="524" t="s">
        <v>121</v>
      </c>
      <c r="L41" s="429" t="s">
        <v>166</v>
      </c>
    </row>
    <row r="42" spans="1:12" s="388" customFormat="1" ht="15.75">
      <c r="A42" s="1897"/>
      <c r="B42" s="694"/>
      <c r="C42" s="1908"/>
      <c r="D42" s="1904"/>
      <c r="E42" s="504"/>
      <c r="F42" s="431"/>
      <c r="G42" s="419"/>
      <c r="H42" s="501"/>
      <c r="I42" s="429"/>
      <c r="J42" s="429"/>
      <c r="K42" s="524"/>
      <c r="L42" s="429"/>
    </row>
    <row r="43" spans="1:12" s="389" customFormat="1" ht="15.75">
      <c r="A43" s="1897"/>
      <c r="B43" s="694"/>
      <c r="C43" s="1908"/>
      <c r="D43" s="1905"/>
      <c r="E43" s="515"/>
      <c r="F43" s="428"/>
      <c r="G43" s="429"/>
      <c r="H43" s="429"/>
      <c r="I43" s="429"/>
      <c r="J43" s="429"/>
      <c r="K43" s="524"/>
      <c r="L43" s="429"/>
    </row>
    <row r="44" spans="1:12" ht="15.75">
      <c r="A44" s="1897"/>
      <c r="B44" s="799"/>
      <c r="C44" s="1908"/>
      <c r="D44" s="1905"/>
      <c r="E44" s="532" t="s">
        <v>207</v>
      </c>
      <c r="F44" s="527" t="s">
        <v>156</v>
      </c>
      <c r="G44" s="527"/>
      <c r="H44" s="527" t="s">
        <v>98</v>
      </c>
      <c r="I44" s="527"/>
      <c r="J44" s="527">
        <v>1.2</v>
      </c>
      <c r="K44" s="527" t="s">
        <v>121</v>
      </c>
      <c r="L44" s="527" t="s">
        <v>166</v>
      </c>
    </row>
    <row r="45" spans="1:12" ht="15.75">
      <c r="A45" s="1897"/>
      <c r="B45" s="799"/>
      <c r="C45" s="1908"/>
      <c r="D45" s="1905"/>
      <c r="E45" s="532"/>
      <c r="F45" s="527"/>
      <c r="G45" s="527"/>
      <c r="H45" s="527"/>
      <c r="I45" s="527"/>
      <c r="J45" s="527"/>
      <c r="K45" s="527"/>
      <c r="L45" s="527"/>
    </row>
    <row r="46" spans="1:12" ht="15.75">
      <c r="A46" s="1897"/>
      <c r="B46" s="292"/>
      <c r="C46" s="1908"/>
      <c r="D46" s="1905"/>
      <c r="E46" s="439" t="s">
        <v>208</v>
      </c>
      <c r="F46" s="436" t="s">
        <v>156</v>
      </c>
      <c r="G46" s="436"/>
      <c r="H46" s="436" t="s">
        <v>98</v>
      </c>
      <c r="I46" s="436"/>
      <c r="J46" s="436">
        <v>0.4</v>
      </c>
      <c r="K46" s="527" t="s">
        <v>121</v>
      </c>
      <c r="L46" s="436" t="s">
        <v>166</v>
      </c>
    </row>
    <row r="47" spans="1:12" ht="15.75">
      <c r="A47" s="1898"/>
      <c r="B47" s="293"/>
      <c r="C47" s="1909"/>
      <c r="D47" s="1906"/>
      <c r="E47" s="622"/>
      <c r="F47" s="437"/>
      <c r="G47" s="437"/>
      <c r="H47" s="437"/>
      <c r="I47" s="437"/>
      <c r="J47" s="437"/>
      <c r="K47" s="437"/>
      <c r="L47" s="437"/>
    </row>
    <row r="48" spans="1:12">
      <c r="A48" s="1870" t="s">
        <v>8</v>
      </c>
      <c r="B48" s="1887" t="s">
        <v>65</v>
      </c>
      <c r="C48" s="1890">
        <f>(C19*0.25)</f>
        <v>80.780833333333334</v>
      </c>
      <c r="D48" s="1893">
        <v>81</v>
      </c>
      <c r="E48" s="441" t="s">
        <v>255</v>
      </c>
      <c r="F48" s="442" t="s">
        <v>156</v>
      </c>
      <c r="G48" s="419" t="s">
        <v>104</v>
      </c>
      <c r="H48" s="417" t="s">
        <v>98</v>
      </c>
      <c r="I48" s="417">
        <v>5</v>
      </c>
      <c r="J48" s="417">
        <v>8.1</v>
      </c>
      <c r="K48" s="417" t="s">
        <v>121</v>
      </c>
      <c r="L48" s="419" t="s">
        <v>165</v>
      </c>
    </row>
    <row r="49" spans="1:15">
      <c r="A49" s="1871"/>
      <c r="B49" s="1888"/>
      <c r="C49" s="1891"/>
      <c r="D49" s="1894"/>
      <c r="E49" s="439"/>
      <c r="F49" s="436"/>
      <c r="G49" s="436"/>
      <c r="H49" s="436"/>
      <c r="I49" s="436"/>
      <c r="J49" s="436"/>
      <c r="K49" s="436"/>
      <c r="L49" s="436"/>
    </row>
    <row r="50" spans="1:15" ht="15" customHeight="1">
      <c r="A50" s="1871"/>
      <c r="B50" s="1888"/>
      <c r="C50" s="1891"/>
      <c r="D50" s="1894"/>
      <c r="E50" s="441" t="s">
        <v>109</v>
      </c>
      <c r="F50" s="431" t="s">
        <v>156</v>
      </c>
      <c r="G50" s="417"/>
      <c r="H50" s="432" t="s">
        <v>98</v>
      </c>
      <c r="I50" s="417"/>
      <c r="J50" s="526">
        <v>5</v>
      </c>
      <c r="K50" s="436" t="s">
        <v>121</v>
      </c>
      <c r="L50" s="419" t="s">
        <v>166</v>
      </c>
    </row>
    <row r="51" spans="1:15" ht="15" customHeight="1">
      <c r="A51" s="1871"/>
      <c r="B51" s="1888"/>
      <c r="C51" s="1891"/>
      <c r="D51" s="1894"/>
      <c r="E51" s="441" t="s">
        <v>110</v>
      </c>
      <c r="F51" s="431" t="s">
        <v>156</v>
      </c>
      <c r="G51" s="417"/>
      <c r="H51" s="432" t="s">
        <v>98</v>
      </c>
      <c r="I51" s="417"/>
      <c r="J51" s="526">
        <v>5</v>
      </c>
      <c r="K51" s="436" t="s">
        <v>121</v>
      </c>
      <c r="L51" s="419" t="s">
        <v>166</v>
      </c>
    </row>
    <row r="52" spans="1:15" ht="15" customHeight="1">
      <c r="A52" s="1871"/>
      <c r="B52" s="1888"/>
      <c r="C52" s="1891"/>
      <c r="D52" s="1894"/>
      <c r="E52" s="441" t="s">
        <v>168</v>
      </c>
      <c r="F52" s="431" t="s">
        <v>156</v>
      </c>
      <c r="G52" s="417"/>
      <c r="H52" s="432" t="s">
        <v>98</v>
      </c>
      <c r="I52" s="417"/>
      <c r="J52" s="526">
        <v>5</v>
      </c>
      <c r="K52" s="436" t="s">
        <v>121</v>
      </c>
      <c r="L52" s="419" t="s">
        <v>166</v>
      </c>
    </row>
    <row r="53" spans="1:15" ht="15" customHeight="1">
      <c r="A53" s="1871"/>
      <c r="B53" s="1888"/>
      <c r="C53" s="1891"/>
      <c r="D53" s="1894"/>
      <c r="E53" s="441" t="s">
        <v>178</v>
      </c>
      <c r="F53" s="632" t="s">
        <v>156</v>
      </c>
      <c r="G53" s="417"/>
      <c r="H53" s="432" t="s">
        <v>98</v>
      </c>
      <c r="I53" s="417"/>
      <c r="J53" s="526">
        <v>5</v>
      </c>
      <c r="K53" s="633" t="s">
        <v>121</v>
      </c>
      <c r="L53" s="521" t="s">
        <v>166</v>
      </c>
    </row>
    <row r="54" spans="1:15" ht="15" customHeight="1">
      <c r="A54" s="1871"/>
      <c r="B54" s="1888"/>
      <c r="C54" s="1891"/>
      <c r="D54" s="1894"/>
      <c r="E54" s="824" t="s">
        <v>242</v>
      </c>
      <c r="F54" s="632" t="s">
        <v>156</v>
      </c>
      <c r="G54" s="432" t="s">
        <v>98</v>
      </c>
      <c r="H54" s="432" t="s">
        <v>98</v>
      </c>
      <c r="I54" s="722">
        <v>23.3</v>
      </c>
      <c r="J54" s="417">
        <v>23.3</v>
      </c>
      <c r="K54" s="436" t="s">
        <v>121</v>
      </c>
      <c r="L54" s="521" t="s">
        <v>166</v>
      </c>
      <c r="M54" s="246"/>
      <c r="N54" s="201"/>
      <c r="O54" s="201"/>
    </row>
    <row r="55" spans="1:15" ht="15" customHeight="1">
      <c r="A55" s="1871"/>
      <c r="B55" s="1888"/>
      <c r="C55" s="1891"/>
      <c r="D55" s="1894"/>
      <c r="E55" s="824" t="s">
        <v>243</v>
      </c>
      <c r="F55" s="632" t="s">
        <v>156</v>
      </c>
      <c r="G55" s="432" t="s">
        <v>98</v>
      </c>
      <c r="H55" s="432" t="s">
        <v>98</v>
      </c>
      <c r="I55" s="722">
        <v>28.8</v>
      </c>
      <c r="J55" s="417">
        <v>28.8</v>
      </c>
      <c r="K55" s="436" t="s">
        <v>121</v>
      </c>
      <c r="L55" s="521" t="s">
        <v>166</v>
      </c>
      <c r="M55" s="246"/>
      <c r="N55" s="201"/>
      <c r="O55" s="201"/>
    </row>
    <row r="56" spans="1:15" ht="15" customHeight="1">
      <c r="A56" s="1871"/>
      <c r="B56" s="1888"/>
      <c r="C56" s="1891"/>
      <c r="D56" s="1894"/>
      <c r="E56" s="634" t="s">
        <v>169</v>
      </c>
      <c r="F56" s="635" t="s">
        <v>156</v>
      </c>
      <c r="G56" s="527"/>
      <c r="H56" s="501" t="s">
        <v>98</v>
      </c>
      <c r="I56" s="527"/>
      <c r="J56" s="526">
        <v>2</v>
      </c>
      <c r="K56" s="527" t="s">
        <v>121</v>
      </c>
      <c r="L56" s="419" t="s">
        <v>166</v>
      </c>
    </row>
    <row r="57" spans="1:15" ht="15" customHeight="1">
      <c r="A57" s="1871"/>
      <c r="B57" s="1888"/>
      <c r="C57" s="1891"/>
      <c r="D57" s="1894"/>
      <c r="E57" s="540"/>
      <c r="F57" s="540"/>
      <c r="G57" s="540"/>
      <c r="H57" s="540"/>
      <c r="I57" s="540"/>
      <c r="J57" s="540"/>
      <c r="K57" s="488"/>
      <c r="L57" s="636"/>
    </row>
    <row r="58" spans="1:15" s="389" customFormat="1" ht="15.75">
      <c r="A58" s="1871"/>
      <c r="B58" s="1888"/>
      <c r="C58" s="1891"/>
      <c r="D58" s="1894"/>
      <c r="E58" s="441" t="s">
        <v>223</v>
      </c>
      <c r="F58" s="529" t="s">
        <v>156</v>
      </c>
      <c r="G58" s="432" t="s">
        <v>95</v>
      </c>
      <c r="H58" s="432" t="s">
        <v>98</v>
      </c>
      <c r="I58" s="432">
        <v>6.75</v>
      </c>
      <c r="J58" s="637">
        <v>11.4</v>
      </c>
      <c r="K58" s="527" t="s">
        <v>121</v>
      </c>
      <c r="L58" s="429" t="s">
        <v>166</v>
      </c>
    </row>
    <row r="59" spans="1:15" ht="15" customHeight="1">
      <c r="A59" s="1871"/>
      <c r="B59" s="1888"/>
      <c r="C59" s="1891"/>
      <c r="D59" s="1894"/>
      <c r="E59" s="790" t="s">
        <v>185</v>
      </c>
      <c r="F59" s="731" t="s">
        <v>156</v>
      </c>
      <c r="G59" s="731" t="s">
        <v>95</v>
      </c>
      <c r="H59" s="828" t="s">
        <v>98</v>
      </c>
      <c r="I59" s="765">
        <v>10</v>
      </c>
      <c r="J59" s="637">
        <v>5.25</v>
      </c>
      <c r="K59" s="527" t="s">
        <v>121</v>
      </c>
      <c r="L59" s="419" t="s">
        <v>166</v>
      </c>
    </row>
    <row r="60" spans="1:15" ht="15" customHeight="1">
      <c r="A60" s="1871"/>
      <c r="B60" s="1888"/>
      <c r="C60" s="1891"/>
      <c r="D60" s="1894"/>
      <c r="E60" s="441" t="s">
        <v>246</v>
      </c>
      <c r="F60" s="431" t="s">
        <v>156</v>
      </c>
      <c r="G60" s="432"/>
      <c r="H60" s="432" t="s">
        <v>98</v>
      </c>
      <c r="I60" s="417"/>
      <c r="J60" s="417">
        <v>25</v>
      </c>
      <c r="K60" s="429" t="s">
        <v>121</v>
      </c>
      <c r="L60" s="419" t="s">
        <v>165</v>
      </c>
    </row>
    <row r="61" spans="1:15" ht="15" customHeight="1">
      <c r="A61" s="1871"/>
      <c r="B61" s="1888"/>
      <c r="C61" s="1891"/>
      <c r="D61" s="1894"/>
      <c r="E61" s="490"/>
      <c r="F61" s="431"/>
      <c r="G61" s="419"/>
      <c r="H61" s="432"/>
      <c r="I61" s="415"/>
      <c r="J61" s="530"/>
      <c r="K61" s="417"/>
      <c r="L61" s="419"/>
    </row>
    <row r="62" spans="1:15" ht="15" customHeight="1">
      <c r="A62" s="1871"/>
      <c r="B62" s="1888"/>
      <c r="C62" s="1891"/>
      <c r="D62" s="1894"/>
      <c r="E62" s="490" t="s">
        <v>201</v>
      </c>
      <c r="F62" s="431" t="s">
        <v>156</v>
      </c>
      <c r="G62" s="419" t="s">
        <v>104</v>
      </c>
      <c r="H62" s="432" t="s">
        <v>98</v>
      </c>
      <c r="I62" s="810">
        <v>15</v>
      </c>
      <c r="J62" s="530">
        <v>5</v>
      </c>
      <c r="K62" s="436" t="s">
        <v>121</v>
      </c>
      <c r="L62" s="419" t="s">
        <v>165</v>
      </c>
    </row>
    <row r="63" spans="1:15" ht="15" customHeight="1">
      <c r="A63" s="1871"/>
      <c r="B63" s="1888"/>
      <c r="C63" s="1891"/>
      <c r="D63" s="1894"/>
      <c r="E63" s="490" t="s">
        <v>171</v>
      </c>
      <c r="F63" s="431" t="s">
        <v>156</v>
      </c>
      <c r="G63" s="419" t="s">
        <v>104</v>
      </c>
      <c r="H63" s="432" t="s">
        <v>98</v>
      </c>
      <c r="I63" s="810">
        <v>5</v>
      </c>
      <c r="J63" s="530">
        <v>5</v>
      </c>
      <c r="K63" s="417" t="s">
        <v>121</v>
      </c>
      <c r="L63" s="419" t="s">
        <v>165</v>
      </c>
    </row>
    <row r="64" spans="1:15" ht="15" customHeight="1">
      <c r="A64" s="1871"/>
      <c r="B64" s="1888"/>
      <c r="C64" s="1891"/>
      <c r="D64" s="1894"/>
      <c r="E64" s="638"/>
      <c r="F64" s="431"/>
      <c r="G64" s="419"/>
      <c r="H64" s="432"/>
      <c r="I64" s="810"/>
      <c r="J64" s="530"/>
      <c r="K64" s="436"/>
      <c r="L64" s="419"/>
    </row>
    <row r="65" spans="1:15" ht="15" customHeight="1">
      <c r="A65" s="1871"/>
      <c r="B65" s="1888"/>
      <c r="C65" s="1891"/>
      <c r="D65" s="1894"/>
      <c r="E65" s="490" t="s">
        <v>256</v>
      </c>
      <c r="F65" s="421" t="s">
        <v>156</v>
      </c>
      <c r="G65" s="419" t="s">
        <v>104</v>
      </c>
      <c r="H65" s="432" t="s">
        <v>98</v>
      </c>
      <c r="I65" s="800">
        <v>30</v>
      </c>
      <c r="J65" s="449">
        <v>28</v>
      </c>
      <c r="K65" s="415" t="s">
        <v>121</v>
      </c>
      <c r="L65" s="419" t="s">
        <v>206</v>
      </c>
      <c r="M65" s="246"/>
      <c r="N65" s="201"/>
      <c r="O65" s="201"/>
    </row>
    <row r="66" spans="1:15" ht="15" customHeight="1">
      <c r="A66" s="1871"/>
      <c r="B66" s="1888"/>
      <c r="C66" s="1891"/>
      <c r="D66" s="1894"/>
      <c r="E66" s="441"/>
      <c r="F66" s="431"/>
      <c r="G66" s="432"/>
      <c r="H66" s="432"/>
      <c r="I66" s="722"/>
      <c r="J66" s="417"/>
      <c r="K66" s="417"/>
      <c r="L66" s="419"/>
    </row>
    <row r="67" spans="1:15" ht="15" customHeight="1">
      <c r="A67" s="1871"/>
      <c r="B67" s="1888"/>
      <c r="C67" s="1891"/>
      <c r="D67" s="1894"/>
      <c r="E67" s="441" t="s">
        <v>111</v>
      </c>
      <c r="F67" s="431" t="s">
        <v>156</v>
      </c>
      <c r="G67" s="121"/>
      <c r="H67" s="432" t="s">
        <v>98</v>
      </c>
      <c r="I67" s="650"/>
      <c r="J67" s="526">
        <v>2.8</v>
      </c>
      <c r="K67" s="436" t="s">
        <v>121</v>
      </c>
      <c r="L67" s="419" t="s">
        <v>206</v>
      </c>
    </row>
    <row r="68" spans="1:15" ht="15" customHeight="1">
      <c r="A68" s="1871"/>
      <c r="B68" s="1888"/>
      <c r="C68" s="1891"/>
      <c r="D68" s="1894"/>
      <c r="E68" s="441" t="s">
        <v>266</v>
      </c>
      <c r="F68" s="431" t="s">
        <v>156</v>
      </c>
      <c r="G68" s="121"/>
      <c r="H68" s="432" t="s">
        <v>98</v>
      </c>
      <c r="I68" s="651"/>
      <c r="J68" s="530">
        <v>7.1</v>
      </c>
      <c r="K68" s="436" t="s">
        <v>121</v>
      </c>
      <c r="L68" s="419" t="s">
        <v>206</v>
      </c>
    </row>
    <row r="69" spans="1:15" ht="15" customHeight="1">
      <c r="A69" s="1871"/>
      <c r="B69" s="1888"/>
      <c r="C69" s="1891"/>
      <c r="D69" s="1894"/>
      <c r="E69" s="441" t="s">
        <v>267</v>
      </c>
      <c r="F69" s="431" t="s">
        <v>156</v>
      </c>
      <c r="G69" s="121"/>
      <c r="H69" s="432" t="s">
        <v>98</v>
      </c>
      <c r="I69" s="651"/>
      <c r="J69" s="530">
        <v>7.2</v>
      </c>
      <c r="K69" s="436" t="s">
        <v>121</v>
      </c>
      <c r="L69" s="419" t="s">
        <v>206</v>
      </c>
    </row>
    <row r="70" spans="1:15" ht="15" customHeight="1">
      <c r="A70" s="1871"/>
      <c r="B70" s="1888"/>
      <c r="C70" s="1891"/>
      <c r="D70" s="1894"/>
      <c r="E70" s="441" t="s">
        <v>268</v>
      </c>
      <c r="F70" s="431" t="s">
        <v>156</v>
      </c>
      <c r="G70" s="121"/>
      <c r="H70" s="432" t="s">
        <v>98</v>
      </c>
      <c r="I70" s="651"/>
      <c r="J70" s="530">
        <v>7.1</v>
      </c>
      <c r="K70" s="436" t="s">
        <v>121</v>
      </c>
      <c r="L70" s="419" t="s">
        <v>206</v>
      </c>
    </row>
    <row r="71" spans="1:15" ht="15" customHeight="1">
      <c r="A71" s="1871"/>
      <c r="B71" s="1888"/>
      <c r="C71" s="1891"/>
      <c r="D71" s="1894"/>
      <c r="E71" s="441" t="s">
        <v>269</v>
      </c>
      <c r="F71" s="431" t="s">
        <v>156</v>
      </c>
      <c r="G71" s="121"/>
      <c r="H71" s="432" t="s">
        <v>98</v>
      </c>
      <c r="I71" s="651"/>
      <c r="J71" s="530">
        <v>6.9</v>
      </c>
      <c r="K71" s="436" t="s">
        <v>121</v>
      </c>
      <c r="L71" s="419" t="s">
        <v>206</v>
      </c>
    </row>
    <row r="72" spans="1:15" ht="33" customHeight="1">
      <c r="A72" s="1871"/>
      <c r="B72" s="1888"/>
      <c r="C72" s="1891"/>
      <c r="D72" s="1894"/>
      <c r="E72" s="441" t="s">
        <v>270</v>
      </c>
      <c r="F72" s="431" t="s">
        <v>156</v>
      </c>
      <c r="G72" s="121"/>
      <c r="H72" s="432" t="s">
        <v>98</v>
      </c>
      <c r="I72" s="651"/>
      <c r="J72" s="530">
        <v>6.7</v>
      </c>
      <c r="K72" s="436" t="s">
        <v>121</v>
      </c>
      <c r="L72" s="419" t="s">
        <v>206</v>
      </c>
    </row>
    <row r="73" spans="1:15" ht="15" customHeight="1">
      <c r="A73" s="1871"/>
      <c r="B73" s="1888"/>
      <c r="C73" s="1891"/>
      <c r="D73" s="1894"/>
      <c r="E73" s="441" t="s">
        <v>271</v>
      </c>
      <c r="F73" s="431" t="s">
        <v>156</v>
      </c>
      <c r="G73" s="121"/>
      <c r="H73" s="432" t="s">
        <v>98</v>
      </c>
      <c r="I73" s="651"/>
      <c r="J73" s="530">
        <v>7.1</v>
      </c>
      <c r="K73" s="436" t="s">
        <v>121</v>
      </c>
      <c r="L73" s="419" t="s">
        <v>206</v>
      </c>
    </row>
    <row r="74" spans="1:15" ht="15" customHeight="1">
      <c r="A74" s="1871"/>
      <c r="B74" s="1888"/>
      <c r="C74" s="1891"/>
      <c r="D74" s="1894"/>
      <c r="E74" s="441" t="s">
        <v>112</v>
      </c>
      <c r="F74" s="431" t="s">
        <v>156</v>
      </c>
      <c r="G74" s="121"/>
      <c r="H74" s="432" t="s">
        <v>98</v>
      </c>
      <c r="I74" s="651"/>
      <c r="J74" s="530">
        <v>7</v>
      </c>
      <c r="K74" s="528" t="s">
        <v>121</v>
      </c>
      <c r="L74" s="419" t="s">
        <v>206</v>
      </c>
    </row>
    <row r="75" spans="1:15" ht="17.25" customHeight="1">
      <c r="A75" s="1871"/>
      <c r="B75" s="1888"/>
      <c r="C75" s="1891"/>
      <c r="D75" s="1894"/>
      <c r="E75" s="489" t="s">
        <v>113</v>
      </c>
      <c r="F75" s="431" t="s">
        <v>156</v>
      </c>
      <c r="G75" s="121"/>
      <c r="H75" s="432" t="s">
        <v>98</v>
      </c>
      <c r="I75" s="651"/>
      <c r="J75" s="530">
        <v>7</v>
      </c>
      <c r="K75" s="528" t="s">
        <v>121</v>
      </c>
      <c r="L75" s="419" t="s">
        <v>206</v>
      </c>
    </row>
    <row r="76" spans="1:15" ht="15" customHeight="1">
      <c r="A76" s="1871"/>
      <c r="B76" s="1888"/>
      <c r="C76" s="1891"/>
      <c r="D76" s="1894"/>
      <c r="E76" s="663"/>
      <c r="F76" s="431"/>
      <c r="G76" s="432"/>
      <c r="H76" s="432"/>
      <c r="I76" s="492"/>
      <c r="J76" s="432"/>
      <c r="K76" s="528"/>
      <c r="L76" s="419"/>
      <c r="M76" s="647"/>
      <c r="N76" s="644"/>
      <c r="O76" s="644"/>
    </row>
    <row r="77" spans="1:15" ht="15" customHeight="1">
      <c r="A77" s="1871"/>
      <c r="B77" s="1888"/>
      <c r="C77" s="1891"/>
      <c r="D77" s="1894"/>
      <c r="E77" s="439"/>
      <c r="F77" s="436"/>
      <c r="G77" s="417"/>
      <c r="H77" s="436"/>
      <c r="I77" s="436"/>
      <c r="J77" s="436"/>
      <c r="K77" s="528"/>
      <c r="L77" s="531"/>
    </row>
    <row r="78" spans="1:15" ht="15" customHeight="1">
      <c r="A78" s="1871"/>
      <c r="B78" s="1888"/>
      <c r="C78" s="1891"/>
      <c r="D78" s="1894"/>
      <c r="E78" s="657"/>
      <c r="F78" s="431"/>
      <c r="G78" s="527"/>
      <c r="H78" s="432"/>
      <c r="I78" s="527"/>
      <c r="J78" s="527"/>
      <c r="K78" s="528"/>
      <c r="L78" s="419"/>
    </row>
    <row r="79" spans="1:15" ht="15" customHeight="1">
      <c r="A79" s="1872"/>
      <c r="B79" s="1889"/>
      <c r="C79" s="1892"/>
      <c r="D79" s="1895"/>
      <c r="E79" s="798"/>
      <c r="F79" s="528"/>
      <c r="G79" s="528"/>
      <c r="H79" s="528"/>
      <c r="I79" s="528"/>
      <c r="J79" s="528"/>
      <c r="K79" s="528"/>
      <c r="L79" s="528"/>
    </row>
    <row r="80" spans="1:15" ht="37.5" customHeight="1">
      <c r="A80" s="1815" t="s">
        <v>34</v>
      </c>
      <c r="B80" s="1816"/>
      <c r="C80" s="1851" t="s">
        <v>83</v>
      </c>
      <c r="D80" s="1852"/>
      <c r="E80" s="1175" t="s">
        <v>38</v>
      </c>
      <c r="F80" s="1175" t="s">
        <v>64</v>
      </c>
      <c r="G80" s="1175" t="s">
        <v>45</v>
      </c>
      <c r="H80" s="1175" t="s">
        <v>39</v>
      </c>
      <c r="I80" s="1177" t="s">
        <v>90</v>
      </c>
      <c r="J80" s="1177" t="s">
        <v>93</v>
      </c>
      <c r="K80" s="1175" t="s">
        <v>92</v>
      </c>
      <c r="L80" s="1857" t="s">
        <v>40</v>
      </c>
    </row>
    <row r="81" spans="1:12" ht="27.75" customHeight="1">
      <c r="A81" s="1510"/>
      <c r="B81" s="1817"/>
      <c r="C81" s="309" t="s">
        <v>53</v>
      </c>
      <c r="D81" s="323" t="s">
        <v>32</v>
      </c>
      <c r="E81" s="1178"/>
      <c r="F81" s="1178"/>
      <c r="G81" s="1178"/>
      <c r="H81" s="1178"/>
      <c r="I81" s="1178"/>
      <c r="J81" s="1178"/>
      <c r="K81" s="1178"/>
      <c r="L81" s="1858"/>
    </row>
    <row r="82" spans="1:12" ht="21" customHeight="1">
      <c r="A82" s="1828" t="s">
        <v>12</v>
      </c>
      <c r="B82" s="1829"/>
      <c r="C82" s="715">
        <f>(C19*0.25)</f>
        <v>80.780833333333334</v>
      </c>
      <c r="D82" s="324">
        <f>SUM(D83+D88+D92)</f>
        <v>81</v>
      </c>
      <c r="E82" s="533"/>
      <c r="F82" s="534"/>
      <c r="G82" s="1830"/>
      <c r="H82" s="1830"/>
      <c r="I82" s="1830"/>
      <c r="J82" s="1830"/>
      <c r="K82" s="1830"/>
      <c r="L82" s="1831"/>
    </row>
    <row r="83" spans="1:12" ht="18.75" customHeight="1">
      <c r="A83" s="1846" t="s">
        <v>12</v>
      </c>
      <c r="B83" s="1840" t="s">
        <v>68</v>
      </c>
      <c r="C83" s="1863"/>
      <c r="D83" s="1837">
        <v>25</v>
      </c>
      <c r="E83" s="481"/>
      <c r="F83" s="482"/>
      <c r="G83" s="482"/>
      <c r="H83" s="482"/>
      <c r="I83" s="485"/>
      <c r="J83" s="485"/>
      <c r="K83" s="484"/>
      <c r="L83" s="418"/>
    </row>
    <row r="84" spans="1:12" ht="18" customHeight="1">
      <c r="A84" s="1847"/>
      <c r="B84" s="1841"/>
      <c r="C84" s="1838"/>
      <c r="D84" s="1837"/>
      <c r="E84" s="488" t="s">
        <v>227</v>
      </c>
      <c r="F84" s="535" t="s">
        <v>156</v>
      </c>
      <c r="G84" s="469"/>
      <c r="H84" s="431" t="s">
        <v>96</v>
      </c>
      <c r="I84" s="458"/>
      <c r="J84" s="535">
        <v>10</v>
      </c>
      <c r="K84" s="428" t="s">
        <v>121</v>
      </c>
      <c r="L84" s="419" t="s">
        <v>165</v>
      </c>
    </row>
    <row r="85" spans="1:12" ht="15" customHeight="1">
      <c r="A85" s="1847"/>
      <c r="B85" s="1841"/>
      <c r="C85" s="1838"/>
      <c r="D85" s="1837"/>
      <c r="E85" s="527"/>
      <c r="F85" s="527"/>
      <c r="G85" s="536"/>
      <c r="H85" s="527"/>
      <c r="I85" s="527"/>
      <c r="J85" s="527"/>
      <c r="K85" s="536"/>
      <c r="L85" s="536"/>
    </row>
    <row r="86" spans="1:12" ht="15" customHeight="1">
      <c r="A86" s="1847"/>
      <c r="B86" s="1841"/>
      <c r="C86" s="1838"/>
      <c r="D86" s="1837"/>
      <c r="E86" s="532"/>
      <c r="F86" s="527"/>
      <c r="G86" s="527"/>
      <c r="H86" s="527"/>
      <c r="I86" s="527"/>
      <c r="J86" s="527"/>
      <c r="K86" s="527"/>
      <c r="L86" s="527"/>
    </row>
    <row r="87" spans="1:12" ht="15" customHeight="1">
      <c r="A87" s="1847"/>
      <c r="B87" s="1842"/>
      <c r="C87" s="1838"/>
      <c r="D87" s="1837"/>
      <c r="E87" s="537"/>
      <c r="F87" s="538"/>
      <c r="G87" s="538"/>
      <c r="H87" s="528"/>
      <c r="I87" s="528"/>
      <c r="J87" s="528"/>
      <c r="K87" s="539"/>
      <c r="L87" s="538"/>
    </row>
    <row r="88" spans="1:12" ht="16.5" customHeight="1">
      <c r="A88" s="1847"/>
      <c r="B88" s="1856" t="s">
        <v>69</v>
      </c>
      <c r="C88" s="1838"/>
      <c r="D88" s="1837">
        <v>28</v>
      </c>
      <c r="E88" s="422" t="s">
        <v>118</v>
      </c>
      <c r="F88" s="426" t="s">
        <v>156</v>
      </c>
      <c r="G88" s="483" t="s">
        <v>170</v>
      </c>
      <c r="H88" s="483" t="s">
        <v>96</v>
      </c>
      <c r="I88" s="483">
        <v>10</v>
      </c>
      <c r="J88" s="483">
        <v>10</v>
      </c>
      <c r="K88" s="420" t="s">
        <v>121</v>
      </c>
      <c r="L88" s="419" t="s">
        <v>165</v>
      </c>
    </row>
    <row r="89" spans="1:12" ht="15" customHeight="1">
      <c r="A89" s="1847"/>
      <c r="B89" s="1841"/>
      <c r="C89" s="1838"/>
      <c r="D89" s="1837"/>
      <c r="E89" s="764" t="s">
        <v>279</v>
      </c>
      <c r="F89" s="749" t="s">
        <v>156</v>
      </c>
      <c r="G89" s="731" t="s">
        <v>170</v>
      </c>
      <c r="H89" s="731" t="s">
        <v>96</v>
      </c>
      <c r="I89" s="765">
        <v>10</v>
      </c>
      <c r="J89" s="765">
        <v>10</v>
      </c>
      <c r="K89" s="765">
        <v>50</v>
      </c>
      <c r="L89" s="766" t="s">
        <v>165</v>
      </c>
    </row>
    <row r="90" spans="1:12" ht="17.25" customHeight="1">
      <c r="A90" s="1847"/>
      <c r="B90" s="1841"/>
      <c r="C90" s="1838"/>
      <c r="D90" s="1837"/>
      <c r="E90" s="767" t="s">
        <v>280</v>
      </c>
      <c r="F90" s="749" t="s">
        <v>156</v>
      </c>
      <c r="G90" s="731" t="s">
        <v>170</v>
      </c>
      <c r="H90" s="731" t="s">
        <v>96</v>
      </c>
      <c r="I90" s="765">
        <v>10</v>
      </c>
      <c r="J90" s="765">
        <v>10</v>
      </c>
      <c r="K90" s="749">
        <v>50</v>
      </c>
      <c r="L90" s="765" t="s">
        <v>165</v>
      </c>
    </row>
    <row r="91" spans="1:12" ht="15" customHeight="1">
      <c r="A91" s="1847"/>
      <c r="B91" s="1841"/>
      <c r="C91" s="1838"/>
      <c r="D91" s="1839"/>
      <c r="E91" s="798"/>
      <c r="F91" s="528"/>
      <c r="G91" s="528"/>
      <c r="H91" s="528"/>
      <c r="I91" s="528"/>
      <c r="J91" s="528"/>
      <c r="K91" s="528"/>
      <c r="L91" s="539"/>
    </row>
    <row r="92" spans="1:12" ht="23.25" customHeight="1">
      <c r="A92" s="1843" t="s">
        <v>15</v>
      </c>
      <c r="B92" s="1806" t="s">
        <v>70</v>
      </c>
      <c r="C92" s="1834"/>
      <c r="D92" s="1837">
        <v>28</v>
      </c>
      <c r="E92" s="1069" t="s">
        <v>179</v>
      </c>
      <c r="F92" s="525" t="s">
        <v>156</v>
      </c>
      <c r="G92" s="525" t="s">
        <v>107</v>
      </c>
      <c r="H92" s="1070" t="s">
        <v>98</v>
      </c>
      <c r="I92" s="525">
        <v>10</v>
      </c>
      <c r="J92" s="525">
        <v>65</v>
      </c>
      <c r="K92" s="525">
        <v>200</v>
      </c>
      <c r="L92" s="418" t="s">
        <v>166</v>
      </c>
    </row>
    <row r="93" spans="1:12" ht="15" customHeight="1">
      <c r="A93" s="1844"/>
      <c r="B93" s="1801"/>
      <c r="C93" s="1835"/>
      <c r="D93" s="1837"/>
      <c r="E93" s="540"/>
      <c r="F93" s="540"/>
      <c r="G93" s="540"/>
      <c r="H93" s="488"/>
      <c r="I93" s="488"/>
      <c r="J93" s="488"/>
      <c r="K93" s="540"/>
      <c r="L93" s="540"/>
    </row>
    <row r="94" spans="1:12" ht="15" customHeight="1">
      <c r="A94" s="1844"/>
      <c r="B94" s="1801"/>
      <c r="C94" s="1835"/>
      <c r="D94" s="1837"/>
      <c r="E94" s="439"/>
      <c r="F94" s="436"/>
      <c r="G94" s="436"/>
      <c r="H94" s="436"/>
      <c r="I94" s="436"/>
      <c r="J94" s="436"/>
      <c r="K94" s="436"/>
      <c r="L94" s="436"/>
    </row>
    <row r="95" spans="1:12" ht="15" customHeight="1">
      <c r="A95" s="1845"/>
      <c r="B95" s="1802"/>
      <c r="C95" s="1836"/>
      <c r="D95" s="1837"/>
      <c r="E95" s="541"/>
      <c r="F95" s="542"/>
      <c r="G95" s="542"/>
      <c r="H95" s="437"/>
      <c r="I95" s="437"/>
      <c r="J95" s="437"/>
      <c r="K95" s="542"/>
      <c r="L95" s="542"/>
    </row>
    <row r="96" spans="1:12" ht="32.450000000000003" customHeight="1">
      <c r="A96" s="1815" t="s">
        <v>34</v>
      </c>
      <c r="B96" s="1816"/>
      <c r="C96" s="1851" t="s">
        <v>83</v>
      </c>
      <c r="D96" s="1852"/>
      <c r="E96" s="1175" t="s">
        <v>38</v>
      </c>
      <c r="F96" s="1175" t="s">
        <v>64</v>
      </c>
      <c r="G96" s="1175" t="s">
        <v>45</v>
      </c>
      <c r="H96" s="1175" t="s">
        <v>39</v>
      </c>
      <c r="I96" s="1175" t="s">
        <v>90</v>
      </c>
      <c r="J96" s="1175" t="s">
        <v>91</v>
      </c>
      <c r="K96" s="1175" t="s">
        <v>92</v>
      </c>
      <c r="L96" s="1857" t="s">
        <v>40</v>
      </c>
    </row>
    <row r="97" spans="1:12" ht="19.899999999999999" customHeight="1">
      <c r="A97" s="1510"/>
      <c r="B97" s="1817"/>
      <c r="C97" s="309" t="s">
        <v>53</v>
      </c>
      <c r="D97" s="323" t="s">
        <v>32</v>
      </c>
      <c r="E97" s="1178"/>
      <c r="F97" s="1862"/>
      <c r="G97" s="1178"/>
      <c r="H97" s="1178"/>
      <c r="I97" s="1178"/>
      <c r="J97" s="1178"/>
      <c r="K97" s="1178"/>
      <c r="L97" s="1858"/>
    </row>
    <row r="98" spans="1:12" ht="15.75">
      <c r="A98" s="1859" t="s">
        <v>1</v>
      </c>
      <c r="B98" s="1860"/>
      <c r="C98" s="716">
        <f>(C19*0.4)</f>
        <v>129.24933333333334</v>
      </c>
      <c r="D98" s="324">
        <f>SUM(D99+D107+D113)</f>
        <v>129</v>
      </c>
      <c r="E98" s="543"/>
      <c r="F98" s="544"/>
      <c r="G98" s="1832"/>
      <c r="H98" s="1832"/>
      <c r="I98" s="1832"/>
      <c r="J98" s="1832"/>
      <c r="K98" s="1832"/>
      <c r="L98" s="1833"/>
    </row>
    <row r="99" spans="1:12" ht="16.5" customHeight="1">
      <c r="A99" s="1846" t="s">
        <v>17</v>
      </c>
      <c r="B99" s="1840" t="s">
        <v>71</v>
      </c>
      <c r="C99" s="1855"/>
      <c r="D99" s="1837">
        <v>45</v>
      </c>
      <c r="E99" s="740" t="s">
        <v>296</v>
      </c>
      <c r="F99" s="730" t="s">
        <v>156</v>
      </c>
      <c r="G99" s="727" t="s">
        <v>170</v>
      </c>
      <c r="H99" s="727" t="s">
        <v>120</v>
      </c>
      <c r="I99" s="725">
        <v>1</v>
      </c>
      <c r="J99" s="725">
        <v>1</v>
      </c>
      <c r="K99" s="727">
        <v>10</v>
      </c>
      <c r="L99" s="690" t="s">
        <v>300</v>
      </c>
    </row>
    <row r="100" spans="1:12" ht="18.75" customHeight="1">
      <c r="A100" s="1847"/>
      <c r="B100" s="1841"/>
      <c r="C100" s="1855"/>
      <c r="D100" s="1837"/>
      <c r="E100" s="740" t="s">
        <v>298</v>
      </c>
      <c r="F100" s="730" t="s">
        <v>156</v>
      </c>
      <c r="G100" s="727" t="s">
        <v>170</v>
      </c>
      <c r="H100" s="727" t="s">
        <v>120</v>
      </c>
      <c r="I100" s="725">
        <v>1</v>
      </c>
      <c r="J100" s="725">
        <v>1</v>
      </c>
      <c r="K100" s="727">
        <v>10</v>
      </c>
      <c r="L100" s="690" t="s">
        <v>300</v>
      </c>
    </row>
    <row r="101" spans="1:12" ht="17.25" customHeight="1">
      <c r="A101" s="1847"/>
      <c r="B101" s="1841"/>
      <c r="C101" s="1855"/>
      <c r="D101" s="1837"/>
      <c r="E101" s="737" t="s">
        <v>295</v>
      </c>
      <c r="F101" s="730" t="s">
        <v>156</v>
      </c>
      <c r="G101" s="727" t="s">
        <v>170</v>
      </c>
      <c r="H101" s="727" t="s">
        <v>120</v>
      </c>
      <c r="I101" s="725">
        <v>1</v>
      </c>
      <c r="J101" s="725">
        <v>1</v>
      </c>
      <c r="K101" s="727">
        <v>10</v>
      </c>
      <c r="L101" s="690" t="s">
        <v>300</v>
      </c>
    </row>
    <row r="102" spans="1:12" ht="66" customHeight="1">
      <c r="A102" s="1847"/>
      <c r="B102" s="1841"/>
      <c r="C102" s="1855"/>
      <c r="D102" s="1837"/>
      <c r="E102" s="688" t="s">
        <v>320</v>
      </c>
      <c r="F102" s="747" t="s">
        <v>156</v>
      </c>
      <c r="G102" s="687" t="s">
        <v>170</v>
      </c>
      <c r="H102" s="687" t="s">
        <v>120</v>
      </c>
      <c r="I102" s="689">
        <v>1</v>
      </c>
      <c r="J102" s="689">
        <v>1</v>
      </c>
      <c r="K102" s="687">
        <v>50</v>
      </c>
      <c r="L102" s="690" t="s">
        <v>300</v>
      </c>
    </row>
    <row r="103" spans="1:12" ht="51.75" customHeight="1">
      <c r="A103" s="1847"/>
      <c r="B103" s="1841"/>
      <c r="C103" s="1855"/>
      <c r="D103" s="1837"/>
      <c r="E103" s="691" t="s">
        <v>282</v>
      </c>
      <c r="F103" s="747" t="s">
        <v>156</v>
      </c>
      <c r="G103" s="687" t="s">
        <v>170</v>
      </c>
      <c r="H103" s="687" t="s">
        <v>120</v>
      </c>
      <c r="I103" s="689">
        <v>1</v>
      </c>
      <c r="J103" s="689">
        <v>1</v>
      </c>
      <c r="K103" s="687" t="s">
        <v>121</v>
      </c>
      <c r="L103" s="690" t="s">
        <v>254</v>
      </c>
    </row>
    <row r="104" spans="1:12" ht="64.5" customHeight="1">
      <c r="A104" s="1847"/>
      <c r="B104" s="1841"/>
      <c r="C104" s="1855"/>
      <c r="D104" s="1837"/>
      <c r="E104" s="728" t="s">
        <v>301</v>
      </c>
      <c r="F104" s="751" t="s">
        <v>156</v>
      </c>
      <c r="G104" s="727" t="s">
        <v>170</v>
      </c>
      <c r="H104" s="727" t="s">
        <v>120</v>
      </c>
      <c r="I104" s="725">
        <v>1</v>
      </c>
      <c r="J104" s="725">
        <v>1</v>
      </c>
      <c r="K104" s="727">
        <v>10</v>
      </c>
      <c r="L104" s="690" t="s">
        <v>254</v>
      </c>
    </row>
    <row r="105" spans="1:12" ht="18" customHeight="1">
      <c r="A105" s="1847"/>
      <c r="B105" s="1841"/>
      <c r="C105" s="1855"/>
      <c r="D105" s="1837"/>
      <c r="E105" s="750" t="s">
        <v>281</v>
      </c>
      <c r="F105" s="730" t="s">
        <v>156</v>
      </c>
      <c r="G105" s="730" t="s">
        <v>170</v>
      </c>
      <c r="H105" s="727" t="s">
        <v>120</v>
      </c>
      <c r="I105" s="733">
        <v>1</v>
      </c>
      <c r="J105" s="733">
        <v>1</v>
      </c>
      <c r="K105" s="722">
        <v>10</v>
      </c>
      <c r="L105" s="752" t="s">
        <v>254</v>
      </c>
    </row>
    <row r="106" spans="1:12" ht="15" customHeight="1">
      <c r="A106" s="1848"/>
      <c r="B106" s="1842"/>
      <c r="C106" s="1855"/>
      <c r="D106" s="1837"/>
      <c r="E106" s="753"/>
      <c r="F106" s="754"/>
      <c r="G106" s="754"/>
      <c r="H106" s="754"/>
      <c r="I106" s="755"/>
      <c r="J106" s="755"/>
      <c r="K106" s="756"/>
      <c r="L106" s="754"/>
    </row>
    <row r="107" spans="1:12" ht="15" customHeight="1">
      <c r="A107" s="1846" t="s">
        <v>18</v>
      </c>
      <c r="B107" s="1856" t="s">
        <v>84</v>
      </c>
      <c r="C107" s="1855"/>
      <c r="D107" s="1837">
        <v>44</v>
      </c>
      <c r="E107" s="742" t="s">
        <v>225</v>
      </c>
      <c r="F107" s="757" t="s">
        <v>156</v>
      </c>
      <c r="G107" s="721" t="s">
        <v>170</v>
      </c>
      <c r="H107" s="721" t="s">
        <v>96</v>
      </c>
      <c r="I107" s="734">
        <v>10</v>
      </c>
      <c r="J107" s="734">
        <v>10</v>
      </c>
      <c r="K107" s="758">
        <v>50</v>
      </c>
      <c r="L107" s="765" t="s">
        <v>165</v>
      </c>
    </row>
    <row r="108" spans="1:12" ht="15" customHeight="1">
      <c r="A108" s="1847"/>
      <c r="B108" s="1841"/>
      <c r="C108" s="1855"/>
      <c r="D108" s="1837"/>
      <c r="E108" s="746" t="s">
        <v>226</v>
      </c>
      <c r="F108" s="749" t="s">
        <v>156</v>
      </c>
      <c r="G108" s="722" t="s">
        <v>170</v>
      </c>
      <c r="H108" s="722" t="s">
        <v>96</v>
      </c>
      <c r="I108" s="732">
        <v>10</v>
      </c>
      <c r="J108" s="732">
        <v>10</v>
      </c>
      <c r="K108" s="759">
        <v>10</v>
      </c>
      <c r="L108" s="765" t="s">
        <v>165</v>
      </c>
    </row>
    <row r="109" spans="1:12" ht="15" customHeight="1">
      <c r="A109" s="1847"/>
      <c r="B109" s="1841"/>
      <c r="C109" s="1855"/>
      <c r="D109" s="1837"/>
      <c r="E109" s="746" t="s">
        <v>224</v>
      </c>
      <c r="F109" s="749" t="s">
        <v>156</v>
      </c>
      <c r="G109" s="722" t="s">
        <v>170</v>
      </c>
      <c r="H109" s="722" t="s">
        <v>96</v>
      </c>
      <c r="I109" s="732">
        <v>10</v>
      </c>
      <c r="J109" s="732">
        <v>10</v>
      </c>
      <c r="K109" s="759">
        <v>10</v>
      </c>
      <c r="L109" s="765" t="s">
        <v>165</v>
      </c>
    </row>
    <row r="110" spans="1:12" ht="15" customHeight="1">
      <c r="A110" s="1847"/>
      <c r="B110" s="1841"/>
      <c r="C110" s="1855"/>
      <c r="D110" s="1837"/>
      <c r="E110" s="746" t="s">
        <v>278</v>
      </c>
      <c r="F110" s="722" t="s">
        <v>156</v>
      </c>
      <c r="G110" s="722" t="s">
        <v>170</v>
      </c>
      <c r="H110" s="722" t="s">
        <v>96</v>
      </c>
      <c r="I110" s="732">
        <v>10</v>
      </c>
      <c r="J110" s="732">
        <v>10</v>
      </c>
      <c r="K110" s="759">
        <v>100</v>
      </c>
      <c r="L110" s="765" t="s">
        <v>165</v>
      </c>
    </row>
    <row r="111" spans="1:12" ht="15" customHeight="1">
      <c r="A111" s="1847"/>
      <c r="B111" s="1841"/>
      <c r="C111" s="1855"/>
      <c r="D111" s="1837"/>
      <c r="E111" s="748"/>
      <c r="F111" s="749"/>
      <c r="G111" s="722"/>
      <c r="H111" s="760"/>
      <c r="I111" s="732"/>
      <c r="J111" s="733"/>
      <c r="K111" s="759"/>
      <c r="L111" s="752"/>
    </row>
    <row r="112" spans="1:12" ht="15" customHeight="1">
      <c r="A112" s="1848"/>
      <c r="B112" s="1842"/>
      <c r="C112" s="1855"/>
      <c r="D112" s="1837"/>
      <c r="E112" s="761"/>
      <c r="F112" s="756"/>
      <c r="G112" s="762"/>
      <c r="H112" s="762"/>
      <c r="I112" s="763"/>
      <c r="J112" s="763"/>
      <c r="K112" s="762"/>
      <c r="L112" s="762"/>
    </row>
    <row r="113" spans="1:12" ht="15" customHeight="1">
      <c r="A113" s="1846" t="s">
        <v>19</v>
      </c>
      <c r="B113" s="1800" t="s">
        <v>72</v>
      </c>
      <c r="C113" s="1855"/>
      <c r="D113" s="1837">
        <v>40</v>
      </c>
      <c r="E113" s="438" t="s">
        <v>124</v>
      </c>
      <c r="F113" s="426" t="s">
        <v>156</v>
      </c>
      <c r="G113" s="420"/>
      <c r="H113" s="420" t="s">
        <v>141</v>
      </c>
      <c r="I113" s="516"/>
      <c r="J113" s="516">
        <v>5</v>
      </c>
      <c r="K113" s="420">
        <v>100</v>
      </c>
      <c r="L113" s="418" t="s">
        <v>254</v>
      </c>
    </row>
    <row r="114" spans="1:12" ht="15" customHeight="1">
      <c r="A114" s="1847"/>
      <c r="B114" s="1853"/>
      <c r="C114" s="1855"/>
      <c r="D114" s="1837"/>
      <c r="E114" s="440" t="s">
        <v>125</v>
      </c>
      <c r="F114" s="428" t="s">
        <v>156</v>
      </c>
      <c r="G114" s="417"/>
      <c r="H114" s="417" t="s">
        <v>141</v>
      </c>
      <c r="I114" s="432"/>
      <c r="J114" s="432">
        <v>5</v>
      </c>
      <c r="K114" s="417">
        <v>30</v>
      </c>
      <c r="L114" s="419" t="s">
        <v>254</v>
      </c>
    </row>
    <row r="115" spans="1:12" ht="15" customHeight="1">
      <c r="A115" s="1847"/>
      <c r="B115" s="1853"/>
      <c r="C115" s="1855"/>
      <c r="D115" s="1837"/>
      <c r="E115" s="440"/>
      <c r="F115" s="428"/>
      <c r="G115" s="417"/>
      <c r="H115" s="417"/>
      <c r="I115" s="432"/>
      <c r="J115" s="432"/>
      <c r="K115" s="417"/>
      <c r="L115" s="419"/>
    </row>
    <row r="116" spans="1:12" ht="15" customHeight="1">
      <c r="A116" s="1847"/>
      <c r="B116" s="1853"/>
      <c r="C116" s="1855"/>
      <c r="D116" s="1837"/>
      <c r="E116" s="440" t="s">
        <v>126</v>
      </c>
      <c r="F116" s="428" t="s">
        <v>156</v>
      </c>
      <c r="G116" s="417"/>
      <c r="H116" s="417" t="s">
        <v>198</v>
      </c>
      <c r="I116" s="432"/>
      <c r="J116" s="432">
        <v>5</v>
      </c>
      <c r="K116" s="722">
        <v>10</v>
      </c>
      <c r="L116" s="419" t="s">
        <v>254</v>
      </c>
    </row>
    <row r="117" spans="1:12" ht="15" customHeight="1">
      <c r="A117" s="1847"/>
      <c r="B117" s="1853"/>
      <c r="C117" s="1855"/>
      <c r="D117" s="1837"/>
      <c r="E117" s="440"/>
      <c r="F117" s="417"/>
      <c r="G117" s="417"/>
      <c r="H117" s="417"/>
      <c r="I117" s="432"/>
      <c r="J117" s="432"/>
      <c r="K117" s="417"/>
      <c r="L117" s="417"/>
    </row>
    <row r="118" spans="1:12" ht="15" customHeight="1">
      <c r="A118" s="1848"/>
      <c r="B118" s="1854"/>
      <c r="C118" s="1855"/>
      <c r="D118" s="1837"/>
      <c r="E118" s="545"/>
      <c r="F118" s="546"/>
      <c r="G118" s="546"/>
      <c r="H118" s="546"/>
      <c r="I118" s="547"/>
      <c r="J118" s="547"/>
      <c r="K118" s="546"/>
      <c r="L118" s="546"/>
    </row>
    <row r="119" spans="1:12" ht="15" customHeight="1">
      <c r="A119" s="1341" t="s">
        <v>74</v>
      </c>
      <c r="B119" s="1824" t="s">
        <v>75</v>
      </c>
      <c r="C119" s="1855"/>
      <c r="D119" s="1837">
        <v>20</v>
      </c>
      <c r="E119" s="268" t="s">
        <v>130</v>
      </c>
      <c r="F119" s="101" t="s">
        <v>156</v>
      </c>
      <c r="G119" s="122"/>
      <c r="H119" s="122" t="s">
        <v>128</v>
      </c>
      <c r="I119" s="21"/>
      <c r="J119" s="21">
        <v>3</v>
      </c>
      <c r="K119" s="122">
        <v>100</v>
      </c>
      <c r="L119" s="419" t="s">
        <v>254</v>
      </c>
    </row>
    <row r="120" spans="1:12" ht="15" customHeight="1">
      <c r="A120" s="1342"/>
      <c r="B120" s="1825"/>
      <c r="C120" s="1855"/>
      <c r="D120" s="1837"/>
      <c r="E120" s="269" t="s">
        <v>131</v>
      </c>
      <c r="F120" s="270" t="s">
        <v>156</v>
      </c>
      <c r="G120" s="250"/>
      <c r="H120" s="250" t="s">
        <v>128</v>
      </c>
      <c r="I120" s="157"/>
      <c r="J120" s="157" t="s">
        <v>129</v>
      </c>
      <c r="K120" s="250">
        <v>20</v>
      </c>
      <c r="L120" s="470" t="s">
        <v>254</v>
      </c>
    </row>
    <row r="121" spans="1:12">
      <c r="A121" s="74"/>
      <c r="B121" s="74"/>
      <c r="C121" s="91"/>
      <c r="D121" s="89"/>
      <c r="E121" s="79"/>
      <c r="F121" s="79"/>
      <c r="G121" s="79"/>
      <c r="H121" s="79"/>
      <c r="I121" s="79"/>
      <c r="J121" s="79"/>
      <c r="K121" s="79"/>
      <c r="L121" s="79"/>
    </row>
    <row r="122" spans="1:12" ht="31.5" customHeight="1">
      <c r="A122" s="77"/>
      <c r="B122" s="1849" t="s">
        <v>76</v>
      </c>
      <c r="C122" s="1850"/>
      <c r="D122" s="382">
        <f>SUM(C19)</f>
        <v>323.12333333333333</v>
      </c>
      <c r="E122" s="342"/>
      <c r="F122" s="79"/>
      <c r="G122" s="79"/>
      <c r="H122" s="79"/>
      <c r="I122" s="79"/>
      <c r="J122" s="79"/>
      <c r="K122" s="79"/>
      <c r="L122" s="79"/>
    </row>
    <row r="123" spans="1:12">
      <c r="A123" s="77"/>
      <c r="B123" s="383"/>
      <c r="C123" s="383"/>
      <c r="D123" s="384"/>
      <c r="E123" s="342"/>
      <c r="F123" s="79"/>
      <c r="G123" s="79"/>
      <c r="H123" s="79"/>
      <c r="I123" s="79"/>
      <c r="J123" s="79"/>
      <c r="K123" s="79"/>
      <c r="L123" s="79"/>
    </row>
    <row r="124" spans="1:12">
      <c r="A124" s="77"/>
      <c r="B124" s="385"/>
      <c r="C124" s="385"/>
      <c r="D124" s="386"/>
      <c r="E124" s="342"/>
      <c r="F124" s="79"/>
      <c r="G124" s="79"/>
      <c r="H124" s="79"/>
      <c r="I124" s="79"/>
      <c r="J124" s="79"/>
      <c r="K124" s="79"/>
      <c r="L124" s="79"/>
    </row>
    <row r="125" spans="1:12">
      <c r="A125" s="57"/>
      <c r="B125" s="1670" t="s">
        <v>183</v>
      </c>
      <c r="C125" s="1671"/>
      <c r="D125" s="381">
        <f>SUM(C20)</f>
        <v>397</v>
      </c>
      <c r="E125" s="343"/>
      <c r="F125" s="264"/>
      <c r="G125" s="264"/>
      <c r="H125" s="264"/>
      <c r="I125" s="264"/>
      <c r="J125" s="264"/>
      <c r="K125" s="79"/>
      <c r="L125" s="79"/>
    </row>
    <row r="126" spans="1:12">
      <c r="A126" s="216"/>
      <c r="B126" s="11"/>
      <c r="C126" s="11"/>
      <c r="D126" s="11"/>
      <c r="E126" s="344"/>
      <c r="F126" s="251"/>
      <c r="G126" s="264"/>
      <c r="H126" s="264"/>
      <c r="I126" s="264"/>
      <c r="J126" s="264"/>
      <c r="K126" s="271"/>
      <c r="L126" s="271"/>
    </row>
    <row r="127" spans="1:12">
      <c r="B127" s="20" t="s">
        <v>157</v>
      </c>
      <c r="C127" s="95"/>
      <c r="D127" s="17"/>
      <c r="E127" s="265"/>
      <c r="F127" s="265"/>
      <c r="G127" s="264"/>
      <c r="H127" s="264"/>
      <c r="I127" s="264"/>
      <c r="J127" s="264"/>
      <c r="K127" s="272"/>
      <c r="L127" s="272"/>
    </row>
    <row r="128" spans="1:12">
      <c r="B128" s="20"/>
      <c r="C128" s="95" t="s">
        <v>159</v>
      </c>
      <c r="D128" s="17"/>
      <c r="E128" s="265"/>
      <c r="F128" s="265"/>
      <c r="G128" s="251"/>
      <c r="H128" s="251"/>
      <c r="I128" s="251"/>
      <c r="J128" s="251"/>
      <c r="K128" s="272"/>
      <c r="L128" s="272"/>
    </row>
    <row r="129" spans="1:12">
      <c r="B129" s="44"/>
      <c r="C129" s="95" t="s">
        <v>359</v>
      </c>
      <c r="D129" s="17"/>
      <c r="E129" s="265"/>
      <c r="F129" s="265"/>
      <c r="G129" s="265"/>
      <c r="H129" s="265"/>
      <c r="I129" s="251"/>
      <c r="J129" s="251"/>
      <c r="K129" s="272"/>
      <c r="L129" s="272"/>
    </row>
    <row r="130" spans="1:12">
      <c r="B130" s="44"/>
      <c r="C130" s="95" t="s">
        <v>216</v>
      </c>
      <c r="D130" s="17"/>
      <c r="E130" s="265"/>
      <c r="F130" s="265"/>
      <c r="G130" s="265"/>
      <c r="H130" s="265"/>
      <c r="I130" s="251"/>
      <c r="J130" s="251"/>
      <c r="K130" s="272"/>
      <c r="L130" s="272"/>
    </row>
    <row r="131" spans="1:12">
      <c r="E131" s="133"/>
      <c r="F131" s="133"/>
      <c r="G131" s="273"/>
      <c r="H131" s="273"/>
      <c r="I131" s="251"/>
      <c r="J131" s="133"/>
      <c r="K131" s="272"/>
      <c r="L131" s="272"/>
    </row>
    <row r="132" spans="1:12">
      <c r="A132" s="92"/>
      <c r="B132" s="7"/>
      <c r="C132" s="7"/>
      <c r="D132" s="7"/>
      <c r="E132" s="272"/>
      <c r="F132" s="272"/>
      <c r="G132" s="272"/>
      <c r="H132" s="272"/>
      <c r="I132" s="272"/>
      <c r="J132" s="272"/>
      <c r="K132" s="272"/>
      <c r="L132" s="272"/>
    </row>
    <row r="133" spans="1:12">
      <c r="A133" s="9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>
      <c r="A134" s="9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>
      <c r="A135" s="9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>
      <c r="A136" s="9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>
      <c r="A137" s="9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>
      <c r="A138" s="9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>
      <c r="A139" s="9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>
      <c r="A140" s="9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>
      <c r="A141" s="9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>
      <c r="A142" s="9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>
      <c r="A143" s="9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>
      <c r="A144" s="9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>
      <c r="A145" s="9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>
      <c r="A146" s="9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>
      <c r="A147" s="9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>
      <c r="A148" s="9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>
      <c r="A149" s="9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</sheetData>
  <protectedRanges>
    <protectedRange sqref="C16:D17 C20 E19:F20 H91 L90:L91 D24:D36 I91:K92 E91:G92 E94:L95 E85:L87 D83:D95 I90:J90 I83:J83 E46:J46 L46 D51 E47:L47 E49:L49 D42:D49 E112:L112 E89:E90 I89:L89 E106:L106 J111 F102:F103 E111 D98:D120 L107:L110" name="Range1_1"/>
    <protectedRange password="CDC0" sqref="G16" name="Range1_2_1"/>
    <protectedRange password="CDC0" sqref="F29:F36 F50:F55 F66:F75 F59:F64 F42:F43" name="Range1_5_1_1_1"/>
    <protectedRange sqref="E88 G88:G90" name="Range1_1_1"/>
    <protectedRange password="CDC0" sqref="F88:F90 F111" name="Range1_5_1_1_2"/>
    <protectedRange password="CDC0" sqref="H88:K88 H83 H89:H90" name="Range1_4"/>
    <protectedRange sqref="E108:E110 F110 G107:J110 G111:I111" name="Range1_5"/>
    <protectedRange password="CDC0" sqref="F107:F109" name="Range1_5_1_1_4"/>
    <protectedRange sqref="G113:K118 L117:L118 F117:F118 E113:E118" name="Range1_7"/>
    <protectedRange password="CDC0" sqref="F119:F120 F113:F116" name="Range1_5_1_1_6"/>
    <protectedRange sqref="C12:D12" name="Range1_6"/>
    <protectedRange sqref="C13:D13" name="Range1_8"/>
    <protectedRange password="CDC0" sqref="L33:L36 L42:L43" name="Range1_11"/>
    <protectedRange sqref="F83" name="Range1_1_2"/>
    <protectedRange password="CDC0" sqref="G33:H33 G43:H43" name="Range1_1_5"/>
    <protectedRange password="CDC0" sqref="L92 L56" name="Range1_7_1_1"/>
    <protectedRange password="CDC0" sqref="F84 J84" name="Range1"/>
    <protectedRange sqref="K84 K90" name="Range1_10_1_1"/>
    <protectedRange password="CDC0" sqref="K33" name="Range1_11_2_2_1"/>
    <protectedRange password="CDC0" sqref="J33:J36 J42:J43" name="Range1_7_2_1"/>
    <protectedRange password="CDC0" sqref="I33:I36 I42:I43" name="Range1_7_2_1_1"/>
    <protectedRange password="CDC0" sqref="G77" name="Range1_12_1_16"/>
    <protectedRange password="CDC0" sqref="L77" name="Range1_6_1"/>
    <protectedRange password="CDC0" sqref="L27" name="Range1_6_1_1"/>
    <protectedRange password="CDC0" sqref="L83:L84" name="Range1_6_10"/>
    <protectedRange password="CDC0" sqref="L115" name="Range1_6_10_4"/>
    <protectedRange password="CDC0" sqref="E29:E30" name="Range1_1_1_1"/>
    <protectedRange password="CDC0" sqref="G29:H29" name="Range1_1_4_1"/>
    <protectedRange password="CDC0" sqref="G32:H32 G61:G64" name="Range1_1_5_1"/>
    <protectedRange password="CDC0" sqref="K29:K31" name="Range1_11_2_2_1_1"/>
    <protectedRange sqref="F58" name="Range1_4_1"/>
    <protectedRange password="CDC0" sqref="G50:G53 G58" name="Range1_12_8_1_1"/>
    <protectedRange password="CDC0" sqref="E61:E64" name="Range1_3_1"/>
    <protectedRange password="CDC0" sqref="E66 E50:E53 E58" name="Range1_12_1_4"/>
    <protectedRange password="CDC0" sqref="I68:J75 J61:J64" name="Range1_3_3"/>
    <protectedRange password="CDC0" sqref="L66 L58" name="Range1_6_5_3"/>
    <protectedRange password="CDC0" sqref="L60:L64" name="Range1_7_3"/>
    <protectedRange password="CDC0" sqref="K63 I66:K66 H67:H75 H50:H53 H58 H61:H64 K61" name="Range1_12_1_4_3"/>
    <protectedRange password="CDC0" sqref="I50:I53 I58" name="Range1_12_1_1_3_1"/>
    <protectedRange password="CDC0" sqref="I61:I64" name="Range1_3_2_2"/>
    <protectedRange password="CDC0" sqref="L50:L55" name="Range1_6_5"/>
    <protectedRange password="CDC0" sqref="L59" name="Range1_7_1_1_1"/>
    <protectedRange password="CDC0" sqref="G67:G75" name="Range1_12_1_5_1_1"/>
    <protectedRange password="CDC0" sqref="G83" name="Range1_9"/>
    <protectedRange password="CDC0" sqref="E83" name="Range1_16_1_1"/>
    <protectedRange password="CDC0" sqref="E107" name="Range1_12"/>
    <protectedRange password="CDC0" sqref="H34" name="Range1_12_8_1_1_1"/>
    <protectedRange password="CDC0" sqref="H35" name="Range1_1_4_1_1"/>
    <protectedRange password="CDC0" sqref="G34:G36 G42" name="Range1_6_3_1"/>
    <protectedRange password="CDC0" sqref="G66:H66 G60:J60 E60 E54:E55 J54:J55 G54:H55" name="Range1_12_1_14"/>
    <protectedRange sqref="K60" name="Range1_10_1_1_7"/>
    <protectedRange password="CDC0" sqref="G84" name="Range1_10"/>
    <protectedRange password="CDC0" sqref="L88 L113:L114 L116 L119:L120 L105 L111" name="Range1_6_7_1_4_8_1_1_3_3"/>
    <protectedRange password="CDC0" sqref="L48" name="Range1_7_2"/>
    <protectedRange password="CDC0" sqref="E48 H48:K48" name="Range1_12_1_4_2"/>
    <protectedRange password="CDC0" sqref="G48" name="Range1_1_2_2"/>
    <protectedRange password="CDC0" sqref="J65:K65 E65" name="Range1_1_2_2_1"/>
    <protectedRange password="CDC0" sqref="L65 L78 L67:L76" name="Range1_7_5"/>
    <protectedRange password="CDC0" sqref="G65" name="Range1_1_5_1_1"/>
    <protectedRange password="CDC0" sqref="H65" name="Range1_12_1_1_1_2"/>
    <protectedRange password="CDC0" sqref="I65" name="Range1_3_2_1"/>
    <protectedRange sqref="D37:D41" name="Range1_1_3"/>
    <protectedRange password="CDC0" sqref="F37:F41" name="Range1_5_1_1_1_1"/>
    <protectedRange password="CDC0" sqref="L37:L41 L29:L32" name="Range1_11_1"/>
    <protectedRange password="CDC0" sqref="J37:J41" name="Range1_7_2_1_2"/>
    <protectedRange password="CDC0" sqref="I37:I41" name="Range1_7_2_1_1_1"/>
    <protectedRange password="CDC0" sqref="G37:G41" name="Range1_1_5_1_1_1"/>
    <protectedRange password="CDC0" sqref="H37:H41" name="Range1_12_8_1_1_3_1_1"/>
    <protectedRange password="CDC0" sqref="F76 F78" name="Range1_5_1_1_1_2"/>
    <protectedRange password="CDC0" sqref="J76" name="Range1_12_1_2"/>
    <protectedRange password="CDC0" sqref="H78 G76:H76" name="Range1_12_1_17"/>
    <protectedRange password="CDC0" sqref="I76" name="Range1_12_1_2_2"/>
    <protectedRange password="CDC0" sqref="E67:E75" name="Range1_12_1_15_1_1_1_1_1_1_1"/>
    <protectedRange password="CDC0" sqref="E76" name="Range1_12_1_3_3_1_1_1_1_1_1_1"/>
    <protectedRange password="CDC0" sqref="I54:I55" name="Range1_12_1_14_2"/>
    <protectedRange password="CDC0" sqref="G102:J103" name="Range1_16_4_1_1"/>
    <protectedRange password="CDC0" sqref="L99:L104" name="Range1_6_7_6_1_1"/>
    <protectedRange password="CDC0" sqref="E102:E103" name="Range1_23_2_1_1"/>
    <protectedRange sqref="I105:J105 F104 F99:F101 F105:G105" name="Range1_1_6"/>
    <protectedRange password="CDC0" sqref="G104:J104" name="Range1_16_4_1_1_1"/>
    <protectedRange sqref="E105" name="Range1_1_4_2"/>
    <protectedRange sqref="E104" name="Range1_12_3_3_1_1_1"/>
    <protectedRange password="CDC0" sqref="E99:E101" name="Range1_23_2_1_1_1_1_1_1_1"/>
    <protectedRange password="CDC0" sqref="G99:J101 H105" name="Range1_16_4_1_1_1_1_1_1_1_1"/>
    <protectedRange password="CDC0" sqref="L26" name="Range1_6_7_1"/>
  </protectedRanges>
  <mergeCells count="98">
    <mergeCell ref="F17:J17"/>
    <mergeCell ref="I16:J16"/>
    <mergeCell ref="C16:D16"/>
    <mergeCell ref="B48:B79"/>
    <mergeCell ref="C48:C79"/>
    <mergeCell ref="D48:D79"/>
    <mergeCell ref="A22:B23"/>
    <mergeCell ref="A24:A47"/>
    <mergeCell ref="C24:C25"/>
    <mergeCell ref="C22:D22"/>
    <mergeCell ref="D26:D27"/>
    <mergeCell ref="D28:D33"/>
    <mergeCell ref="D34:D47"/>
    <mergeCell ref="A20:B20"/>
    <mergeCell ref="C26:C47"/>
    <mergeCell ref="D24:D25"/>
    <mergeCell ref="C17:D17"/>
    <mergeCell ref="A48:A79"/>
    <mergeCell ref="C19:D19"/>
    <mergeCell ref="C12:E12"/>
    <mergeCell ref="A12:B12"/>
    <mergeCell ref="C20:D20"/>
    <mergeCell ref="A17:B17"/>
    <mergeCell ref="A13:B13"/>
    <mergeCell ref="C13:D13"/>
    <mergeCell ref="C15:D15"/>
    <mergeCell ref="A14:B14"/>
    <mergeCell ref="C14:D14"/>
    <mergeCell ref="C21:D21"/>
    <mergeCell ref="A16:B16"/>
    <mergeCell ref="A19:B19"/>
    <mergeCell ref="A18:B18"/>
    <mergeCell ref="C18:D18"/>
    <mergeCell ref="K80:K81"/>
    <mergeCell ref="L80:L81"/>
    <mergeCell ref="K22:K23"/>
    <mergeCell ref="L22:L23"/>
    <mergeCell ref="G24:L24"/>
    <mergeCell ref="G22:G23"/>
    <mergeCell ref="H22:H23"/>
    <mergeCell ref="I22:I23"/>
    <mergeCell ref="J22:J23"/>
    <mergeCell ref="E22:E23"/>
    <mergeCell ref="F22:F23"/>
    <mergeCell ref="C80:D80"/>
    <mergeCell ref="K96:K97"/>
    <mergeCell ref="L96:L97"/>
    <mergeCell ref="A98:B98"/>
    <mergeCell ref="C99:C106"/>
    <mergeCell ref="K5:L5"/>
    <mergeCell ref="F96:F97"/>
    <mergeCell ref="G96:G97"/>
    <mergeCell ref="H96:H97"/>
    <mergeCell ref="I96:I97"/>
    <mergeCell ref="A83:A91"/>
    <mergeCell ref="B83:B87"/>
    <mergeCell ref="C83:C87"/>
    <mergeCell ref="D83:D87"/>
    <mergeCell ref="B88:B91"/>
    <mergeCell ref="A7:L8"/>
    <mergeCell ref="A9:L10"/>
    <mergeCell ref="B125:C125"/>
    <mergeCell ref="D99:D106"/>
    <mergeCell ref="A96:B97"/>
    <mergeCell ref="C96:D96"/>
    <mergeCell ref="E96:E97"/>
    <mergeCell ref="B113:B118"/>
    <mergeCell ref="C113:C118"/>
    <mergeCell ref="D113:D118"/>
    <mergeCell ref="A119:A120"/>
    <mergeCell ref="B119:B120"/>
    <mergeCell ref="C119:C120"/>
    <mergeCell ref="D119:D120"/>
    <mergeCell ref="A113:A118"/>
    <mergeCell ref="A107:A112"/>
    <mergeCell ref="B107:B112"/>
    <mergeCell ref="C107:C112"/>
    <mergeCell ref="B99:B106"/>
    <mergeCell ref="A92:A95"/>
    <mergeCell ref="A99:A106"/>
    <mergeCell ref="B122:C122"/>
    <mergeCell ref="D107:D112"/>
    <mergeCell ref="A82:B82"/>
    <mergeCell ref="G82:L82"/>
    <mergeCell ref="G80:G81"/>
    <mergeCell ref="H80:H81"/>
    <mergeCell ref="G98:L98"/>
    <mergeCell ref="B92:B95"/>
    <mergeCell ref="C92:C95"/>
    <mergeCell ref="D92:D95"/>
    <mergeCell ref="J96:J97"/>
    <mergeCell ref="C88:C91"/>
    <mergeCell ref="D88:D91"/>
    <mergeCell ref="I80:I81"/>
    <mergeCell ref="J80:J81"/>
    <mergeCell ref="A80:B81"/>
    <mergeCell ref="E80:E81"/>
    <mergeCell ref="F80:F81"/>
  </mergeCells>
  <phoneticPr fontId="10" type="noConversion"/>
  <pageMargins left="0.31496062992125984" right="0.31496062992125984" top="0.35433070866141736" bottom="0.35433070866141736" header="0.27559055118110237" footer="0.15748031496062992"/>
  <pageSetup paperSize="9" scale="50" fitToHeight="2" orientation="landscape" r:id="rId1"/>
  <headerFooter alignWithMargins="0"/>
  <rowBreaks count="2" manualBreakCount="2">
    <brk id="47" max="11" man="1"/>
    <brk id="9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ЯЛОВИЧИНА</vt:lpstr>
      <vt:lpstr>СВИНИНА</vt:lpstr>
      <vt:lpstr>Мясо птиці</vt:lpstr>
      <vt:lpstr>Мясо індиків</vt:lpstr>
      <vt:lpstr>Аквакультура - Риба</vt:lpstr>
      <vt:lpstr>Аквакультура - Рапани</vt:lpstr>
      <vt:lpstr>МОЛОКО КОРОВ'ЯЧЕ</vt:lpstr>
      <vt:lpstr>ЯЙЦЯ КУРЯЧІ</vt:lpstr>
      <vt:lpstr>МЕД</vt:lpstr>
      <vt:lpstr>Кишки</vt:lpstr>
      <vt:lpstr>'Аквакультура - Рапани'!Область_печати</vt:lpstr>
      <vt:lpstr>'Аквакультура - Риба'!Область_печати</vt:lpstr>
      <vt:lpstr>МЕД!Область_печати</vt:lpstr>
      <vt:lpstr>'МОЛОКО КОРОВ''ЯЧЕ'!Область_печати</vt:lpstr>
      <vt:lpstr>'Мясо індиків'!Область_печати</vt:lpstr>
      <vt:lpstr>'Мясо птиці'!Область_печати</vt:lpstr>
      <vt:lpstr>СВИНИНА!Область_печати</vt:lpstr>
      <vt:lpstr>'ЯЙЦЯ КУРЯЧІ'!Область_печати</vt:lpstr>
      <vt:lpstr>ЯЛОВИЧИНА!Область_печати</vt:lpstr>
    </vt:vector>
  </TitlesOfParts>
  <Company>MINAPK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MoSeS</cp:lastModifiedBy>
  <cp:lastPrinted>2021-03-23T08:18:34Z</cp:lastPrinted>
  <dcterms:created xsi:type="dcterms:W3CDTF">2007-12-25T07:13:08Z</dcterms:created>
  <dcterms:modified xsi:type="dcterms:W3CDTF">2021-05-18T09:20:51Z</dcterms:modified>
</cp:coreProperties>
</file>