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Користувач\Desktop\Моніторинг забруднювачі\2022 NEW\"/>
    </mc:Choice>
  </mc:AlternateContent>
  <bookViews>
    <workbookView xWindow="0" yWindow="0" windowWidth="24000" windowHeight="9045" tabRatio="949" activeTab="7"/>
  </bookViews>
  <sheets>
    <sheet name="Яловиччина" sheetId="3" r:id="rId1"/>
    <sheet name="Свинина" sheetId="1" r:id="rId2"/>
    <sheet name="М'ясо птиці" sheetId="6" r:id="rId3"/>
    <sheet name="М'ясо індиків" sheetId="25" r:id="rId4"/>
    <sheet name="Аквакультура - Риба" sheetId="21" r:id="rId5"/>
    <sheet name="Аквакультура - Рапани" sheetId="18" r:id="rId6"/>
    <sheet name="Молоко коров'яче" sheetId="9" r:id="rId7"/>
    <sheet name="Яйця курячі" sheetId="7" r:id="rId8"/>
    <sheet name="Мед" sheetId="8" r:id="rId9"/>
    <sheet name="Кишки" sheetId="23" r:id="rId10"/>
  </sheets>
  <definedNames>
    <definedName name="_xlnm.Print_Area" localSheetId="4">'Аквакультура - Риба'!$A$1:$P$125</definedName>
    <definedName name="_xlnm.Print_Area" localSheetId="9">Кишки!$A$1:$L$29</definedName>
    <definedName name="_xlnm.Print_Area" localSheetId="8">Мед!$A$1:$L$103</definedName>
    <definedName name="_xlnm.Print_Area" localSheetId="6">'Молоко коров''яче'!$A$1:$N$133</definedName>
    <definedName name="_xlnm.Print_Area" localSheetId="3">'М''ясо індиків'!$A$1:$N$171</definedName>
    <definedName name="_xlnm.Print_Area" localSheetId="2">'М''ясо птиці'!$A$1:$N$164</definedName>
    <definedName name="_xlnm.Print_Area" localSheetId="1">Свинина!$A$1:$L$217</definedName>
    <definedName name="_xlnm.Print_Area" localSheetId="0">Яловиччина!$A$1:$N$231</definedName>
  </definedNames>
  <calcPr calcId="162913"/>
</workbook>
</file>

<file path=xl/calcChain.xml><?xml version="1.0" encoding="utf-8"?>
<calcChain xmlns="http://schemas.openxmlformats.org/spreadsheetml/2006/main">
  <c r="C10" i="1" l="1"/>
  <c r="D14" i="18" l="1"/>
  <c r="C10" i="18"/>
  <c r="C10" i="21"/>
  <c r="D21" i="21"/>
  <c r="C10" i="25"/>
  <c r="F44" i="25"/>
  <c r="D74" i="1"/>
  <c r="F74" i="3" l="1"/>
  <c r="E102" i="9"/>
  <c r="D100" i="25"/>
  <c r="D99" i="6"/>
  <c r="D139" i="3"/>
  <c r="F44" i="6" l="1"/>
  <c r="D15" i="8" l="1"/>
  <c r="E19" i="7"/>
  <c r="C15" i="7" s="1"/>
  <c r="D137" i="25"/>
  <c r="D135" i="6" l="1"/>
  <c r="D176" i="1"/>
  <c r="D136" i="1"/>
  <c r="D193" i="3"/>
  <c r="C14" i="7"/>
  <c r="D67" i="8" l="1"/>
  <c r="D51" i="8"/>
  <c r="C11" i="8" l="1"/>
  <c r="E78" i="7"/>
  <c r="E19" i="9"/>
  <c r="C15" i="9" l="1"/>
  <c r="D69" i="18"/>
  <c r="D88" i="21"/>
  <c r="C10" i="6" l="1"/>
  <c r="O121" i="25"/>
  <c r="C9" i="25"/>
  <c r="C65" i="25" s="1"/>
  <c r="L7" i="25"/>
  <c r="C10" i="3" l="1"/>
  <c r="C15" i="25"/>
  <c r="C30" i="25" s="1"/>
  <c r="D30" i="25" s="1"/>
  <c r="E30" i="25" s="1"/>
  <c r="C100" i="25"/>
  <c r="C137" i="25"/>
  <c r="D15" i="25" l="1"/>
  <c r="E15" i="25" s="1"/>
  <c r="C26" i="25"/>
  <c r="D26" i="25" s="1"/>
  <c r="E26" i="25" s="1"/>
  <c r="C19" i="25"/>
  <c r="C44" i="25"/>
  <c r="D19" i="25"/>
  <c r="E19" i="25" s="1"/>
  <c r="D44" i="25"/>
  <c r="E44" i="25" s="1"/>
  <c r="D162" i="25" l="1"/>
  <c r="L9" i="7" l="1"/>
  <c r="C14" i="9"/>
  <c r="L9" i="9" s="1"/>
  <c r="C9" i="21"/>
  <c r="I3" i="21"/>
  <c r="C43" i="21" s="1"/>
  <c r="L8" i="7" l="1"/>
  <c r="L7" i="7"/>
  <c r="C21" i="21"/>
  <c r="C18" i="21"/>
  <c r="C78" i="7"/>
  <c r="D78" i="7" s="1"/>
  <c r="L10" i="9"/>
  <c r="D93" i="9" s="1"/>
  <c r="C102" i="9"/>
  <c r="D102" i="9" s="1"/>
  <c r="L7" i="9"/>
  <c r="L8" i="9"/>
  <c r="C88" i="21"/>
  <c r="C73" i="21"/>
  <c r="C14" i="21"/>
  <c r="M9" i="7" l="1"/>
  <c r="M10" i="9"/>
  <c r="D62" i="7" l="1"/>
  <c r="D37" i="7"/>
  <c r="C19" i="7"/>
  <c r="C90" i="7" s="1"/>
  <c r="D19" i="7"/>
  <c r="C19" i="9"/>
  <c r="C127" i="9" s="1"/>
  <c r="D37" i="9"/>
  <c r="D19" i="9"/>
  <c r="D77" i="9"/>
  <c r="C91" i="7" l="1"/>
  <c r="C128" i="9"/>
  <c r="K8" i="8"/>
  <c r="K7" i="18"/>
  <c r="L7" i="6"/>
  <c r="K7" i="1"/>
  <c r="C9" i="23" l="1"/>
  <c r="C14" i="23" s="1"/>
  <c r="C9" i="6" l="1"/>
  <c r="C135" i="6" s="1"/>
  <c r="C63" i="6" l="1"/>
  <c r="C99" i="6"/>
  <c r="C15" i="6"/>
  <c r="O119" i="6"/>
  <c r="D15" i="6" l="1"/>
  <c r="C74" i="3"/>
  <c r="D74" i="3" s="1"/>
  <c r="E74" i="3" s="1"/>
  <c r="C50" i="3"/>
  <c r="D50" i="3" s="1"/>
  <c r="E50" i="3" s="1"/>
  <c r="C43" i="3"/>
  <c r="D43" i="3" s="1"/>
  <c r="C28" i="3"/>
  <c r="D28" i="3" s="1"/>
  <c r="C21" i="3"/>
  <c r="D21" i="3" s="1"/>
  <c r="C15" i="3"/>
  <c r="C9" i="18"/>
  <c r="C58" i="18" s="1"/>
  <c r="C9" i="3"/>
  <c r="C96" i="3"/>
  <c r="C139" i="3"/>
  <c r="C193" i="3"/>
  <c r="C9" i="1"/>
  <c r="C14" i="1"/>
  <c r="C22" i="1"/>
  <c r="C29" i="1"/>
  <c r="C42" i="1"/>
  <c r="C46" i="1"/>
  <c r="C74" i="1"/>
  <c r="C95" i="1"/>
  <c r="C136" i="1"/>
  <c r="C176" i="1"/>
  <c r="C10" i="8"/>
  <c r="C51" i="8" s="1"/>
  <c r="C209" i="1" l="1"/>
  <c r="D15" i="3"/>
  <c r="C227" i="3" s="1"/>
  <c r="C67" i="8"/>
  <c r="C22" i="8"/>
  <c r="C14" i="18"/>
  <c r="E28" i="3"/>
  <c r="E21" i="3"/>
  <c r="C34" i="18"/>
  <c r="C15" i="8"/>
  <c r="C69" i="18"/>
  <c r="E43" i="3"/>
  <c r="C44" i="6"/>
  <c r="D44" i="6" s="1"/>
  <c r="E44" i="6" s="1"/>
  <c r="C30" i="6"/>
  <c r="D30" i="6" s="1"/>
  <c r="C26" i="6"/>
  <c r="D26" i="6" s="1"/>
  <c r="E26" i="6" s="1"/>
  <c r="C19" i="6"/>
  <c r="D19" i="6" s="1"/>
  <c r="E19" i="6" s="1"/>
  <c r="E15" i="6"/>
  <c r="E15" i="3" l="1"/>
  <c r="D92" i="8"/>
  <c r="E30" i="6"/>
  <c r="D157" i="6" s="1"/>
</calcChain>
</file>

<file path=xl/sharedStrings.xml><?xml version="1.0" encoding="utf-8"?>
<sst xmlns="http://schemas.openxmlformats.org/spreadsheetml/2006/main" count="4851" uniqueCount="363">
  <si>
    <t>B3a + B3b + B3c</t>
  </si>
  <si>
    <t>ACCORDING TO EU REQUIREMENTS</t>
  </si>
  <si>
    <t>ACCORDING TO CODEX ALIMENTARIUS</t>
  </si>
  <si>
    <t>OTHER</t>
  </si>
  <si>
    <t>A1</t>
  </si>
  <si>
    <t>A2</t>
  </si>
  <si>
    <t>A3</t>
  </si>
  <si>
    <t>A4</t>
  </si>
  <si>
    <t>A5</t>
  </si>
  <si>
    <t>A6</t>
  </si>
  <si>
    <t>B1</t>
  </si>
  <si>
    <t>B2a + B2b + B2c + B2d + B2e</t>
  </si>
  <si>
    <t>B2a</t>
  </si>
  <si>
    <t>B2b</t>
  </si>
  <si>
    <t>B2c</t>
  </si>
  <si>
    <t>B2d</t>
  </si>
  <si>
    <t>B2e</t>
  </si>
  <si>
    <t>B2f</t>
  </si>
  <si>
    <t xml:space="preserve">B3a + B3b + B3c + B3d </t>
  </si>
  <si>
    <t>B3a</t>
  </si>
  <si>
    <t>B3b</t>
  </si>
  <si>
    <t>B3c</t>
  </si>
  <si>
    <t>B3d</t>
  </si>
  <si>
    <t>Check calculation of total of minimums</t>
  </si>
  <si>
    <t>B3e</t>
  </si>
  <si>
    <t xml:space="preserve">B3a + B3c + B3d </t>
  </si>
  <si>
    <t>B2a + B2b + B2c + B2e</t>
  </si>
  <si>
    <t xml:space="preserve">Samples:  </t>
  </si>
  <si>
    <t>Tests:</t>
  </si>
  <si>
    <t>Samples:</t>
  </si>
  <si>
    <t xml:space="preserve">Sum of B3a + B3c + B3d + B3e </t>
  </si>
  <si>
    <t>Sampling levels and frequencies</t>
  </si>
  <si>
    <t>&lt;-------------------------------</t>
  </si>
  <si>
    <t>For official use</t>
  </si>
  <si>
    <t>For official use only</t>
  </si>
  <si>
    <t>Диетилстільбестрол (DES)</t>
  </si>
  <si>
    <t>Діенестрол</t>
  </si>
  <si>
    <t>Гексестрол</t>
  </si>
  <si>
    <t>Сеча</t>
  </si>
  <si>
    <t>Печінка</t>
  </si>
  <si>
    <t>LC-MS/MS</t>
  </si>
  <si>
    <t xml:space="preserve">Позитивний результат </t>
  </si>
  <si>
    <t>Позитивний результат</t>
  </si>
  <si>
    <t>ДНДІЛДіВСЕ</t>
  </si>
  <si>
    <t>Пропилтиурацил</t>
  </si>
  <si>
    <t xml:space="preserve"> ДНДІЛДіВСЕ</t>
  </si>
  <si>
    <t>Метилтиурацил</t>
  </si>
  <si>
    <t>19-Нор-Тестостерон</t>
  </si>
  <si>
    <t>17-бетаболденол</t>
  </si>
  <si>
    <t xml:space="preserve">17-бетатренболон </t>
  </si>
  <si>
    <t>17-бета-естрадіол</t>
  </si>
  <si>
    <t>Дексаметазон</t>
  </si>
  <si>
    <t>М'язи</t>
  </si>
  <si>
    <t>Бетаметазон</t>
  </si>
  <si>
    <t>Карбадокс</t>
  </si>
  <si>
    <t>Олаквіндокс</t>
  </si>
  <si>
    <t>Зеранол</t>
  </si>
  <si>
    <t>Кленбутерол</t>
  </si>
  <si>
    <t>Циматерол</t>
  </si>
  <si>
    <t>печінка</t>
  </si>
  <si>
    <t>Сальбутамол</t>
  </si>
  <si>
    <t xml:space="preserve">Рактопамін </t>
  </si>
  <si>
    <t>сеча</t>
  </si>
  <si>
    <t>Зілпатерол</t>
  </si>
  <si>
    <t>Бромбутерол</t>
  </si>
  <si>
    <t>Кленпентерол</t>
  </si>
  <si>
    <t>Ізоксупрін</t>
  </si>
  <si>
    <t>Мабутерол</t>
  </si>
  <si>
    <t>Мапенетерол</t>
  </si>
  <si>
    <t>Рітодрін</t>
  </si>
  <si>
    <t>Тербуталін</t>
  </si>
  <si>
    <t>Хлорамфенікол</t>
  </si>
  <si>
    <t>AOZ</t>
  </si>
  <si>
    <t xml:space="preserve">М'язи </t>
  </si>
  <si>
    <t xml:space="preserve">ELISA </t>
  </si>
  <si>
    <t>AMOZ</t>
  </si>
  <si>
    <t>SEM</t>
  </si>
  <si>
    <t>AHD</t>
  </si>
  <si>
    <t>Ронідазол</t>
  </si>
  <si>
    <t>Диметрідазол</t>
  </si>
  <si>
    <t>Метронідазол</t>
  </si>
  <si>
    <t>Іпронідазол</t>
  </si>
  <si>
    <t>Іпронідазол - ОН (PZOH)</t>
  </si>
  <si>
    <t>Метронідазол-ОН (VNZOH)</t>
  </si>
  <si>
    <t>Тернідазол</t>
  </si>
  <si>
    <t>Гідроксідіметрідазол (HMMNI)</t>
  </si>
  <si>
    <t>Хлорпромазин</t>
  </si>
  <si>
    <t xml:space="preserve">Нирки </t>
  </si>
  <si>
    <t>LC/MS-MS</t>
  </si>
  <si>
    <t>Дапсон</t>
  </si>
  <si>
    <t>Бензилпеніцилин</t>
  </si>
  <si>
    <t>Амоксицилін</t>
  </si>
  <si>
    <t>ELISA</t>
  </si>
  <si>
    <t>Ампіцилін</t>
  </si>
  <si>
    <t>Флорфенікол</t>
  </si>
  <si>
    <t>Тетрациклін</t>
  </si>
  <si>
    <t>Хлортетрациклін</t>
  </si>
  <si>
    <t>Окситетрациклін</t>
  </si>
  <si>
    <t>Доксициклін</t>
  </si>
  <si>
    <t>Канаміцин</t>
  </si>
  <si>
    <t>Апраміцин</t>
  </si>
  <si>
    <t>1138, 36</t>
  </si>
  <si>
    <t>Клоксацилін</t>
  </si>
  <si>
    <t>Енрофлоксацин</t>
  </si>
  <si>
    <t>Норфлоксацин</t>
  </si>
  <si>
    <t>Ципрофлоксацин</t>
  </si>
  <si>
    <t>Флюмеквін</t>
  </si>
  <si>
    <t>Стрептоміцин</t>
  </si>
  <si>
    <t>75</t>
  </si>
  <si>
    <t xml:space="preserve">Дигідрострептоміцин </t>
  </si>
  <si>
    <t>Спектиноміцин</t>
  </si>
  <si>
    <t>Неоміцин</t>
  </si>
  <si>
    <t>Гентаміцин</t>
  </si>
  <si>
    <t>Колістин</t>
  </si>
  <si>
    <t>Лінкоміцин</t>
  </si>
  <si>
    <t>Еритроміцин</t>
  </si>
  <si>
    <t>Тилозин</t>
  </si>
  <si>
    <t>Сульфатіазол</t>
  </si>
  <si>
    <t xml:space="preserve">LC-MS/MS </t>
  </si>
  <si>
    <t xml:space="preserve">ДНДІЛДіВСЕ </t>
  </si>
  <si>
    <t>Сульфадіметоксин</t>
  </si>
  <si>
    <t>Сульфагуанідин</t>
  </si>
  <si>
    <t>Сульфадіазин</t>
  </si>
  <si>
    <t>Сульфамеразин</t>
  </si>
  <si>
    <t>Сульфаметазин (Сульфадімедін)</t>
  </si>
  <si>
    <t>Сульфаметоксипірідазин</t>
  </si>
  <si>
    <t>Сульфаметоксазол</t>
  </si>
  <si>
    <t>Сульфаніламід</t>
  </si>
  <si>
    <t>Тріметопрім</t>
  </si>
  <si>
    <t>Цефтіофур</t>
  </si>
  <si>
    <t>Цефквіном</t>
  </si>
  <si>
    <t>Цефалексин</t>
  </si>
  <si>
    <t>Альбендазол</t>
  </si>
  <si>
    <t>Фенбендазол</t>
  </si>
  <si>
    <t>Левамизол</t>
  </si>
  <si>
    <t>Клорсулон</t>
  </si>
  <si>
    <t>Івермектин</t>
  </si>
  <si>
    <t>Авермектин</t>
  </si>
  <si>
    <t>Мебендазол</t>
  </si>
  <si>
    <t>Триклабендазол</t>
  </si>
  <si>
    <t>Оксиклозанид</t>
  </si>
  <si>
    <t>Клозантел</t>
  </si>
  <si>
    <t xml:space="preserve">Рафоксанід </t>
  </si>
  <si>
    <t>Моксидектин</t>
  </si>
  <si>
    <t>Дорамектин</t>
  </si>
  <si>
    <t>Еприномектин</t>
  </si>
  <si>
    <t>Диклазурил</t>
  </si>
  <si>
    <t>Мадураміцин</t>
  </si>
  <si>
    <t>Декоквінат</t>
  </si>
  <si>
    <t>Робенідин</t>
  </si>
  <si>
    <t>Толтразуріл</t>
  </si>
  <si>
    <t>Карбофуран</t>
  </si>
  <si>
    <t>GC-MS</t>
  </si>
  <si>
    <t>Дельтаметрин</t>
  </si>
  <si>
    <t>GC-ECD</t>
  </si>
  <si>
    <t>РДЛДПСС, ДНДІЛДіВСЕ</t>
  </si>
  <si>
    <t>Циперметрин</t>
  </si>
  <si>
    <t>Ксілазін гідрохлорид</t>
  </si>
  <si>
    <t>Нирки</t>
  </si>
  <si>
    <t>Ацепромазин</t>
  </si>
  <si>
    <t>Фенілбутазон</t>
  </si>
  <si>
    <t>Флуніксин</t>
  </si>
  <si>
    <t>Диклофенак</t>
  </si>
  <si>
    <t>Мелоксикам</t>
  </si>
  <si>
    <t>Преднізолон</t>
  </si>
  <si>
    <t>γ-ГХЦГ</t>
  </si>
  <si>
    <t>GC-МS</t>
  </si>
  <si>
    <t xml:space="preserve"> α-ГХЦГ</t>
  </si>
  <si>
    <t>ДДТ та його метаболіти (4,4-ДДТ,  4,4-ДДД, 4,4-ДДЕ)</t>
  </si>
  <si>
    <t xml:space="preserve"> РДЛДПСС, ДНДІЛДіВСЕ</t>
  </si>
  <si>
    <t>Сума ПХБ 28, ПХБ 52, ПХБ 101, ПХБ 138, ПХБ 153, ПХБ 180</t>
  </si>
  <si>
    <t xml:space="preserve">β-ГХЦГ  </t>
  </si>
  <si>
    <t>Діазінон</t>
  </si>
  <si>
    <t>Паратіон-метил</t>
  </si>
  <si>
    <t>Малатіон</t>
  </si>
  <si>
    <t>Свинець</t>
  </si>
  <si>
    <t>ААS-EL</t>
  </si>
  <si>
    <t>Кадмій</t>
  </si>
  <si>
    <t>Ртуть</t>
  </si>
  <si>
    <t>AAS</t>
  </si>
  <si>
    <t>Афлатоксин В1</t>
  </si>
  <si>
    <t>HPLC</t>
  </si>
  <si>
    <t>РАДІОНУКЛІДИ, Бк/кг</t>
  </si>
  <si>
    <t>Цезій -137</t>
  </si>
  <si>
    <t>Стронцій -90</t>
  </si>
  <si>
    <t>0,6-0,7</t>
  </si>
  <si>
    <r>
      <t>Примітка:</t>
    </r>
    <r>
      <rPr>
        <i/>
        <sz val="12"/>
        <rFont val="Arial"/>
        <family val="2"/>
        <charset val="204"/>
      </rPr>
      <t xml:space="preserve"> </t>
    </r>
  </si>
  <si>
    <t>ДНДІЛДіВСЕ – Державний науково-дослідний інститут лабораторної діагностики та ветеринарно-санітарної експертизи</t>
  </si>
  <si>
    <t>* – Рівень межи визначення (MRPL)</t>
  </si>
  <si>
    <t>Cпектрометричний</t>
  </si>
  <si>
    <t>Додаток 1</t>
  </si>
  <si>
    <t xml:space="preserve">до наказу Державної служби України з питань </t>
  </si>
  <si>
    <t xml:space="preserve">безпечності харчових продуктів та захисту </t>
  </si>
  <si>
    <t>План державного моніторингу залишків ветеринарних препаратів та забруднювачів у яловичині на 2022  рік</t>
  </si>
  <si>
    <t>Україна</t>
  </si>
  <si>
    <t>План державного моніторингу залишків ветеринарних препаратів та забруднювачів у свинині на 2022  рік</t>
  </si>
  <si>
    <t>Додаток 2</t>
  </si>
  <si>
    <t xml:space="preserve">Сеча </t>
  </si>
  <si>
    <t>17 бета болденол</t>
  </si>
  <si>
    <t xml:space="preserve">Печінка </t>
  </si>
  <si>
    <t>Десаметазон</t>
  </si>
  <si>
    <t>Карбодокс</t>
  </si>
  <si>
    <t>Олаквиндокс</t>
  </si>
  <si>
    <t>0.1</t>
  </si>
  <si>
    <t>План державного моніторингу залишків ветеринарних препаратів та забруднювачів у м’ясі птиці на 2022  рік</t>
  </si>
  <si>
    <t>Тіамулін</t>
  </si>
  <si>
    <t>Саліноміцин</t>
  </si>
  <si>
    <t>LC/MS/MS</t>
  </si>
  <si>
    <t>Наразин</t>
  </si>
  <si>
    <t>Монензин</t>
  </si>
  <si>
    <t>Нікарбазин</t>
  </si>
  <si>
    <t>толтразуріл</t>
  </si>
  <si>
    <t>Фіпроніл</t>
  </si>
  <si>
    <t>B3f</t>
  </si>
  <si>
    <t>α-ГХЦГ</t>
  </si>
  <si>
    <t xml:space="preserve">β-ГХЦГ </t>
  </si>
  <si>
    <t>Афлотоксин В1</t>
  </si>
  <si>
    <t>спектрометричний</t>
  </si>
  <si>
    <t xml:space="preserve">Тіамулін </t>
  </si>
  <si>
    <t>Левамізол</t>
  </si>
  <si>
    <t>Cаліноміцин</t>
  </si>
  <si>
    <r>
      <rPr>
        <sz val="7"/>
        <rFont val="Calibri"/>
        <family val="2"/>
        <charset val="204"/>
      </rPr>
      <t>β</t>
    </r>
    <r>
      <rPr>
        <sz val="7"/>
        <rFont val="Arial"/>
        <family val="2"/>
      </rPr>
      <t xml:space="preserve">-ГХЦГ </t>
    </r>
  </si>
  <si>
    <t>Додаток 3</t>
  </si>
  <si>
    <t>План державного моніторингу залишків ветеринарних препаратів та забруднювачів у м’ясі індиків на 2022  рік</t>
  </si>
  <si>
    <t>Додаток 4</t>
  </si>
  <si>
    <t xml:space="preserve">до наказу  Державної служби України з питань </t>
  </si>
  <si>
    <t>План державного моніторингу залишків ветеринарних препаратів та забруднювачів у у аквакультурах (риба) на 2022  рік</t>
  </si>
  <si>
    <t>Додаток 5</t>
  </si>
  <si>
    <t>Метилтестостерон</t>
  </si>
  <si>
    <t>Левомізол</t>
  </si>
  <si>
    <t>Алдрін</t>
  </si>
  <si>
    <t xml:space="preserve">Гептахлор </t>
  </si>
  <si>
    <t>ASS-EL</t>
  </si>
  <si>
    <t>Гістамін</t>
  </si>
  <si>
    <t>Малахітовий зелений</t>
  </si>
  <si>
    <t>Лейкомалахітовий зелений</t>
  </si>
  <si>
    <t>Метиленовий синій</t>
  </si>
  <si>
    <t>Кристал-віолет</t>
  </si>
  <si>
    <t>План державного моніторингу залишків ветеринарних препаратів та забруднювачів у у аквакультурах (рапани) на 2022  рік</t>
  </si>
  <si>
    <t>Додаток 6</t>
  </si>
  <si>
    <t>План державного моніторингу залишків ветеринарних препаратів та забруднювачів у молоці на 2022  рік</t>
  </si>
  <si>
    <r>
      <t>Коров</t>
    </r>
    <r>
      <rPr>
        <b/>
        <sz val="9"/>
        <color indexed="10"/>
        <rFont val="Viner Hand ITC"/>
        <family val="4"/>
      </rPr>
      <t>’</t>
    </r>
    <r>
      <rPr>
        <b/>
        <sz val="9"/>
        <color indexed="10"/>
        <rFont val="Arial"/>
        <family val="2"/>
        <charset val="204"/>
      </rPr>
      <t>яче молоко</t>
    </r>
  </si>
  <si>
    <t>Додаток 7</t>
  </si>
  <si>
    <t>Молоко</t>
  </si>
  <si>
    <t xml:space="preserve"> LC-MS/MS</t>
  </si>
  <si>
    <t xml:space="preserve">Флорфенікол </t>
  </si>
  <si>
    <t xml:space="preserve">Колістин </t>
  </si>
  <si>
    <t>Оксиклозанід</t>
  </si>
  <si>
    <t>Рафоксанід</t>
  </si>
  <si>
    <t>Гексахлорбензол</t>
  </si>
  <si>
    <t>Афлотоксин M1</t>
  </si>
  <si>
    <t>Додаток 8</t>
  </si>
  <si>
    <t>План державного моніторингу залишків ветеринарних препаратів та забруднювачів у курячих яйцях на 2022  рік</t>
  </si>
  <si>
    <t>Яйця курячі</t>
  </si>
  <si>
    <t>Яйця</t>
  </si>
  <si>
    <t>Амоксициклін</t>
  </si>
  <si>
    <t xml:space="preserve">Яйця </t>
  </si>
  <si>
    <t>План державного моніторингу залишків ветеринарних препаратів та забруднювачів у меді на 2022  рік</t>
  </si>
  <si>
    <t>Додаток 9</t>
  </si>
  <si>
    <t>Мед</t>
  </si>
  <si>
    <t>Ністатин</t>
  </si>
  <si>
    <t>Дігідрострептоміцин</t>
  </si>
  <si>
    <t>Біфентрин</t>
  </si>
  <si>
    <t xml:space="preserve">Лямбда – Цигалотрин </t>
  </si>
  <si>
    <t>Амітраз</t>
  </si>
  <si>
    <t>ДДТ та його метаболіти (4,4-ДДТ,  4,4-ДДД, 4,4-ДДЕ,  2,4-ДДТ)</t>
  </si>
  <si>
    <t>Гептахлор (сума гептахлору, ендо-епоксиду та екзо-епоксиду)</t>
  </si>
  <si>
    <t xml:space="preserve">Гексахлорбензол </t>
  </si>
  <si>
    <t>Кумафос</t>
  </si>
  <si>
    <t>оболонки</t>
  </si>
  <si>
    <t>Додаток 10</t>
  </si>
  <si>
    <t>План державного моніторингу залишків ветеринарних препаратів та забруднювачів у кишковій оболонці на 2022  рік</t>
  </si>
  <si>
    <t>Дата</t>
  </si>
  <si>
    <t xml:space="preserve">Країна </t>
  </si>
  <si>
    <t>Рік впровадження Плану</t>
  </si>
  <si>
    <t>Свинина/Кишкові облонки</t>
  </si>
  <si>
    <t>Вид тварин/Продукт</t>
  </si>
  <si>
    <t>Кількість кишкових оболонок, експортованих до ЄС (з урахуванням попереднього року)</t>
  </si>
  <si>
    <t>КІЛЬКІСТЬ ЗРАЗКІВ</t>
  </si>
  <si>
    <t>Мінімум</t>
  </si>
  <si>
    <t>ПЛАН</t>
  </si>
  <si>
    <t>Групи речовин, які будуть перевірені</t>
  </si>
  <si>
    <t>Мін</t>
  </si>
  <si>
    <t>План</t>
  </si>
  <si>
    <t>СПОЛУКИ, ЩО АНАЛІЗУЮТЬСЯ</t>
  </si>
  <si>
    <t>ОБ’ЄКТ АНАЛІЗУ</t>
  </si>
  <si>
    <t>СКРИНІНГОВІ МЕТОДИ</t>
  </si>
  <si>
    <t>ПІДТВЕРДЖУЮЧІ МЕТОДИ</t>
  </si>
  <si>
    <t>МЕЖА ДЕТЕКТУВАННЯ СКРИНІНГОВОГО МЕТОДУ (μg/Kg)</t>
  </si>
  <si>
    <t>МЕЖА ДЕТЕКТУВАННЯ ПІДТВЕРДЖУЮЧОГО МЕТОДУ (μg/Kg)</t>
  </si>
  <si>
    <t>РІВЕНЬ МЕЖИ (μg/Kg)</t>
  </si>
  <si>
    <t>ЛАБОРАТОРІЇ</t>
  </si>
  <si>
    <t>тонн</t>
  </si>
  <si>
    <t>Згідно до вимог ЄС</t>
  </si>
  <si>
    <t>ДАНІ ЗАГАЛЬНОДЕРЖАВНОГО ВИРОБНИЦТВА - в ТОННАХ (за минулий рік)</t>
  </si>
  <si>
    <t>ДАНІ ВИРОБНИЦТВА - в ТОННАХ для розрахунку кількості зразків (за минулий рік)</t>
  </si>
  <si>
    <t>ЗГІДНО З ВИМОГАМИ ЄС</t>
  </si>
  <si>
    <t>ЗГІДНО З ККА</t>
  </si>
  <si>
    <t>ДРУГЕ</t>
  </si>
  <si>
    <t>Дані шодо експорту в ЄС в метричних тоннах (за минулий рік)</t>
  </si>
  <si>
    <t>Кількість зразків</t>
  </si>
  <si>
    <t>МІН</t>
  </si>
  <si>
    <t>ХЛОРАМФЕНІКОЛ</t>
  </si>
  <si>
    <t>НІТРОФУРАНИ</t>
  </si>
  <si>
    <t>Метеболіти фуразалідону</t>
  </si>
  <si>
    <t>Метаболіти фуралтадону</t>
  </si>
  <si>
    <t>Метаболіти нітрофуразону</t>
  </si>
  <si>
    <t>Метаболіти нітрофурантіону</t>
  </si>
  <si>
    <t>НІТРОІМІДАЗОЛИ</t>
  </si>
  <si>
    <t>ХЛОРАМФЕНІКОЛ+НІТРОФУРАНИ+НІТРОІМІДАЗОЛИ</t>
  </si>
  <si>
    <t>АНТИБАКТЕРІАЛЬНІ СУБСТАНЦІЇ</t>
  </si>
  <si>
    <t>КАРБАМАТИ</t>
  </si>
  <si>
    <t>ПІРЕТРОЇДИ</t>
  </si>
  <si>
    <t>ІНШІ ФАРМАКОЛОГІЧНІ СУБСТАНЦІЇ</t>
  </si>
  <si>
    <t>ХЛОРОРГАНІЧНІ ПЕСТИЦИДИ з РСВS</t>
  </si>
  <si>
    <t>ФОСФОРОРГАНІЧНІ ПЕСТИЦИДИ</t>
  </si>
  <si>
    <t>ХІМІЧНІ ЕЛЕМЕНТИ</t>
  </si>
  <si>
    <t>Дані шодо експорту в ЄС в метричних тоннах                                                                                      (за минулий рік)</t>
  </si>
  <si>
    <t>Країна</t>
  </si>
  <si>
    <t>МІНІМАЛЬНА кількість 200</t>
  </si>
  <si>
    <r>
      <t xml:space="preserve">ДАНІ ВИРОБНИЦТВА - в </t>
    </r>
    <r>
      <rPr>
        <b/>
        <u/>
        <sz val="8"/>
        <rFont val="Arial"/>
        <family val="2"/>
        <charset val="204"/>
      </rPr>
      <t>ТОННАХ</t>
    </r>
    <r>
      <rPr>
        <b/>
        <sz val="8"/>
        <rFont val="Arial"/>
        <family val="2"/>
        <charset val="204"/>
      </rPr>
      <t xml:space="preserve"> для розрахунку кількості зразків (за минулий рік)</t>
    </r>
  </si>
  <si>
    <t>Кількість тестів</t>
  </si>
  <si>
    <t>КОКЦИДІОСТАТИКИ</t>
  </si>
  <si>
    <t>Інші фармакологічно активні речовини</t>
  </si>
  <si>
    <r>
      <t>Примітка:</t>
    </r>
    <r>
      <rPr>
        <sz val="12"/>
        <rFont val="Arial"/>
        <family val="2"/>
        <charset val="204"/>
      </rPr>
      <t xml:space="preserve"> </t>
    </r>
  </si>
  <si>
    <t>МІНІМАЛЬНА кількість 300</t>
  </si>
  <si>
    <t>Інші A6 субстанції</t>
  </si>
  <si>
    <t>АНТГЕЛЬМІНТИКИ</t>
  </si>
  <si>
    <t>НЕСТЕРОЇДНІ ПРОТИЗАПАЛЬНІ РЕЧОВИНИ</t>
  </si>
  <si>
    <t>МІКОТОКСИНИ</t>
  </si>
  <si>
    <t>КРАЇНА</t>
  </si>
  <si>
    <t xml:space="preserve">КІЛЬКІСТЬ ЗРАЗКІВ </t>
  </si>
  <si>
    <r>
      <t xml:space="preserve">ДАНІ ВИРОБНИЦТВА - в </t>
    </r>
    <r>
      <rPr>
        <b/>
        <u/>
        <sz val="9"/>
        <rFont val="Arial"/>
        <family val="2"/>
        <charset val="204"/>
      </rPr>
      <t>ТОННАХ</t>
    </r>
    <r>
      <rPr>
        <b/>
        <sz val="9"/>
        <rFont val="Arial"/>
        <family val="2"/>
        <charset val="204"/>
      </rPr>
      <t xml:space="preserve"> для розрахунку кількості зразків (за минулий рік)</t>
    </r>
  </si>
  <si>
    <t>Дані щодо експорту в ЄС в метричних тоннах                                         (за минулий рік)</t>
  </si>
  <si>
    <t>Метаболіти фуразалідону</t>
  </si>
  <si>
    <t>БАРВНИКИ напр. Малахітовий зелений (+ лейкомалахітовий зелений), кристал віолет тощо</t>
  </si>
  <si>
    <t xml:space="preserve">Примітка: </t>
  </si>
  <si>
    <t>Аквакультура/Риба</t>
  </si>
  <si>
    <t>Аквакультура/Рапани</t>
  </si>
  <si>
    <t xml:space="preserve">Мінімум </t>
  </si>
  <si>
    <t>СТІЛЬБЕНИ</t>
  </si>
  <si>
    <t>СИНТЕТИЧНІ СТЕРОЇДИ</t>
  </si>
  <si>
    <t>М'ясо індиків</t>
  </si>
  <si>
    <t>ФЕРМИ</t>
  </si>
  <si>
    <t>ЗАБІЙНІ ПУНКТИ</t>
  </si>
  <si>
    <t>Всього</t>
  </si>
  <si>
    <t>ЛАКТОНИ РЕЗОРЦИЛОВОЇ КИСЛОТИ</t>
  </si>
  <si>
    <t>БЕТА - АГОНІСТИ</t>
  </si>
  <si>
    <t>М'ясо птиці</t>
  </si>
  <si>
    <t>Свинина</t>
  </si>
  <si>
    <t>ДАНІ ЗАГАЛЬНОДЕРЖАВНОГО ВИРОБНИЦТВА - кількість тварин (забитих за минулий рік)</t>
  </si>
  <si>
    <r>
      <t>ДАНІ ВИРОБНИЦТВА для розрахунку КІЛЬКОСТІ ЗРАЗКІВ. (</t>
    </r>
    <r>
      <rPr>
        <b/>
        <u/>
        <sz val="9"/>
        <rFont val="Arial"/>
        <family val="2"/>
        <charset val="204"/>
      </rPr>
      <t>Кількість тварин</t>
    </r>
    <r>
      <rPr>
        <b/>
        <sz val="9"/>
        <rFont val="Arial"/>
        <family val="2"/>
        <charset val="204"/>
      </rPr>
      <t xml:space="preserve"> (забитих за минулий рік) </t>
    </r>
  </si>
  <si>
    <t xml:space="preserve">КІЛЬКІСТЬ ЗРАЗКІВ  </t>
  </si>
  <si>
    <t>ТІРЕОСТАТИКИ</t>
  </si>
  <si>
    <t>СЕДАТИВНІ</t>
  </si>
  <si>
    <t>Дані щодо експорту в ЄС в метричних тоннах                      (за минулий рік)</t>
  </si>
  <si>
    <t>Яловиччина</t>
  </si>
  <si>
    <t>Живі тварини/продукт</t>
  </si>
  <si>
    <t>МЕЖА ДЕТЕКТУВАННЯ ПІДТВЕРДЖУЮЧОГО МЕТОДУ(μg/Kg)</t>
  </si>
  <si>
    <t>Mінімум</t>
  </si>
  <si>
    <t>ПІДТВЕРДЖУЮЧИ МЕТОДИ</t>
  </si>
  <si>
    <t>РДЛДПСС –  уповноважені державні лабораторії Держпродспоживслужби</t>
  </si>
  <si>
    <t>споживачів від 10 грудня 2021 року № 808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</si>
</sst>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4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8"/>
      <color indexed="10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1F497D"/>
      <name val="Calibri"/>
      <family val="2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7"/>
      <name val="Arial Cyr"/>
      <charset val="204"/>
    </font>
    <font>
      <sz val="7"/>
      <name val="Calibri"/>
      <family val="2"/>
      <charset val="204"/>
    </font>
    <font>
      <b/>
      <sz val="9"/>
      <color indexed="10"/>
      <name val="Arial"/>
      <family val="2"/>
      <charset val="204"/>
    </font>
    <font>
      <b/>
      <sz val="9"/>
      <color indexed="10"/>
      <name val="Viner Hand ITC"/>
      <family val="4"/>
    </font>
    <font>
      <sz val="8"/>
      <name val="Arial"/>
      <family val="2"/>
      <charset val="204"/>
    </font>
    <font>
      <sz val="8"/>
      <name val="Arial Cyr"/>
      <charset val="204"/>
    </font>
    <font>
      <b/>
      <sz val="12"/>
      <name val="Arial"/>
      <family val="2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11"/>
      <color theme="1"/>
      <name val="Calibri"/>
      <family val="2"/>
      <scheme val="minor"/>
    </font>
    <font>
      <b/>
      <u/>
      <sz val="8"/>
      <name val="Arial"/>
      <family val="2"/>
      <charset val="204"/>
    </font>
    <font>
      <b/>
      <u/>
      <sz val="9"/>
      <name val="Arial"/>
      <family val="2"/>
      <charset val="204"/>
    </font>
    <font>
      <b/>
      <i/>
      <sz val="12"/>
      <name val="Arial Cyr"/>
      <charset val="204"/>
    </font>
    <font>
      <b/>
      <sz val="12"/>
      <color indexed="10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</font>
    <font>
      <i/>
      <sz val="10"/>
      <name val="Arial"/>
      <family val="2"/>
      <charset val="204"/>
    </font>
    <font>
      <sz val="7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  <charset val="204"/>
    </font>
    <font>
      <sz val="7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0" fillId="0" borderId="0"/>
    <xf numFmtId="0" fontId="20" fillId="0" borderId="0"/>
  </cellStyleXfs>
  <cellXfs count="13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/>
    <xf numFmtId="0" fontId="2" fillId="0" borderId="1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9" fillId="0" borderId="0" xfId="0" applyFont="1"/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/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31" xfId="0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left" vertical="center"/>
      <protection locked="0"/>
    </xf>
    <xf numFmtId="1" fontId="2" fillId="0" borderId="0" xfId="0" applyNumberFormat="1" applyFont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3" fillId="2" borderId="25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 wrapText="1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>
      <alignment vertical="center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1" fontId="2" fillId="0" borderId="30" xfId="0" applyNumberFormat="1" applyFont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7" fillId="0" borderId="10" xfId="0" applyFont="1" applyBorder="1" applyAlignment="1" applyProtection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/>
    <xf numFmtId="1" fontId="9" fillId="3" borderId="2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2" fillId="2" borderId="4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1" fontId="9" fillId="3" borderId="30" xfId="0" applyNumberFormat="1" applyFont="1" applyFill="1" applyBorder="1" applyAlignment="1">
      <alignment horizontal="center"/>
    </xf>
    <xf numFmtId="0" fontId="1" fillId="0" borderId="25" xfId="0" applyFont="1" applyBorder="1" applyAlignment="1">
      <alignment vertical="center"/>
    </xf>
    <xf numFmtId="0" fontId="1" fillId="0" borderId="25" xfId="0" applyFont="1" applyBorder="1"/>
    <xf numFmtId="1" fontId="9" fillId="2" borderId="41" xfId="0" applyNumberFormat="1" applyFont="1" applyFill="1" applyBorder="1" applyAlignment="1" applyProtection="1">
      <alignment horizontal="center" vertical="center"/>
      <protection locked="0"/>
    </xf>
    <xf numFmtId="1" fontId="9" fillId="2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9" fillId="3" borderId="30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7" fillId="0" borderId="43" xfId="0" applyFont="1" applyBorder="1" applyAlignment="1" applyProtection="1">
      <alignment horizontal="left" vertical="center" wrapText="1"/>
    </xf>
    <xf numFmtId="0" fontId="1" fillId="0" borderId="43" xfId="0" applyFont="1" applyBorder="1" applyAlignment="1" applyProtection="1">
      <alignment horizontal="left" vertical="center" wrapText="1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Protection="1"/>
    <xf numFmtId="1" fontId="9" fillId="3" borderId="45" xfId="0" applyNumberFormat="1" applyFont="1" applyFill="1" applyBorder="1" applyAlignment="1">
      <alignment horizontal="center" vertical="center"/>
    </xf>
    <xf numFmtId="0" fontId="7" fillId="0" borderId="15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</xf>
    <xf numFmtId="1" fontId="9" fillId="3" borderId="45" xfId="0" applyNumberFormat="1" applyFont="1" applyFill="1" applyBorder="1" applyAlignment="1" applyProtection="1">
      <alignment horizontal="center" vertical="center"/>
    </xf>
    <xf numFmtId="1" fontId="9" fillId="2" borderId="54" xfId="0" applyNumberFormat="1" applyFont="1" applyFill="1" applyBorder="1" applyAlignment="1" applyProtection="1">
      <alignment horizontal="center" vertical="center"/>
      <protection locked="0"/>
    </xf>
    <xf numFmtId="1" fontId="9" fillId="3" borderId="55" xfId="0" applyNumberFormat="1" applyFont="1" applyFill="1" applyBorder="1" applyAlignment="1">
      <alignment horizontal="center"/>
    </xf>
    <xf numFmtId="1" fontId="9" fillId="3" borderId="25" xfId="0" applyNumberFormat="1" applyFont="1" applyFill="1" applyBorder="1" applyAlignment="1">
      <alignment horizontal="center"/>
    </xf>
    <xf numFmtId="1" fontId="9" fillId="3" borderId="45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1" fontId="10" fillId="4" borderId="44" xfId="0" applyNumberFormat="1" applyFont="1" applyFill="1" applyBorder="1" applyAlignment="1">
      <alignment horizontal="center"/>
    </xf>
    <xf numFmtId="1" fontId="10" fillId="4" borderId="56" xfId="0" applyNumberFormat="1" applyFont="1" applyFill="1" applyBorder="1" applyAlignment="1" applyProtection="1">
      <alignment horizontal="center"/>
    </xf>
    <xf numFmtId="1" fontId="10" fillId="4" borderId="0" xfId="0" applyNumberFormat="1" applyFont="1" applyFill="1" applyBorder="1" applyAlignment="1" applyProtection="1">
      <alignment horizontal="center"/>
    </xf>
    <xf numFmtId="1" fontId="10" fillId="4" borderId="1" xfId="0" applyNumberFormat="1" applyFont="1" applyFill="1" applyBorder="1" applyAlignment="1" applyProtection="1">
      <alignment horizontal="center"/>
    </xf>
    <xf numFmtId="1" fontId="9" fillId="2" borderId="25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1" fontId="9" fillId="2" borderId="42" xfId="0" applyNumberFormat="1" applyFont="1" applyFill="1" applyBorder="1" applyAlignment="1" applyProtection="1">
      <alignment horizontal="center" vertical="center"/>
      <protection locked="0"/>
    </xf>
    <xf numFmtId="1" fontId="9" fillId="2" borderId="17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 applyProtection="1">
      <alignment horizontal="center" vertical="center"/>
    </xf>
    <xf numFmtId="1" fontId="10" fillId="4" borderId="18" xfId="0" applyNumberFormat="1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1" fontId="10" fillId="4" borderId="13" xfId="0" applyNumberFormat="1" applyFont="1" applyFill="1" applyBorder="1" applyAlignment="1">
      <alignment horizontal="center"/>
    </xf>
    <xf numFmtId="1" fontId="10" fillId="4" borderId="25" xfId="0" applyNumberFormat="1" applyFont="1" applyFill="1" applyBorder="1" applyAlignment="1">
      <alignment horizontal="center"/>
    </xf>
    <xf numFmtId="1" fontId="10" fillId="4" borderId="57" xfId="0" applyNumberFormat="1" applyFont="1" applyFill="1" applyBorder="1" applyAlignment="1">
      <alignment horizontal="center" vertical="center"/>
    </xf>
    <xf numFmtId="1" fontId="10" fillId="4" borderId="58" xfId="0" applyNumberFormat="1" applyFont="1" applyFill="1" applyBorder="1" applyAlignment="1">
      <alignment horizontal="center" vertical="center"/>
    </xf>
    <xf numFmtId="1" fontId="10" fillId="4" borderId="59" xfId="0" applyNumberFormat="1" applyFont="1" applyFill="1" applyBorder="1" applyAlignment="1">
      <alignment horizontal="center" vertical="center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6" xfId="0" applyFont="1" applyBorder="1" applyProtection="1"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36" xfId="0" applyFont="1" applyFill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1" fontId="9" fillId="0" borderId="17" xfId="0" applyNumberFormat="1" applyFont="1" applyBorder="1" applyAlignment="1">
      <alignment horizontal="center" vertical="center"/>
    </xf>
    <xf numFmtId="0" fontId="3" fillId="2" borderId="25" xfId="0" applyFont="1" applyFill="1" applyBorder="1" applyAlignment="1" applyProtection="1">
      <alignment horizontal="center"/>
      <protection locked="0"/>
    </xf>
    <xf numFmtId="0" fontId="6" fillId="0" borderId="17" xfId="0" applyFont="1" applyBorder="1" applyProtection="1">
      <protection locked="0"/>
    </xf>
    <xf numFmtId="0" fontId="6" fillId="0" borderId="16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/>
      <protection locked="0"/>
    </xf>
    <xf numFmtId="1" fontId="9" fillId="4" borderId="25" xfId="0" applyNumberFormat="1" applyFont="1" applyFill="1" applyBorder="1" applyAlignment="1">
      <alignment horizontal="center" vertical="center"/>
    </xf>
    <xf numFmtId="1" fontId="9" fillId="3" borderId="25" xfId="0" applyNumberFormat="1" applyFont="1" applyFill="1" applyBorder="1" applyAlignment="1" applyProtection="1">
      <alignment horizontal="center" vertical="center"/>
    </xf>
    <xf numFmtId="1" fontId="9" fillId="4" borderId="25" xfId="0" applyNumberFormat="1" applyFont="1" applyFill="1" applyBorder="1" applyAlignment="1" applyProtection="1">
      <alignment horizontal="right" vertical="center"/>
    </xf>
    <xf numFmtId="1" fontId="9" fillId="4" borderId="18" xfId="0" applyNumberFormat="1" applyFont="1" applyFill="1" applyBorder="1" applyAlignment="1" applyProtection="1">
      <alignment horizontal="right" vertical="center"/>
    </xf>
    <xf numFmtId="1" fontId="9" fillId="2" borderId="45" xfId="0" applyNumberFormat="1" applyFont="1" applyFill="1" applyBorder="1" applyAlignment="1" applyProtection="1">
      <alignment horizontal="center" vertical="center"/>
      <protection locked="0"/>
    </xf>
    <xf numFmtId="1" fontId="9" fillId="3" borderId="30" xfId="0" applyNumberFormat="1" applyFont="1" applyFill="1" applyBorder="1" applyAlignment="1" applyProtection="1">
      <alignment horizontal="center" vertical="center"/>
    </xf>
    <xf numFmtId="1" fontId="9" fillId="2" borderId="6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15" fontId="1" fillId="2" borderId="25" xfId="0" applyNumberFormat="1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/>
      <protection locked="0"/>
    </xf>
    <xf numFmtId="1" fontId="9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45" xfId="0" applyFont="1" applyBorder="1" applyAlignment="1">
      <alignment vertical="center"/>
    </xf>
    <xf numFmtId="0" fontId="17" fillId="0" borderId="0" xfId="0" applyFont="1" applyAlignment="1">
      <alignment vertical="center"/>
    </xf>
    <xf numFmtId="1" fontId="9" fillId="0" borderId="30" xfId="0" applyNumberFormat="1" applyFont="1" applyBorder="1" applyAlignment="1">
      <alignment horizontal="center" vertical="center"/>
    </xf>
    <xf numFmtId="1" fontId="9" fillId="4" borderId="46" xfId="0" applyNumberFormat="1" applyFont="1" applyFill="1" applyBorder="1" applyAlignment="1" applyProtection="1">
      <alignment horizontal="center" vertical="center"/>
      <protection locked="0"/>
    </xf>
    <xf numFmtId="1" fontId="9" fillId="4" borderId="6" xfId="0" applyNumberFormat="1" applyFont="1" applyFill="1" applyBorder="1" applyAlignment="1" applyProtection="1">
      <alignment horizontal="center" vertical="center"/>
      <protection locked="0"/>
    </xf>
    <xf numFmtId="1" fontId="9" fillId="4" borderId="44" xfId="0" applyNumberFormat="1" applyFont="1" applyFill="1" applyBorder="1" applyAlignment="1">
      <alignment horizontal="center"/>
    </xf>
    <xf numFmtId="1" fontId="16" fillId="3" borderId="25" xfId="0" applyNumberFormat="1" applyFont="1" applyFill="1" applyBorder="1" applyAlignment="1">
      <alignment horizontal="center" vertical="center" wrapText="1"/>
    </xf>
    <xf numFmtId="0" fontId="15" fillId="0" borderId="0" xfId="1" applyFill="1" applyBorder="1" applyAlignment="1" applyProtection="1">
      <alignment horizontal="left" vertical="center" wrapText="1"/>
      <protection locked="0"/>
    </xf>
    <xf numFmtId="0" fontId="15" fillId="0" borderId="0" xfId="1" applyAlignment="1" applyProtection="1">
      <alignment vertical="center" wrapText="1"/>
    </xf>
    <xf numFmtId="0" fontId="15" fillId="0" borderId="0" xfId="1" applyAlignment="1" applyProtection="1">
      <alignment horizontal="center" vertical="center" wrapText="1"/>
    </xf>
    <xf numFmtId="0" fontId="15" fillId="0" borderId="0" xfId="1" applyFont="1" applyAlignment="1" applyProtection="1">
      <alignment horizontal="left" vertical="center"/>
    </xf>
    <xf numFmtId="0" fontId="18" fillId="0" borderId="0" xfId="0" applyFont="1" applyAlignment="1">
      <alignment vertical="center"/>
    </xf>
    <xf numFmtId="0" fontId="9" fillId="2" borderId="16" xfId="0" applyFont="1" applyFill="1" applyBorder="1" applyAlignment="1" applyProtection="1">
      <alignment vertical="center"/>
      <protection locked="0"/>
    </xf>
    <xf numFmtId="0" fontId="9" fillId="2" borderId="45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 wrapText="1"/>
    </xf>
    <xf numFmtId="1" fontId="9" fillId="2" borderId="57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/>
    </xf>
    <xf numFmtId="1" fontId="9" fillId="4" borderId="44" xfId="0" applyNumberFormat="1" applyFont="1" applyFill="1" applyBorder="1" applyAlignment="1">
      <alignment horizontal="center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1" fontId="9" fillId="2" borderId="54" xfId="0" applyNumberFormat="1" applyFont="1" applyFill="1" applyBorder="1" applyAlignment="1" applyProtection="1">
      <alignment horizontal="center" vertical="center"/>
      <protection locked="0"/>
    </xf>
    <xf numFmtId="1" fontId="9" fillId="4" borderId="18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9" fillId="2" borderId="43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 wrapText="1"/>
    </xf>
    <xf numFmtId="0" fontId="2" fillId="0" borderId="47" xfId="0" applyFont="1" applyBorder="1"/>
    <xf numFmtId="0" fontId="2" fillId="0" borderId="48" xfId="0" applyFont="1" applyBorder="1"/>
    <xf numFmtId="0" fontId="2" fillId="0" borderId="49" xfId="0" applyFont="1" applyBorder="1"/>
    <xf numFmtId="0" fontId="2" fillId="0" borderId="77" xfId="0" applyFont="1" applyBorder="1"/>
    <xf numFmtId="0" fontId="2" fillId="0" borderId="78" xfId="0" applyFont="1" applyBorder="1"/>
    <xf numFmtId="0" fontId="2" fillId="0" borderId="50" xfId="0" applyFont="1" applyBorder="1"/>
    <xf numFmtId="1" fontId="2" fillId="0" borderId="51" xfId="0" applyNumberFormat="1" applyFont="1" applyBorder="1" applyAlignment="1">
      <alignment horizontal="center"/>
    </xf>
    <xf numFmtId="1" fontId="2" fillId="0" borderId="52" xfId="0" applyNumberFormat="1" applyFont="1" applyBorder="1" applyAlignment="1">
      <alignment horizontal="center"/>
    </xf>
    <xf numFmtId="1" fontId="2" fillId="0" borderId="78" xfId="0" applyNumberFormat="1" applyFont="1" applyBorder="1" applyAlignment="1">
      <alignment horizontal="center"/>
    </xf>
    <xf numFmtId="1" fontId="10" fillId="4" borderId="54" xfId="0" applyNumberFormat="1" applyFont="1" applyFill="1" applyBorder="1" applyAlignment="1" applyProtection="1">
      <alignment horizontal="center"/>
    </xf>
    <xf numFmtId="0" fontId="22" fillId="0" borderId="0" xfId="0" applyFont="1"/>
    <xf numFmtId="0" fontId="23" fillId="0" borderId="0" xfId="0" applyFont="1" applyAlignment="1">
      <alignment horizontal="left"/>
    </xf>
    <xf numFmtId="0" fontId="23" fillId="0" borderId="0" xfId="2" applyFont="1"/>
    <xf numFmtId="0" fontId="19" fillId="0" borderId="0" xfId="2" applyFont="1"/>
    <xf numFmtId="0" fontId="11" fillId="0" borderId="0" xfId="2" applyFont="1"/>
    <xf numFmtId="0" fontId="23" fillId="0" borderId="0" xfId="0" applyFont="1"/>
    <xf numFmtId="0" fontId="19" fillId="0" borderId="0" xfId="0" applyFont="1"/>
    <xf numFmtId="0" fontId="21" fillId="0" borderId="0" xfId="0" applyFont="1"/>
    <xf numFmtId="0" fontId="24" fillId="0" borderId="0" xfId="0" applyFont="1" applyAlignment="1"/>
    <xf numFmtId="0" fontId="0" fillId="0" borderId="0" xfId="0" applyAlignment="1"/>
    <xf numFmtId="0" fontId="6" fillId="0" borderId="22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1" fontId="9" fillId="2" borderId="3" xfId="0" applyNumberFormat="1" applyFont="1" applyFill="1" applyBorder="1" applyAlignment="1" applyProtection="1">
      <alignment horizontal="center" vertical="center"/>
      <protection locked="0"/>
    </xf>
    <xf numFmtId="1" fontId="9" fillId="2" borderId="5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/>
    <xf numFmtId="0" fontId="26" fillId="2" borderId="43" xfId="0" applyFont="1" applyFill="1" applyBorder="1" applyAlignment="1" applyProtection="1">
      <alignment horizontal="center" vertical="center"/>
      <protection locked="0"/>
    </xf>
    <xf numFmtId="1" fontId="9" fillId="8" borderId="25" xfId="0" applyNumberFormat="1" applyFont="1" applyFill="1" applyBorder="1" applyAlignment="1" applyProtection="1">
      <alignment horizontal="center" vertical="center"/>
      <protection locked="0"/>
    </xf>
    <xf numFmtId="0" fontId="6" fillId="7" borderId="10" xfId="0" applyFont="1" applyFill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 applyProtection="1">
      <alignment horizontal="center" vertical="center" wrapText="1"/>
      <protection locked="0"/>
    </xf>
    <xf numFmtId="0" fontId="6" fillId="7" borderId="10" xfId="3" applyFont="1" applyFill="1" applyBorder="1" applyAlignment="1" applyProtection="1">
      <alignment horizontal="center" vertical="center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7" borderId="8" xfId="0" applyFont="1" applyFill="1" applyBorder="1" applyAlignment="1" applyProtection="1">
      <alignment horizontal="center" vertical="center" wrapText="1"/>
      <protection locked="0"/>
    </xf>
    <xf numFmtId="0" fontId="6" fillId="6" borderId="8" xfId="5" applyFont="1" applyFill="1" applyBorder="1" applyAlignment="1" applyProtection="1">
      <alignment horizontal="center" vertical="center"/>
      <protection locked="0"/>
    </xf>
    <xf numFmtId="0" fontId="6" fillId="7" borderId="8" xfId="5" applyFont="1" applyFill="1" applyBorder="1" applyAlignment="1" applyProtection="1">
      <alignment horizontal="center" vertical="center"/>
      <protection locked="0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6" fillId="7" borderId="10" xfId="5" applyFont="1" applyFill="1" applyBorder="1" applyAlignment="1" applyProtection="1">
      <alignment horizontal="center" vertical="center"/>
      <protection locked="0"/>
    </xf>
    <xf numFmtId="0" fontId="6" fillId="7" borderId="10" xfId="0" applyFont="1" applyFill="1" applyBorder="1" applyAlignment="1" applyProtection="1">
      <alignment horizontal="center" shrinkToFit="1"/>
      <protection locked="0"/>
    </xf>
    <xf numFmtId="1" fontId="30" fillId="7" borderId="8" xfId="0" applyNumberFormat="1" applyFont="1" applyFill="1" applyBorder="1" applyAlignment="1" applyProtection="1">
      <alignment vertical="center" wrapText="1"/>
      <protection locked="0"/>
    </xf>
    <xf numFmtId="0" fontId="6" fillId="7" borderId="9" xfId="0" applyFont="1" applyFill="1" applyBorder="1" applyAlignment="1" applyProtection="1">
      <alignment horizontal="center" vertical="center" wrapText="1"/>
      <protection locked="0"/>
    </xf>
    <xf numFmtId="1" fontId="30" fillId="7" borderId="10" xfId="0" applyNumberFormat="1" applyFont="1" applyFill="1" applyBorder="1" applyAlignment="1" applyProtection="1">
      <alignment vertical="center" wrapText="1"/>
      <protection locked="0"/>
    </xf>
    <xf numFmtId="0" fontId="30" fillId="7" borderId="10" xfId="0" applyFont="1" applyFill="1" applyBorder="1" applyAlignment="1" applyProtection="1">
      <alignment horizontal="left" vertical="center" wrapText="1"/>
      <protection locked="0"/>
    </xf>
    <xf numFmtId="0" fontId="30" fillId="7" borderId="10" xfId="0" applyFont="1" applyFill="1" applyBorder="1" applyAlignment="1" applyProtection="1">
      <alignment horizontal="center" vertical="center" wrapText="1"/>
      <protection locked="0"/>
    </xf>
    <xf numFmtId="0" fontId="30" fillId="7" borderId="10" xfId="0" applyFont="1" applyFill="1" applyBorder="1" applyAlignment="1" applyProtection="1">
      <alignment horizontal="center" vertical="center"/>
      <protection locked="0"/>
    </xf>
    <xf numFmtId="1" fontId="30" fillId="7" borderId="12" xfId="0" applyNumberFormat="1" applyFont="1" applyFill="1" applyBorder="1" applyAlignment="1" applyProtection="1">
      <alignment vertical="center" wrapText="1"/>
      <protection locked="0"/>
    </xf>
    <xf numFmtId="164" fontId="30" fillId="7" borderId="10" xfId="0" applyNumberFormat="1" applyFont="1" applyFill="1" applyBorder="1" applyAlignment="1" applyProtection="1">
      <alignment horizontal="center" vertical="center"/>
      <protection locked="0"/>
    </xf>
    <xf numFmtId="0" fontId="30" fillId="6" borderId="10" xfId="0" applyFont="1" applyFill="1" applyBorder="1" applyAlignment="1">
      <alignment vertical="center" wrapText="1"/>
    </xf>
    <xf numFmtId="0" fontId="6" fillId="7" borderId="37" xfId="0" applyFont="1" applyFill="1" applyBorder="1" applyAlignment="1" applyProtection="1">
      <alignment horizontal="center" vertical="center"/>
      <protection locked="0"/>
    </xf>
    <xf numFmtId="0" fontId="30" fillId="6" borderId="10" xfId="0" applyFont="1" applyFill="1" applyBorder="1" applyAlignment="1" applyProtection="1">
      <alignment horizontal="center" vertical="center"/>
      <protection locked="0"/>
    </xf>
    <xf numFmtId="0" fontId="6" fillId="6" borderId="10" xfId="0" applyFont="1" applyFill="1" applyBorder="1" applyAlignment="1" applyProtection="1">
      <alignment horizontal="center" vertical="center"/>
      <protection locked="0"/>
    </xf>
    <xf numFmtId="0" fontId="30" fillId="7" borderId="10" xfId="0" applyFont="1" applyFill="1" applyBorder="1"/>
    <xf numFmtId="0" fontId="31" fillId="7" borderId="10" xfId="0" applyFont="1" applyFill="1" applyBorder="1" applyAlignment="1">
      <alignment horizontal="center"/>
    </xf>
    <xf numFmtId="0" fontId="31" fillId="6" borderId="10" xfId="0" applyFont="1" applyFill="1" applyBorder="1" applyAlignment="1">
      <alignment horizontal="center"/>
    </xf>
    <xf numFmtId="1" fontId="30" fillId="7" borderId="10" xfId="0" applyNumberFormat="1" applyFont="1" applyFill="1" applyBorder="1" applyAlignment="1" applyProtection="1">
      <alignment vertical="center" wrapText="1" shrinkToFit="1"/>
      <protection locked="0"/>
    </xf>
    <xf numFmtId="0" fontId="30" fillId="7" borderId="10" xfId="3" applyFont="1" applyFill="1" applyBorder="1" applyAlignment="1" applyProtection="1">
      <alignment horizontal="left" vertical="center"/>
      <protection locked="0"/>
    </xf>
    <xf numFmtId="0" fontId="30" fillId="7" borderId="10" xfId="3" applyFont="1" applyFill="1" applyBorder="1" applyAlignment="1" applyProtection="1">
      <alignment horizontal="center" vertical="center"/>
      <protection locked="0"/>
    </xf>
    <xf numFmtId="0" fontId="30" fillId="6" borderId="10" xfId="3" applyFont="1" applyFill="1" applyBorder="1" applyAlignment="1" applyProtection="1">
      <alignment horizontal="center" vertical="center"/>
      <protection locked="0"/>
    </xf>
    <xf numFmtId="0" fontId="6" fillId="7" borderId="10" xfId="0" applyFont="1" applyFill="1" applyBorder="1" applyAlignment="1" applyProtection="1">
      <alignment horizontal="center"/>
      <protection locked="0"/>
    </xf>
    <xf numFmtId="0" fontId="30" fillId="7" borderId="10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6" borderId="8" xfId="0" applyFont="1" applyFill="1" applyBorder="1" applyAlignment="1" applyProtection="1">
      <alignment horizontal="center" vertical="center" wrapText="1"/>
      <protection locked="0"/>
    </xf>
    <xf numFmtId="0" fontId="30" fillId="6" borderId="8" xfId="0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>
      <alignment horizontal="left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30" fillId="0" borderId="10" xfId="3" applyFont="1" applyFill="1" applyBorder="1" applyAlignment="1" applyProtection="1">
      <alignment horizontal="left" vertical="center"/>
      <protection locked="0"/>
    </xf>
    <xf numFmtId="0" fontId="6" fillId="6" borderId="10" xfId="0" applyFont="1" applyFill="1" applyBorder="1" applyAlignment="1" applyProtection="1">
      <alignment horizontal="center"/>
      <protection locked="0"/>
    </xf>
    <xf numFmtId="0" fontId="30" fillId="6" borderId="10" xfId="3" applyFont="1" applyFill="1" applyBorder="1" applyAlignment="1" applyProtection="1">
      <alignment horizontal="left" vertical="center"/>
      <protection locked="0"/>
    </xf>
    <xf numFmtId="0" fontId="6" fillId="6" borderId="10" xfId="3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/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6" fillId="0" borderId="12" xfId="3" applyFont="1" applyFill="1" applyBorder="1" applyAlignment="1" applyProtection="1">
      <alignment horizontal="left" vertical="center"/>
      <protection locked="0"/>
    </xf>
    <xf numFmtId="0" fontId="6" fillId="0" borderId="12" xfId="3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30" fillId="0" borderId="12" xfId="3" applyFont="1" applyFill="1" applyBorder="1" applyAlignment="1" applyProtection="1">
      <alignment horizontal="center" vertical="center"/>
      <protection locked="0"/>
    </xf>
    <xf numFmtId="0" fontId="30" fillId="6" borderId="12" xfId="3" applyFont="1" applyFill="1" applyBorder="1" applyAlignment="1" applyProtection="1">
      <alignment horizontal="center" vertical="center"/>
      <protection locked="0"/>
    </xf>
    <xf numFmtId="0" fontId="30" fillId="0" borderId="8" xfId="0" applyFont="1" applyFill="1" applyBorder="1" applyAlignment="1" applyProtection="1">
      <alignment horizontal="left" vertical="center" wrapText="1"/>
      <protection locked="0"/>
    </xf>
    <xf numFmtId="0" fontId="30" fillId="0" borderId="8" xfId="0" applyFont="1" applyFill="1" applyBorder="1" applyAlignment="1" applyProtection="1">
      <alignment horizontal="center" vertical="center" wrapText="1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0" fillId="0" borderId="8" xfId="0" applyFont="1" applyFill="1" applyBorder="1" applyAlignment="1" applyProtection="1">
      <alignment horizontal="center"/>
      <protection locked="0"/>
    </xf>
    <xf numFmtId="0" fontId="30" fillId="7" borderId="10" xfId="5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30" fillId="7" borderId="14" xfId="3" applyFont="1" applyFill="1" applyBorder="1" applyAlignment="1" applyProtection="1">
      <alignment horizontal="left" vertical="center"/>
      <protection locked="0"/>
    </xf>
    <xf numFmtId="0" fontId="30" fillId="7" borderId="14" xfId="5" applyFont="1" applyFill="1" applyBorder="1" applyAlignment="1" applyProtection="1">
      <alignment horizontal="center" vertical="center"/>
      <protection locked="0"/>
    </xf>
    <xf numFmtId="0" fontId="30" fillId="7" borderId="14" xfId="0" applyFont="1" applyFill="1" applyBorder="1" applyAlignment="1" applyProtection="1">
      <alignment horizontal="center" vertical="center" wrapText="1"/>
      <protection locked="0"/>
    </xf>
    <xf numFmtId="0" fontId="30" fillId="7" borderId="14" xfId="0" applyFont="1" applyFill="1" applyBorder="1" applyAlignment="1" applyProtection="1">
      <alignment horizontal="center" vertical="center"/>
      <protection locked="0"/>
    </xf>
    <xf numFmtId="0" fontId="30" fillId="7" borderId="14" xfId="3" applyFont="1" applyFill="1" applyBorder="1" applyAlignment="1" applyProtection="1">
      <alignment horizontal="center" vertical="center"/>
      <protection locked="0"/>
    </xf>
    <xf numFmtId="0" fontId="6" fillId="0" borderId="10" xfId="3" applyFont="1" applyFill="1" applyBorder="1" applyAlignment="1" applyProtection="1">
      <alignment horizontal="center"/>
      <protection locked="0"/>
    </xf>
    <xf numFmtId="0" fontId="6" fillId="7" borderId="10" xfId="3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30" fillId="0" borderId="10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0" xfId="5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30" fillId="6" borderId="9" xfId="0" applyFont="1" applyFill="1" applyBorder="1" applyAlignment="1" applyProtection="1">
      <alignment horizontal="center" vertical="center" wrapText="1"/>
      <protection locked="0"/>
    </xf>
    <xf numFmtId="0" fontId="30" fillId="6" borderId="12" xfId="3" applyFont="1" applyFill="1" applyBorder="1" applyAlignment="1" applyProtection="1">
      <alignment horizontal="left" vertical="center"/>
      <protection locked="0"/>
    </xf>
    <xf numFmtId="0" fontId="30" fillId="6" borderId="12" xfId="0" applyFont="1" applyFill="1" applyBorder="1" applyAlignment="1" applyProtection="1">
      <alignment horizontal="center" vertical="center"/>
      <protection locked="0"/>
    </xf>
    <xf numFmtId="0" fontId="30" fillId="6" borderId="12" xfId="0" applyFont="1" applyFill="1" applyBorder="1" applyAlignment="1" applyProtection="1">
      <alignment horizontal="center" vertical="center" wrapText="1"/>
      <protection locked="0"/>
    </xf>
    <xf numFmtId="0" fontId="30" fillId="6" borderId="12" xfId="0" applyFont="1" applyFill="1" applyBorder="1" applyAlignment="1" applyProtection="1">
      <alignment horizontal="center"/>
      <protection locked="0"/>
    </xf>
    <xf numFmtId="0" fontId="6" fillId="6" borderId="9" xfId="3" applyFont="1" applyFill="1" applyBorder="1" applyAlignment="1">
      <alignment horizontal="left" vertical="center" wrapText="1"/>
    </xf>
    <xf numFmtId="0" fontId="6" fillId="6" borderId="8" xfId="0" applyFont="1" applyFill="1" applyBorder="1" applyAlignment="1" applyProtection="1">
      <alignment horizontal="center" vertical="center"/>
      <protection locked="0"/>
    </xf>
    <xf numFmtId="0" fontId="6" fillId="6" borderId="10" xfId="0" applyFont="1" applyFill="1" applyBorder="1" applyAlignment="1" applyProtection="1">
      <alignment horizontal="center" vertical="top"/>
      <protection locked="0"/>
    </xf>
    <xf numFmtId="0" fontId="30" fillId="6" borderId="10" xfId="0" applyFont="1" applyFill="1" applyBorder="1" applyAlignment="1" applyProtection="1">
      <alignment horizontal="center" vertical="top"/>
      <protection locked="0"/>
    </xf>
    <xf numFmtId="0" fontId="31" fillId="6" borderId="10" xfId="0" applyFont="1" applyFill="1" applyBorder="1" applyAlignment="1">
      <alignment horizontal="center" vertical="top"/>
    </xf>
    <xf numFmtId="0" fontId="6" fillId="6" borderId="10" xfId="0" applyFont="1" applyFill="1" applyBorder="1" applyAlignment="1" applyProtection="1">
      <alignment horizontal="center" vertical="top" wrapText="1"/>
      <protection locked="0"/>
    </xf>
    <xf numFmtId="0" fontId="6" fillId="6" borderId="10" xfId="3" applyFont="1" applyFill="1" applyBorder="1" applyAlignment="1">
      <alignment horizontal="left" vertical="center" wrapText="1"/>
    </xf>
    <xf numFmtId="0" fontId="30" fillId="6" borderId="9" xfId="0" applyFont="1" applyFill="1" applyBorder="1" applyAlignment="1" applyProtection="1">
      <alignment horizontal="center" vertical="top"/>
      <protection locked="0"/>
    </xf>
    <xf numFmtId="0" fontId="6" fillId="6" borderId="10" xfId="3" applyFont="1" applyFill="1" applyBorder="1" applyAlignment="1">
      <alignment horizontal="left" vertical="top" wrapText="1"/>
    </xf>
    <xf numFmtId="0" fontId="6" fillId="6" borderId="12" xfId="3" applyFont="1" applyFill="1" applyBorder="1" applyAlignment="1" applyProtection="1">
      <alignment horizontal="left" vertical="top" wrapText="1"/>
      <protection locked="0"/>
    </xf>
    <xf numFmtId="0" fontId="6" fillId="6" borderId="12" xfId="0" applyFont="1" applyFill="1" applyBorder="1" applyAlignment="1" applyProtection="1">
      <alignment horizontal="center" vertical="top"/>
      <protection locked="0"/>
    </xf>
    <xf numFmtId="0" fontId="30" fillId="6" borderId="12" xfId="0" applyFont="1" applyFill="1" applyBorder="1" applyAlignment="1" applyProtection="1">
      <alignment horizontal="center" vertical="top"/>
      <protection locked="0"/>
    </xf>
    <xf numFmtId="0" fontId="6" fillId="6" borderId="12" xfId="0" applyFont="1" applyFill="1" applyBorder="1" applyAlignment="1" applyProtection="1">
      <alignment horizontal="center" vertical="top" wrapText="1"/>
      <protection locked="0"/>
    </xf>
    <xf numFmtId="0" fontId="6" fillId="6" borderId="8" xfId="0" applyFont="1" applyFill="1" applyBorder="1" applyAlignment="1" applyProtection="1">
      <alignment horizontal="center" wrapText="1"/>
      <protection locked="0"/>
    </xf>
    <xf numFmtId="0" fontId="6" fillId="6" borderId="8" xfId="0" applyFont="1" applyFill="1" applyBorder="1" applyAlignment="1">
      <alignment horizontal="center" wrapText="1"/>
    </xf>
    <xf numFmtId="0" fontId="6" fillId="6" borderId="10" xfId="0" applyFont="1" applyFill="1" applyBorder="1" applyAlignment="1" applyProtection="1">
      <alignment horizontal="center" wrapText="1"/>
      <protection locked="0"/>
    </xf>
    <xf numFmtId="0" fontId="6" fillId="6" borderId="10" xfId="0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27" fillId="0" borderId="0" xfId="0" applyFont="1" applyAlignment="1"/>
    <xf numFmtId="0" fontId="27" fillId="0" borderId="0" xfId="0" applyFont="1"/>
    <xf numFmtId="0" fontId="27" fillId="0" borderId="0" xfId="0" applyFont="1" applyAlignment="1">
      <alignment horizontal="left"/>
    </xf>
    <xf numFmtId="0" fontId="6" fillId="0" borderId="36" xfId="0" applyFont="1" applyBorder="1" applyAlignment="1" applyProtection="1">
      <alignment horizontal="center"/>
      <protection locked="0"/>
    </xf>
    <xf numFmtId="0" fontId="35" fillId="0" borderId="0" xfId="0" applyFont="1" applyAlignment="1"/>
    <xf numFmtId="0" fontId="35" fillId="0" borderId="0" xfId="0" applyFont="1"/>
    <xf numFmtId="0" fontId="35" fillId="0" borderId="0" xfId="0" applyFont="1" applyAlignment="1">
      <alignment horizontal="left"/>
    </xf>
    <xf numFmtId="0" fontId="22" fillId="0" borderId="0" xfId="9" applyFont="1"/>
    <xf numFmtId="0" fontId="23" fillId="0" borderId="0" xfId="9" applyFont="1" applyAlignment="1">
      <alignment horizontal="left"/>
    </xf>
    <xf numFmtId="0" fontId="19" fillId="0" borderId="0" xfId="9" applyFont="1" applyAlignment="1">
      <alignment horizontal="left"/>
    </xf>
    <xf numFmtId="0" fontId="19" fillId="0" borderId="0" xfId="9" applyFont="1"/>
    <xf numFmtId="0" fontId="10" fillId="0" borderId="0" xfId="8" applyFont="1" applyBorder="1" applyAlignment="1">
      <alignment horizontal="left" vertical="center" wrapText="1"/>
    </xf>
    <xf numFmtId="1" fontId="17" fillId="0" borderId="6" xfId="0" applyNumberFormat="1" applyFont="1" applyBorder="1" applyAlignment="1">
      <alignment horizontal="center" vertical="center" wrapText="1"/>
    </xf>
    <xf numFmtId="1" fontId="17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1" fontId="38" fillId="0" borderId="25" xfId="0" applyNumberFormat="1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26" fillId="0" borderId="0" xfId="0" applyFont="1"/>
    <xf numFmtId="0" fontId="19" fillId="0" borderId="0" xfId="0" applyFont="1" applyAlignment="1">
      <alignment horizontal="left"/>
    </xf>
    <xf numFmtId="0" fontId="16" fillId="0" borderId="25" xfId="0" applyFont="1" applyBorder="1" applyAlignment="1">
      <alignment vertical="center"/>
    </xf>
    <xf numFmtId="0" fontId="19" fillId="0" borderId="0" xfId="0" applyFont="1" applyFill="1" applyAlignment="1">
      <alignment horizontal="left"/>
    </xf>
    <xf numFmtId="0" fontId="19" fillId="0" borderId="0" xfId="2" applyFont="1" applyFill="1"/>
    <xf numFmtId="0" fontId="21" fillId="0" borderId="0" xfId="0" applyFont="1" applyFill="1"/>
    <xf numFmtId="0" fontId="19" fillId="0" borderId="0" xfId="0" applyFont="1" applyFill="1"/>
    <xf numFmtId="0" fontId="11" fillId="0" borderId="0" xfId="7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wrapText="1"/>
    </xf>
    <xf numFmtId="0" fontId="43" fillId="0" borderId="0" xfId="0" applyFont="1"/>
    <xf numFmtId="0" fontId="17" fillId="0" borderId="3" xfId="0" applyFont="1" applyBorder="1" applyAlignment="1">
      <alignment horizontal="center" wrapText="1"/>
    </xf>
    <xf numFmtId="0" fontId="27" fillId="0" borderId="0" xfId="0" applyFont="1" applyAlignment="1">
      <alignment horizontal="left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" fontId="16" fillId="2" borderId="25" xfId="0" applyNumberFormat="1" applyFont="1" applyFill="1" applyBorder="1" applyAlignment="1">
      <alignment horizontal="center" vertical="center" wrapText="1"/>
    </xf>
    <xf numFmtId="1" fontId="1" fillId="3" borderId="18" xfId="0" applyNumberFormat="1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1" fontId="16" fillId="3" borderId="18" xfId="0" applyNumberFormat="1" applyFont="1" applyFill="1" applyBorder="1" applyAlignment="1">
      <alignment horizontal="center" vertical="center" wrapText="1"/>
    </xf>
    <xf numFmtId="1" fontId="16" fillId="2" borderId="18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7" fillId="0" borderId="0" xfId="9" applyFont="1"/>
    <xf numFmtId="0" fontId="27" fillId="6" borderId="0" xfId="9" applyFont="1" applyFill="1" applyAlignment="1"/>
    <xf numFmtId="0" fontId="27" fillId="6" borderId="0" xfId="9" applyFont="1" applyFill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" fontId="38" fillId="0" borderId="25" xfId="3" applyNumberFormat="1" applyFont="1" applyFill="1" applyBorder="1" applyAlignment="1">
      <alignment horizontal="center" vertical="center" wrapText="1"/>
    </xf>
    <xf numFmtId="0" fontId="11" fillId="0" borderId="0" xfId="5" applyFont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17" fillId="0" borderId="33" xfId="0" applyFont="1" applyBorder="1" applyAlignment="1">
      <alignment horizontal="center" vertical="center" wrapText="1"/>
    </xf>
    <xf numFmtId="1" fontId="39" fillId="9" borderId="25" xfId="3" applyNumberFormat="1" applyFont="1" applyFill="1" applyBorder="1" applyAlignment="1">
      <alignment horizontal="center" vertical="center" wrapText="1"/>
    </xf>
    <xf numFmtId="0" fontId="39" fillId="9" borderId="25" xfId="3" applyFont="1" applyFill="1" applyBorder="1" applyAlignment="1">
      <alignment horizontal="center" vertical="center"/>
    </xf>
    <xf numFmtId="1" fontId="39" fillId="0" borderId="25" xfId="3" applyNumberFormat="1" applyFont="1" applyBorder="1" applyAlignment="1">
      <alignment vertical="center" wrapText="1"/>
    </xf>
    <xf numFmtId="1" fontId="27" fillId="9" borderId="25" xfId="3" applyNumberFormat="1" applyFont="1" applyFill="1" applyBorder="1" applyAlignment="1">
      <alignment horizontal="center" vertical="center" wrapText="1"/>
    </xf>
    <xf numFmtId="1" fontId="27" fillId="0" borderId="25" xfId="3" applyNumberFormat="1" applyFont="1" applyBorder="1" applyAlignment="1">
      <alignment horizontal="center" vertical="center" wrapText="1"/>
    </xf>
    <xf numFmtId="1" fontId="17" fillId="0" borderId="25" xfId="3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/>
    </xf>
    <xf numFmtId="0" fontId="46" fillId="0" borderId="0" xfId="0" applyFont="1" applyAlignment="1">
      <alignment horizontal="left"/>
    </xf>
    <xf numFmtId="0" fontId="27" fillId="0" borderId="0" xfId="0" applyFont="1" applyFill="1" applyAlignment="1">
      <alignment horizontal="left"/>
    </xf>
    <xf numFmtId="0" fontId="27" fillId="0" borderId="0" xfId="0" applyFont="1" applyFill="1"/>
    <xf numFmtId="0" fontId="27" fillId="0" borderId="0" xfId="7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6" fillId="0" borderId="22" xfId="0" applyFont="1" applyBorder="1" applyAlignment="1" applyProtection="1">
      <alignment horizontal="left" vertical="center"/>
      <protection locked="0"/>
    </xf>
    <xf numFmtId="0" fontId="47" fillId="0" borderId="0" xfId="0" applyFont="1"/>
    <xf numFmtId="0" fontId="48" fillId="0" borderId="0" xfId="0" applyFont="1"/>
    <xf numFmtId="0" fontId="6" fillId="0" borderId="8" xfId="0" applyFont="1" applyFill="1" applyBorder="1" applyAlignment="1" applyProtection="1">
      <alignment horizontal="center" wrapText="1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4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/>
    <xf numFmtId="0" fontId="20" fillId="0" borderId="0" xfId="2" applyFont="1"/>
    <xf numFmtId="0" fontId="20" fillId="0" borderId="0" xfId="5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6" fillId="6" borderId="11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>
      <alignment horizontal="center"/>
    </xf>
    <xf numFmtId="49" fontId="3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0" fillId="0" borderId="14" xfId="0" applyFont="1" applyFill="1" applyBorder="1" applyAlignment="1" applyProtection="1">
      <alignment horizontal="center" vertical="center"/>
      <protection locked="0"/>
    </xf>
    <xf numFmtId="0" fontId="30" fillId="0" borderId="10" xfId="3" applyFont="1" applyFill="1" applyBorder="1" applyAlignment="1" applyProtection="1">
      <alignment horizontal="center"/>
      <protection locked="0"/>
    </xf>
    <xf numFmtId="0" fontId="30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6" borderId="8" xfId="0" applyFont="1" applyFill="1" applyBorder="1" applyAlignment="1" applyProtection="1">
      <alignment horizontal="left"/>
      <protection locked="0"/>
    </xf>
    <xf numFmtId="0" fontId="6" fillId="6" borderId="8" xfId="0" applyFont="1" applyFill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50" fillId="0" borderId="9" xfId="0" applyFont="1" applyBorder="1" applyAlignment="1" applyProtection="1">
      <alignment horizontal="left" vertical="center"/>
      <protection locked="0"/>
    </xf>
    <xf numFmtId="0" fontId="50" fillId="0" borderId="8" xfId="0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1" fontId="9" fillId="2" borderId="65" xfId="0" applyNumberFormat="1" applyFont="1" applyFill="1" applyBorder="1" applyAlignment="1" applyProtection="1">
      <alignment vertical="center"/>
      <protection locked="0"/>
    </xf>
    <xf numFmtId="1" fontId="9" fillId="2" borderId="66" xfId="0" applyNumberFormat="1" applyFont="1" applyFill="1" applyBorder="1" applyAlignment="1" applyProtection="1">
      <alignment vertical="center"/>
      <protection locked="0"/>
    </xf>
    <xf numFmtId="1" fontId="9" fillId="2" borderId="7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left" vertical="distributed"/>
      <protection locked="0"/>
    </xf>
    <xf numFmtId="0" fontId="6" fillId="0" borderId="11" xfId="0" applyFont="1" applyBorder="1" applyAlignment="1" applyProtection="1">
      <alignment horizontal="left" vertical="distributed"/>
      <protection locked="0"/>
    </xf>
    <xf numFmtId="0" fontId="6" fillId="0" borderId="12" xfId="0" applyFont="1" applyBorder="1" applyAlignment="1" applyProtection="1">
      <alignment horizontal="left" vertical="distributed"/>
      <protection locked="0"/>
    </xf>
    <xf numFmtId="1" fontId="9" fillId="2" borderId="81" xfId="0" applyNumberFormat="1" applyFont="1" applyFill="1" applyBorder="1" applyAlignment="1" applyProtection="1">
      <alignment horizontal="center" vertical="center"/>
      <protection locked="0"/>
    </xf>
    <xf numFmtId="1" fontId="10" fillId="10" borderId="0" xfId="0" applyNumberFormat="1" applyFont="1" applyFill="1" applyBorder="1" applyAlignment="1" applyProtection="1">
      <alignment horizontal="center"/>
    </xf>
    <xf numFmtId="1" fontId="10" fillId="10" borderId="1" xfId="0" applyNumberFormat="1" applyFont="1" applyFill="1" applyBorder="1" applyAlignment="1" applyProtection="1">
      <alignment horizontal="center"/>
    </xf>
    <xf numFmtId="0" fontId="52" fillId="0" borderId="10" xfId="0" applyFont="1" applyBorder="1" applyAlignment="1" applyProtection="1">
      <alignment horizontal="left" vertical="center"/>
      <protection locked="0"/>
    </xf>
    <xf numFmtId="0" fontId="52" fillId="0" borderId="13" xfId="0" applyFont="1" applyBorder="1" applyAlignment="1" applyProtection="1">
      <alignment horizontal="left" vertical="center"/>
      <protection locked="0"/>
    </xf>
    <xf numFmtId="0" fontId="50" fillId="0" borderId="18" xfId="0" applyFont="1" applyBorder="1" applyAlignment="1" applyProtection="1">
      <alignment horizontal="left" vertical="center"/>
      <protection locked="0"/>
    </xf>
    <xf numFmtId="0" fontId="50" fillId="0" borderId="13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1" fontId="9" fillId="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1" fontId="9" fillId="4" borderId="15" xfId="0" applyNumberFormat="1" applyFont="1" applyFill="1" applyBorder="1" applyAlignment="1">
      <alignment horizontal="center"/>
    </xf>
    <xf numFmtId="0" fontId="50" fillId="0" borderId="21" xfId="0" applyFont="1" applyBorder="1" applyAlignment="1" applyProtection="1">
      <alignment horizontal="left" vertical="center"/>
      <protection locked="0"/>
    </xf>
    <xf numFmtId="0" fontId="50" fillId="0" borderId="34" xfId="0" applyFont="1" applyBorder="1" applyAlignment="1" applyProtection="1">
      <alignment horizontal="left" vertical="center"/>
      <protection locked="0"/>
    </xf>
    <xf numFmtId="0" fontId="50" fillId="0" borderId="31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vertical="center" wrapText="1"/>
    </xf>
    <xf numFmtId="0" fontId="50" fillId="0" borderId="22" xfId="0" applyFont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30" fillId="0" borderId="45" xfId="0" applyFont="1" applyBorder="1" applyAlignment="1">
      <alignment vertical="center"/>
    </xf>
    <xf numFmtId="0" fontId="30" fillId="0" borderId="8" xfId="0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0" fontId="30" fillId="0" borderId="9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30" fillId="0" borderId="36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30" fillId="0" borderId="23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22" xfId="0" applyFont="1" applyBorder="1" applyAlignment="1" applyProtection="1">
      <alignment horizontal="center" vertical="center"/>
      <protection locked="0"/>
    </xf>
    <xf numFmtId="0" fontId="30" fillId="0" borderId="11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11" xfId="0" applyFont="1" applyBorder="1" applyAlignment="1" applyProtection="1">
      <alignment horizontal="center" vertical="center"/>
      <protection locked="0"/>
    </xf>
    <xf numFmtId="0" fontId="30" fillId="0" borderId="15" xfId="0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left" vertical="center" wrapText="1"/>
      <protection locked="0"/>
    </xf>
    <xf numFmtId="0" fontId="30" fillId="0" borderId="13" xfId="0" applyFont="1" applyBorder="1" applyAlignment="1" applyProtection="1">
      <alignment horizontal="left" vertical="center"/>
      <protection locked="0"/>
    </xf>
    <xf numFmtId="0" fontId="30" fillId="0" borderId="1" xfId="0" applyFont="1" applyBorder="1" applyAlignment="1" applyProtection="1">
      <alignment horizontal="center" vertical="center"/>
      <protection locked="0"/>
    </xf>
    <xf numFmtId="0" fontId="30" fillId="0" borderId="13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0" fontId="30" fillId="0" borderId="21" xfId="0" applyFont="1" applyBorder="1" applyAlignment="1" applyProtection="1">
      <alignment horizontal="left" vertical="center"/>
      <protection locked="0"/>
    </xf>
    <xf numFmtId="0" fontId="30" fillId="0" borderId="21" xfId="0" applyFont="1" applyBorder="1" applyAlignment="1" applyProtection="1">
      <alignment horizontal="center" vertical="center"/>
      <protection locked="0"/>
    </xf>
    <xf numFmtId="0" fontId="30" fillId="0" borderId="24" xfId="0" applyFont="1" applyBorder="1" applyAlignment="1" applyProtection="1">
      <alignment horizontal="center" vertical="center"/>
      <protection locked="0"/>
    </xf>
    <xf numFmtId="0" fontId="30" fillId="0" borderId="22" xfId="0" applyFont="1" applyBorder="1" applyAlignment="1" applyProtection="1">
      <alignment horizontal="left" vertical="center"/>
      <protection locked="0"/>
    </xf>
    <xf numFmtId="0" fontId="30" fillId="0" borderId="37" xfId="0" applyFont="1" applyBorder="1" applyAlignment="1" applyProtection="1">
      <alignment horizontal="center" vertical="center"/>
      <protection locked="0"/>
    </xf>
    <xf numFmtId="0" fontId="30" fillId="0" borderId="58" xfId="0" applyFont="1" applyBorder="1" applyAlignment="1" applyProtection="1">
      <alignment horizontal="center" vertical="center"/>
      <protection locked="0"/>
    </xf>
    <xf numFmtId="0" fontId="30" fillId="0" borderId="59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left" vertical="center"/>
      <protection locked="0"/>
    </xf>
    <xf numFmtId="0" fontId="7" fillId="0" borderId="58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  <protection locked="0"/>
    </xf>
    <xf numFmtId="1" fontId="9" fillId="4" borderId="82" xfId="0" applyNumberFormat="1" applyFont="1" applyFill="1" applyBorder="1" applyAlignment="1">
      <alignment horizontal="center" vertical="center"/>
    </xf>
    <xf numFmtId="1" fontId="9" fillId="4" borderId="83" xfId="0" applyNumberFormat="1" applyFont="1" applyFill="1" applyBorder="1" applyAlignment="1">
      <alignment horizontal="center" vertical="center"/>
    </xf>
    <xf numFmtId="0" fontId="7" fillId="0" borderId="17" xfId="3" applyFont="1" applyBorder="1" applyAlignment="1">
      <alignment vertical="center" wrapText="1"/>
    </xf>
    <xf numFmtId="0" fontId="7" fillId="0" borderId="37" xfId="1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7" fillId="0" borderId="24" xfId="0" applyFont="1" applyBorder="1" applyAlignment="1" applyProtection="1">
      <alignment vertical="center"/>
    </xf>
    <xf numFmtId="0" fontId="6" fillId="6" borderId="8" xfId="0" applyFont="1" applyFill="1" applyBorder="1" applyAlignment="1" applyProtection="1">
      <alignment horizontal="left" vertical="center" shrinkToFit="1"/>
      <protection locked="0"/>
    </xf>
    <xf numFmtId="0" fontId="6" fillId="6" borderId="9" xfId="0" applyFont="1" applyFill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6" fillId="7" borderId="10" xfId="0" applyFont="1" applyFill="1" applyBorder="1" applyAlignment="1" applyProtection="1">
      <alignment horizontal="left" vertical="center" wrapText="1"/>
      <protection locked="0"/>
    </xf>
    <xf numFmtId="0" fontId="6" fillId="7" borderId="8" xfId="4" applyFont="1" applyFill="1" applyBorder="1" applyAlignment="1" applyProtection="1">
      <alignment horizontal="left"/>
      <protection locked="0"/>
    </xf>
    <xf numFmtId="0" fontId="6" fillId="7" borderId="10" xfId="4" applyFont="1" applyFill="1" applyBorder="1" applyAlignment="1" applyProtection="1">
      <alignment horizontal="left"/>
      <protection locked="0"/>
    </xf>
    <xf numFmtId="0" fontId="6" fillId="7" borderId="10" xfId="5" applyFont="1" applyFill="1" applyBorder="1" applyAlignment="1" applyProtection="1">
      <alignment horizontal="left" vertical="center"/>
      <protection locked="0"/>
    </xf>
    <xf numFmtId="1" fontId="6" fillId="7" borderId="8" xfId="0" applyNumberFormat="1" applyFont="1" applyFill="1" applyBorder="1" applyAlignment="1" applyProtection="1">
      <alignment vertical="center" wrapText="1" shrinkToFit="1"/>
      <protection locked="0"/>
    </xf>
    <xf numFmtId="0" fontId="6" fillId="6" borderId="8" xfId="0" applyFont="1" applyFill="1" applyBorder="1" applyAlignment="1" applyProtection="1">
      <alignment wrapText="1"/>
      <protection locked="0"/>
    </xf>
    <xf numFmtId="0" fontId="6" fillId="6" borderId="10" xfId="0" applyFont="1" applyFill="1" applyBorder="1" applyAlignment="1" applyProtection="1">
      <alignment wrapText="1"/>
      <protection locked="0"/>
    </xf>
    <xf numFmtId="0" fontId="6" fillId="6" borderId="13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 vertical="distributed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6" fillId="0" borderId="36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left"/>
      <protection locked="0"/>
    </xf>
    <xf numFmtId="0" fontId="30" fillId="0" borderId="14" xfId="0" applyFont="1" applyBorder="1" applyAlignment="1" applyProtection="1">
      <alignment horizontal="left"/>
      <protection locked="0"/>
    </xf>
    <xf numFmtId="0" fontId="7" fillId="0" borderId="18" xfId="8" applyFont="1" applyBorder="1" applyAlignment="1">
      <alignment vertical="center"/>
    </xf>
    <xf numFmtId="0" fontId="7" fillId="0" borderId="29" xfId="8" applyFont="1" applyBorder="1" applyAlignment="1">
      <alignment vertical="center"/>
    </xf>
    <xf numFmtId="0" fontId="6" fillId="0" borderId="10" xfId="9" applyFont="1" applyBorder="1" applyAlignment="1">
      <alignment vertical="center"/>
    </xf>
    <xf numFmtId="0" fontId="6" fillId="0" borderId="10" xfId="8" applyFont="1" applyBorder="1" applyAlignment="1">
      <alignment vertical="center"/>
    </xf>
    <xf numFmtId="0" fontId="6" fillId="7" borderId="12" xfId="8" applyFont="1" applyFill="1" applyBorder="1" applyAlignment="1" applyProtection="1">
      <alignment horizontal="left" vertical="center" wrapText="1"/>
      <protection locked="0"/>
    </xf>
    <xf numFmtId="0" fontId="7" fillId="0" borderId="14" xfId="8" applyFont="1" applyFill="1" applyBorder="1" applyAlignment="1">
      <alignment vertical="center"/>
    </xf>
    <xf numFmtId="0" fontId="6" fillId="0" borderId="8" xfId="8" applyFont="1" applyFill="1" applyBorder="1" applyAlignment="1" applyProtection="1">
      <alignment horizontal="left" vertical="center" shrinkToFit="1"/>
      <protection locked="0"/>
    </xf>
    <xf numFmtId="0" fontId="6" fillId="0" borderId="8" xfId="9" applyFont="1" applyFill="1" applyBorder="1" applyAlignment="1" applyProtection="1">
      <alignment horizontal="center" vertical="center" wrapText="1"/>
      <protection locked="0"/>
    </xf>
    <xf numFmtId="0" fontId="6" fillId="7" borderId="8" xfId="9" applyFont="1" applyFill="1" applyBorder="1" applyAlignment="1" applyProtection="1">
      <alignment horizontal="center" vertical="center" wrapText="1"/>
      <protection locked="0"/>
    </xf>
    <xf numFmtId="0" fontId="6" fillId="0" borderId="8" xfId="8" applyFont="1" applyFill="1" applyBorder="1" applyAlignment="1" applyProtection="1">
      <alignment horizontal="center" vertical="center" wrapText="1"/>
      <protection locked="0"/>
    </xf>
    <xf numFmtId="0" fontId="6" fillId="0" borderId="10" xfId="9" applyFont="1" applyFill="1" applyBorder="1" applyAlignment="1" applyProtection="1">
      <alignment horizontal="left" vertical="center" wrapText="1"/>
      <protection locked="0"/>
    </xf>
    <xf numFmtId="0" fontId="6" fillId="0" borderId="10" xfId="9" applyFont="1" applyFill="1" applyBorder="1" applyAlignment="1" applyProtection="1">
      <alignment horizontal="center" vertical="center" wrapText="1"/>
      <protection locked="0"/>
    </xf>
    <xf numFmtId="0" fontId="6" fillId="7" borderId="10" xfId="9" applyFont="1" applyFill="1" applyBorder="1" applyAlignment="1" applyProtection="1">
      <alignment horizontal="center" vertical="center" wrapText="1"/>
      <protection locked="0"/>
    </xf>
    <xf numFmtId="0" fontId="6" fillId="0" borderId="10" xfId="8" applyFont="1" applyFill="1" applyBorder="1" applyAlignment="1" applyProtection="1">
      <alignment horizontal="center" vertical="center" wrapText="1"/>
      <protection locked="0"/>
    </xf>
    <xf numFmtId="0" fontId="6" fillId="0" borderId="14" xfId="9" applyFont="1" applyFill="1" applyBorder="1" applyAlignment="1" applyProtection="1">
      <alignment horizontal="left" vertical="center" wrapText="1"/>
      <protection locked="0"/>
    </xf>
    <xf numFmtId="0" fontId="6" fillId="0" borderId="14" xfId="9" applyFont="1" applyFill="1" applyBorder="1" applyAlignment="1" applyProtection="1">
      <alignment horizontal="center" vertical="center" wrapText="1"/>
      <protection locked="0"/>
    </xf>
    <xf numFmtId="0" fontId="6" fillId="7" borderId="14" xfId="3" applyFont="1" applyFill="1" applyBorder="1" applyAlignment="1" applyProtection="1">
      <alignment horizontal="center" vertical="center"/>
      <protection locked="0"/>
    </xf>
    <xf numFmtId="0" fontId="6" fillId="0" borderId="14" xfId="8" applyFont="1" applyFill="1" applyBorder="1" applyAlignment="1" applyProtection="1">
      <alignment horizontal="center" vertical="center" wrapText="1"/>
      <protection locked="0"/>
    </xf>
    <xf numFmtId="0" fontId="6" fillId="0" borderId="8" xfId="8" applyFont="1" applyFill="1" applyBorder="1" applyAlignment="1" applyProtection="1">
      <alignment horizontal="center"/>
      <protection locked="0"/>
    </xf>
    <xf numFmtId="0" fontId="6" fillId="0" borderId="9" xfId="8" applyFont="1" applyFill="1" applyBorder="1" applyAlignment="1" applyProtection="1">
      <alignment horizontal="center"/>
      <protection locked="0"/>
    </xf>
    <xf numFmtId="0" fontId="6" fillId="0" borderId="10" xfId="5" applyFont="1" applyFill="1" applyBorder="1" applyAlignment="1" applyProtection="1">
      <alignment horizontal="center" vertical="center"/>
      <protection locked="0"/>
    </xf>
    <xf numFmtId="0" fontId="6" fillId="0" borderId="11" xfId="8" applyFont="1" applyFill="1" applyBorder="1" applyAlignment="1" applyProtection="1">
      <alignment horizontal="center"/>
      <protection locked="0"/>
    </xf>
    <xf numFmtId="0" fontId="6" fillId="7" borderId="10" xfId="8" applyFont="1" applyFill="1" applyBorder="1" applyAlignment="1" applyProtection="1">
      <alignment horizontal="left" vertical="center" wrapText="1"/>
      <protection locked="0"/>
    </xf>
    <xf numFmtId="0" fontId="6" fillId="0" borderId="12" xfId="8" applyFont="1" applyFill="1" applyBorder="1" applyAlignment="1" applyProtection="1">
      <alignment horizontal="center"/>
      <protection locked="0"/>
    </xf>
    <xf numFmtId="0" fontId="53" fillId="6" borderId="10" xfId="8" applyFont="1" applyFill="1" applyBorder="1" applyAlignment="1" applyProtection="1">
      <alignment horizontal="center"/>
      <protection locked="0"/>
    </xf>
    <xf numFmtId="1" fontId="6" fillId="7" borderId="14" xfId="8" applyNumberFormat="1" applyFont="1" applyFill="1" applyBorder="1" applyAlignment="1" applyProtection="1">
      <alignment vertical="center" wrapText="1" shrinkToFit="1"/>
      <protection locked="0"/>
    </xf>
    <xf numFmtId="0" fontId="6" fillId="0" borderId="14" xfId="8" applyFont="1" applyFill="1" applyBorder="1" applyAlignment="1" applyProtection="1">
      <alignment horizontal="center"/>
      <protection locked="0"/>
    </xf>
    <xf numFmtId="0" fontId="6" fillId="0" borderId="14" xfId="9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5" xfId="0" applyFont="1" applyFill="1" applyBorder="1" applyAlignment="1" applyProtection="1">
      <alignment horizontal="left" vertical="center" shrinkToFit="1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6" fillId="6" borderId="25" xfId="0" applyFont="1" applyFill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/>
    <xf numFmtId="0" fontId="6" fillId="7" borderId="12" xfId="0" applyFont="1" applyFill="1" applyBorder="1" applyAlignment="1" applyProtection="1">
      <alignment horizontal="left" vertical="center" wrapText="1"/>
      <protection locked="0"/>
    </xf>
    <xf numFmtId="1" fontId="30" fillId="7" borderId="8" xfId="0" applyNumberFormat="1" applyFont="1" applyFill="1" applyBorder="1" applyAlignment="1" applyProtection="1">
      <alignment horizontal="left" vertical="center" wrapText="1"/>
      <protection locked="0"/>
    </xf>
    <xf numFmtId="0" fontId="6" fillId="7" borderId="8" xfId="0" applyFont="1" applyFill="1" applyBorder="1" applyAlignment="1" applyProtection="1">
      <alignment horizontal="center" vertical="center" shrinkToFit="1"/>
      <protection locked="0"/>
    </xf>
    <xf numFmtId="1" fontId="30" fillId="7" borderId="10" xfId="0" applyNumberFormat="1" applyFont="1" applyFill="1" applyBorder="1" applyAlignment="1" applyProtection="1">
      <alignment horizontal="left" vertical="center" wrapText="1"/>
      <protection locked="0"/>
    </xf>
    <xf numFmtId="164" fontId="6" fillId="7" borderId="10" xfId="7" applyNumberFormat="1" applyFont="1" applyFill="1" applyBorder="1" applyAlignment="1" applyProtection="1">
      <alignment horizontal="center"/>
      <protection locked="0"/>
    </xf>
    <xf numFmtId="0" fontId="6" fillId="7" borderId="10" xfId="7" applyFont="1" applyFill="1" applyBorder="1" applyAlignment="1" applyProtection="1">
      <alignment horizontal="center" vertical="center"/>
      <protection locked="0"/>
    </xf>
    <xf numFmtId="0" fontId="6" fillId="7" borderId="37" xfId="0" applyFont="1" applyFill="1" applyBorder="1" applyAlignment="1" applyProtection="1">
      <alignment horizontal="center"/>
      <protection locked="0"/>
    </xf>
    <xf numFmtId="0" fontId="30" fillId="7" borderId="10" xfId="7" applyFont="1" applyFill="1" applyBorder="1" applyAlignment="1" applyProtection="1">
      <alignment horizontal="center" vertical="center"/>
      <protection locked="0"/>
    </xf>
    <xf numFmtId="0" fontId="30" fillId="7" borderId="12" xfId="0" applyFont="1" applyFill="1" applyBorder="1" applyAlignment="1" applyProtection="1">
      <alignment horizontal="center" vertical="center" wrapText="1"/>
      <protection locked="0"/>
    </xf>
    <xf numFmtId="0" fontId="30" fillId="6" borderId="10" xfId="0" applyFont="1" applyFill="1" applyBorder="1" applyAlignment="1">
      <alignment horizontal="left" vertical="center" wrapText="1"/>
    </xf>
    <xf numFmtId="0" fontId="30" fillId="7" borderId="10" xfId="7" applyFont="1" applyFill="1" applyBorder="1" applyAlignment="1" applyProtection="1">
      <alignment horizontal="left"/>
      <protection locked="0"/>
    </xf>
    <xf numFmtId="0" fontId="6" fillId="7" borderId="37" xfId="7" applyFont="1" applyFill="1" applyBorder="1" applyAlignment="1" applyProtection="1">
      <alignment horizontal="center"/>
      <protection locked="0"/>
    </xf>
    <xf numFmtId="0" fontId="6" fillId="7" borderId="10" xfId="7" applyFont="1" applyFill="1" applyBorder="1" applyAlignment="1" applyProtection="1">
      <alignment horizontal="center"/>
      <protection locked="0"/>
    </xf>
    <xf numFmtId="0" fontId="6" fillId="0" borderId="10" xfId="7" applyFont="1" applyFill="1" applyBorder="1" applyAlignment="1" applyProtection="1">
      <alignment horizontal="center"/>
      <protection locked="0"/>
    </xf>
    <xf numFmtId="0" fontId="30" fillId="7" borderId="10" xfId="6" applyFont="1" applyFill="1" applyBorder="1" applyAlignment="1" applyProtection="1">
      <alignment horizontal="center"/>
      <protection locked="0"/>
    </xf>
    <xf numFmtId="164" fontId="30" fillId="7" borderId="10" xfId="7" applyNumberFormat="1" applyFont="1" applyFill="1" applyBorder="1" applyAlignment="1" applyProtection="1">
      <alignment horizontal="center"/>
      <protection locked="0"/>
    </xf>
    <xf numFmtId="0" fontId="31" fillId="6" borderId="10" xfId="0" applyFont="1" applyFill="1" applyBorder="1" applyAlignment="1">
      <alignment horizontal="left"/>
    </xf>
    <xf numFmtId="0" fontId="6" fillId="6" borderId="10" xfId="0" applyFont="1" applyFill="1" applyBorder="1" applyAlignment="1" applyProtection="1">
      <alignment horizontal="center" shrinkToFit="1"/>
      <protection locked="0"/>
    </xf>
    <xf numFmtId="0" fontId="6" fillId="0" borderId="10" xfId="3" applyFont="1" applyFill="1" applyBorder="1" applyAlignment="1" applyProtection="1">
      <alignment horizontal="center" vertical="center"/>
      <protection locked="0"/>
    </xf>
    <xf numFmtId="164" fontId="6" fillId="7" borderId="10" xfId="3" applyNumberFormat="1" applyFont="1" applyFill="1" applyBorder="1" applyAlignment="1" applyProtection="1">
      <alignment horizontal="center" vertical="center"/>
      <protection locked="0"/>
    </xf>
    <xf numFmtId="0" fontId="30" fillId="0" borderId="10" xfId="3" applyFont="1" applyFill="1" applyBorder="1" applyAlignment="1" applyProtection="1">
      <alignment horizontal="center" vertical="center"/>
      <protection locked="0"/>
    </xf>
    <xf numFmtId="164" fontId="6" fillId="0" borderId="10" xfId="7" applyNumberFormat="1" applyFont="1" applyFill="1" applyBorder="1" applyAlignment="1" applyProtection="1">
      <alignment horizontal="center"/>
      <protection locked="0"/>
    </xf>
    <xf numFmtId="164" fontId="6" fillId="0" borderId="10" xfId="3" applyNumberFormat="1" applyFont="1" applyFill="1" applyBorder="1" applyAlignment="1" applyProtection="1">
      <alignment horizontal="center" vertical="center"/>
      <protection locked="0"/>
    </xf>
    <xf numFmtId="0" fontId="6" fillId="7" borderId="12" xfId="7" applyFont="1" applyFill="1" applyBorder="1" applyAlignment="1" applyProtection="1">
      <alignment horizontal="center"/>
      <protection locked="0"/>
    </xf>
    <xf numFmtId="1" fontId="30" fillId="7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7" borderId="10" xfId="0" applyFont="1" applyFill="1" applyBorder="1"/>
    <xf numFmtId="0" fontId="6" fillId="7" borderId="10" xfId="3" applyFont="1" applyFill="1" applyBorder="1" applyAlignment="1" applyProtection="1">
      <alignment horizontal="center"/>
      <protection locked="0"/>
    </xf>
    <xf numFmtId="0" fontId="6" fillId="7" borderId="10" xfId="0" applyFont="1" applyFill="1" applyBorder="1" applyAlignment="1" applyProtection="1">
      <alignment horizontal="left"/>
      <protection locked="0"/>
    </xf>
    <xf numFmtId="0" fontId="6" fillId="6" borderId="10" xfId="7" applyFont="1" applyFill="1" applyBorder="1" applyAlignment="1" applyProtection="1">
      <alignment horizontal="left"/>
      <protection locked="0"/>
    </xf>
    <xf numFmtId="0" fontId="6" fillId="6" borderId="10" xfId="7" applyFont="1" applyFill="1" applyBorder="1" applyAlignment="1" applyProtection="1">
      <alignment horizontal="center"/>
      <protection locked="0"/>
    </xf>
    <xf numFmtId="0" fontId="6" fillId="6" borderId="9" xfId="7" applyFont="1" applyFill="1" applyBorder="1" applyAlignment="1" applyProtection="1">
      <alignment horizontal="center"/>
      <protection locked="0"/>
    </xf>
    <xf numFmtId="0" fontId="6" fillId="6" borderId="10" xfId="0" applyFont="1" applyFill="1" applyBorder="1"/>
    <xf numFmtId="0" fontId="6" fillId="7" borderId="10" xfId="7" applyFont="1" applyFill="1" applyBorder="1" applyAlignment="1" applyProtection="1">
      <alignment horizontal="left" vertical="center"/>
      <protection locked="0"/>
    </xf>
    <xf numFmtId="0" fontId="6" fillId="7" borderId="10" xfId="0" applyFont="1" applyFill="1" applyBorder="1" applyAlignment="1" applyProtection="1">
      <alignment horizontal="center" vertical="center" shrinkToFit="1"/>
      <protection locked="0"/>
    </xf>
    <xf numFmtId="0" fontId="6" fillId="0" borderId="10" xfId="7" applyFont="1" applyFill="1" applyBorder="1" applyAlignment="1" applyProtection="1">
      <alignment horizontal="center" vertical="center"/>
      <protection locked="0"/>
    </xf>
    <xf numFmtId="0" fontId="6" fillId="6" borderId="10" xfId="7" applyFont="1" applyFill="1" applyBorder="1" applyAlignment="1" applyProtection="1">
      <alignment horizontal="center" vertical="center"/>
      <protection locked="0"/>
    </xf>
    <xf numFmtId="0" fontId="6" fillId="7" borderId="10" xfId="0" applyFont="1" applyFill="1" applyBorder="1" applyAlignment="1" applyProtection="1">
      <alignment horizontal="center" vertical="top" wrapText="1"/>
      <protection locked="0"/>
    </xf>
    <xf numFmtId="0" fontId="6" fillId="7" borderId="10" xfId="3" applyFont="1" applyFill="1" applyBorder="1" applyAlignment="1">
      <alignment horizontal="left" vertical="top" wrapText="1"/>
    </xf>
    <xf numFmtId="0" fontId="6" fillId="7" borderId="10" xfId="7" applyFont="1" applyFill="1" applyBorder="1" applyAlignment="1" applyProtection="1">
      <alignment horizontal="center" vertical="top"/>
      <protection locked="0"/>
    </xf>
    <xf numFmtId="0" fontId="6" fillId="7" borderId="10" xfId="0" applyFont="1" applyFill="1" applyBorder="1" applyAlignment="1" applyProtection="1">
      <alignment horizontal="center" vertical="top"/>
      <protection locked="0"/>
    </xf>
    <xf numFmtId="0" fontId="6" fillId="7" borderId="10" xfId="3" applyFont="1" applyFill="1" applyBorder="1" applyAlignment="1" applyProtection="1">
      <alignment horizontal="left" vertical="top" wrapText="1"/>
      <protection locked="0"/>
    </xf>
    <xf numFmtId="0" fontId="6" fillId="6" borderId="10" xfId="0" applyFont="1" applyFill="1" applyBorder="1" applyAlignment="1" applyProtection="1">
      <alignment horizontal="left" vertical="top" wrapText="1"/>
      <protection locked="0"/>
    </xf>
    <xf numFmtId="0" fontId="6" fillId="6" borderId="10" xfId="7" applyFont="1" applyFill="1" applyBorder="1" applyAlignment="1" applyProtection="1">
      <alignment horizontal="center" vertical="top"/>
      <protection locked="0"/>
    </xf>
    <xf numFmtId="0" fontId="6" fillId="6" borderId="12" xfId="7" applyFont="1" applyFill="1" applyBorder="1" applyAlignment="1" applyProtection="1">
      <alignment horizontal="left" vertical="top"/>
      <protection locked="0"/>
    </xf>
    <xf numFmtId="0" fontId="6" fillId="6" borderId="12" xfId="7" applyFont="1" applyFill="1" applyBorder="1" applyAlignment="1" applyProtection="1">
      <alignment horizontal="center" vertical="center"/>
      <protection locked="0"/>
    </xf>
    <xf numFmtId="0" fontId="6" fillId="6" borderId="12" xfId="0" applyFont="1" applyFill="1" applyBorder="1" applyAlignment="1" applyProtection="1">
      <alignment horizontal="center" vertical="center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6" fillId="6" borderId="8" xfId="3" applyFont="1" applyFill="1" applyBorder="1" applyAlignment="1" applyProtection="1">
      <alignment horizontal="left" vertical="center"/>
      <protection locked="0"/>
    </xf>
    <xf numFmtId="0" fontId="6" fillId="6" borderId="8" xfId="7" applyFont="1" applyFill="1" applyBorder="1" applyAlignment="1" applyProtection="1">
      <alignment horizontal="center"/>
      <protection locked="0"/>
    </xf>
    <xf numFmtId="0" fontId="6" fillId="6" borderId="10" xfId="0" applyFont="1" applyFill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7" borderId="8" xfId="0" applyFont="1" applyFill="1" applyBorder="1" applyAlignment="1" applyProtection="1">
      <alignment horizontal="left" vertical="center"/>
      <protection locked="0"/>
    </xf>
    <xf numFmtId="0" fontId="6" fillId="7" borderId="8" xfId="0" applyFont="1" applyFill="1" applyBorder="1" applyAlignment="1" applyProtection="1">
      <alignment horizontal="center"/>
      <protection locked="0"/>
    </xf>
    <xf numFmtId="0" fontId="6" fillId="7" borderId="10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/>
    <xf numFmtId="0" fontId="6" fillId="0" borderId="14" xfId="0" applyFont="1" applyFill="1" applyBorder="1"/>
    <xf numFmtId="0" fontId="6" fillId="7" borderId="14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>
      <alignment vertical="center" wrapText="1"/>
    </xf>
    <xf numFmtId="0" fontId="7" fillId="0" borderId="8" xfId="0" applyFont="1" applyBorder="1" applyAlignment="1" applyProtection="1">
      <alignment vertical="center"/>
    </xf>
    <xf numFmtId="0" fontId="6" fillId="0" borderId="25" xfId="0" applyFont="1" applyFill="1" applyBorder="1" applyAlignment="1">
      <alignment horizontal="center" vertical="top" wrapText="1"/>
    </xf>
    <xf numFmtId="0" fontId="6" fillId="7" borderId="8" xfId="6" applyFont="1" applyFill="1" applyBorder="1" applyAlignment="1" applyProtection="1">
      <alignment horizontal="center" vertical="center"/>
      <protection locked="0"/>
    </xf>
    <xf numFmtId="0" fontId="6" fillId="0" borderId="8" xfId="5" applyFont="1" applyFill="1" applyBorder="1" applyAlignment="1" applyProtection="1">
      <alignment horizontal="center" vertical="center"/>
      <protection locked="0"/>
    </xf>
    <xf numFmtId="0" fontId="6" fillId="7" borderId="8" xfId="4" applyFont="1" applyFill="1" applyBorder="1" applyAlignment="1" applyProtection="1">
      <alignment horizontal="center"/>
      <protection locked="0"/>
    </xf>
    <xf numFmtId="0" fontId="6" fillId="7" borderId="10" xfId="6" applyFont="1" applyFill="1" applyBorder="1" applyAlignment="1" applyProtection="1">
      <alignment horizontal="center"/>
      <protection locked="0"/>
    </xf>
    <xf numFmtId="0" fontId="6" fillId="7" borderId="10" xfId="4" applyFont="1" applyFill="1" applyBorder="1" applyAlignment="1" applyProtection="1">
      <alignment horizontal="center"/>
      <protection locked="0"/>
    </xf>
    <xf numFmtId="1" fontId="6" fillId="7" borderId="10" xfId="0" applyNumberFormat="1" applyFont="1" applyFill="1" applyBorder="1" applyAlignment="1" applyProtection="1">
      <alignment vertical="center" wrapText="1" shrinkToFit="1"/>
      <protection locked="0"/>
    </xf>
    <xf numFmtId="1" fontId="30" fillId="7" borderId="9" xfId="0" applyNumberFormat="1" applyFont="1" applyFill="1" applyBorder="1" applyAlignment="1" applyProtection="1">
      <alignment vertical="center" wrapText="1"/>
      <protection locked="0"/>
    </xf>
    <xf numFmtId="0" fontId="6" fillId="7" borderId="9" xfId="0" applyFont="1" applyFill="1" applyBorder="1" applyAlignment="1" applyProtection="1">
      <alignment horizontal="center" vertical="center"/>
      <protection locked="0"/>
    </xf>
    <xf numFmtId="1" fontId="30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1" fontId="30" fillId="7" borderId="12" xfId="0" applyNumberFormat="1" applyFont="1" applyFill="1" applyBorder="1" applyAlignment="1" applyProtection="1">
      <alignment vertical="center" wrapText="1" shrinkToFit="1"/>
      <protection locked="0"/>
    </xf>
    <xf numFmtId="0" fontId="30" fillId="7" borderId="12" xfId="0" applyFont="1" applyFill="1" applyBorder="1" applyAlignment="1" applyProtection="1">
      <alignment horizontal="center" vertical="center"/>
      <protection locked="0"/>
    </xf>
    <xf numFmtId="0" fontId="30" fillId="0" borderId="8" xfId="0" applyFont="1" applyFill="1" applyBorder="1" applyAlignment="1" applyProtection="1">
      <alignment vertical="center" wrapText="1"/>
      <protection locked="0"/>
    </xf>
    <xf numFmtId="0" fontId="30" fillId="0" borderId="8" xfId="5" applyFont="1" applyFill="1" applyBorder="1" applyAlignment="1" applyProtection="1">
      <alignment horizontal="center" vertical="center"/>
      <protection locked="0"/>
    </xf>
    <xf numFmtId="2" fontId="30" fillId="7" borderId="8" xfId="0" applyNumberFormat="1" applyFont="1" applyFill="1" applyBorder="1" applyAlignment="1" applyProtection="1">
      <alignment horizontal="center" vertical="center"/>
      <protection locked="0"/>
    </xf>
    <xf numFmtId="0" fontId="30" fillId="7" borderId="10" xfId="0" applyFont="1" applyFill="1" applyBorder="1" applyAlignment="1" applyProtection="1">
      <alignment vertical="center" wrapText="1"/>
      <protection locked="0"/>
    </xf>
    <xf numFmtId="0" fontId="30" fillId="7" borderId="10" xfId="4" applyFont="1" applyFill="1" applyBorder="1" applyAlignment="1" applyProtection="1">
      <alignment vertical="center" wrapText="1"/>
      <protection locked="0"/>
    </xf>
    <xf numFmtId="0" fontId="30" fillId="7" borderId="10" xfId="4" applyFont="1" applyFill="1" applyBorder="1" applyAlignment="1" applyProtection="1">
      <alignment horizontal="center" vertical="center" wrapText="1"/>
      <protection locked="0"/>
    </xf>
    <xf numFmtId="2" fontId="30" fillId="7" borderId="10" xfId="3" applyNumberFormat="1" applyFont="1" applyFill="1" applyBorder="1" applyAlignment="1" applyProtection="1">
      <alignment horizontal="center" vertical="center"/>
      <protection locked="0"/>
    </xf>
    <xf numFmtId="0" fontId="30" fillId="6" borderId="10" xfId="6" applyFont="1" applyFill="1" applyBorder="1" applyAlignment="1" applyProtection="1">
      <alignment horizontal="center"/>
      <protection locked="0"/>
    </xf>
    <xf numFmtId="0" fontId="30" fillId="0" borderId="14" xfId="0" applyFont="1" applyBorder="1" applyAlignment="1" applyProtection="1">
      <alignment horizontal="center"/>
      <protection locked="0"/>
    </xf>
    <xf numFmtId="0" fontId="30" fillId="7" borderId="8" xfId="6" applyFont="1" applyFill="1" applyBorder="1" applyAlignment="1" applyProtection="1">
      <alignment horizontal="left" vertical="center" wrapText="1"/>
      <protection locked="0"/>
    </xf>
    <xf numFmtId="0" fontId="30" fillId="7" borderId="8" xfId="6" applyFont="1" applyFill="1" applyBorder="1" applyAlignment="1" applyProtection="1">
      <alignment horizontal="center"/>
      <protection locked="0"/>
    </xf>
    <xf numFmtId="0" fontId="30" fillId="7" borderId="8" xfId="6" applyFont="1" applyFill="1" applyBorder="1" applyAlignment="1" applyProtection="1">
      <alignment horizontal="center" vertical="center"/>
      <protection locked="0"/>
    </xf>
    <xf numFmtId="0" fontId="30" fillId="7" borderId="8" xfId="0" applyFont="1" applyFill="1" applyBorder="1" applyAlignment="1" applyProtection="1">
      <alignment horizontal="center" vertical="center"/>
      <protection locked="0"/>
    </xf>
    <xf numFmtId="0" fontId="6" fillId="6" borderId="8" xfId="0" applyFont="1" applyFill="1" applyBorder="1" applyAlignment="1" applyProtection="1">
      <alignment horizontal="left" vertical="top" wrapText="1"/>
      <protection locked="0"/>
    </xf>
    <xf numFmtId="0" fontId="30" fillId="6" borderId="8" xfId="0" applyFont="1" applyFill="1" applyBorder="1" applyAlignment="1" applyProtection="1">
      <alignment horizontal="center" vertical="top" shrinkToFit="1"/>
      <protection locked="0"/>
    </xf>
    <xf numFmtId="0" fontId="30" fillId="6" borderId="8" xfId="0" applyFont="1" applyFill="1" applyBorder="1" applyAlignment="1" applyProtection="1">
      <alignment horizontal="center" vertical="top"/>
      <protection locked="0"/>
    </xf>
    <xf numFmtId="0" fontId="30" fillId="6" borderId="8" xfId="0" applyFont="1" applyFill="1" applyBorder="1" applyAlignment="1" applyProtection="1">
      <alignment horizontal="center" vertical="top" wrapText="1"/>
      <protection locked="0"/>
    </xf>
    <xf numFmtId="0" fontId="6" fillId="6" borderId="8" xfId="0" applyFont="1" applyFill="1" applyBorder="1" applyAlignment="1">
      <alignment horizontal="center" vertical="top" wrapText="1"/>
    </xf>
    <xf numFmtId="0" fontId="6" fillId="6" borderId="8" xfId="0" applyFont="1" applyFill="1" applyBorder="1" applyAlignment="1" applyProtection="1">
      <alignment horizontal="center" vertical="top" wrapText="1"/>
      <protection locked="0"/>
    </xf>
    <xf numFmtId="0" fontId="32" fillId="6" borderId="10" xfId="3" applyFont="1" applyFill="1" applyBorder="1" applyAlignment="1">
      <alignment horizontal="left" vertical="top" wrapText="1"/>
    </xf>
    <xf numFmtId="0" fontId="30" fillId="6" borderId="10" xfId="0" applyFont="1" applyFill="1" applyBorder="1" applyAlignment="1" applyProtection="1">
      <alignment horizontal="center" vertical="top" shrinkToFit="1"/>
      <protection locked="0"/>
    </xf>
    <xf numFmtId="0" fontId="6" fillId="6" borderId="10" xfId="0" applyFont="1" applyFill="1" applyBorder="1" applyAlignment="1">
      <alignment horizontal="center" vertical="top" wrapText="1"/>
    </xf>
    <xf numFmtId="0" fontId="6" fillId="6" borderId="10" xfId="3" applyFont="1" applyFill="1" applyBorder="1" applyAlignment="1" applyProtection="1">
      <alignment horizontal="left" vertical="top" wrapText="1"/>
      <protection locked="0"/>
    </xf>
    <xf numFmtId="0" fontId="30" fillId="6" borderId="9" xfId="0" applyFont="1" applyFill="1" applyBorder="1" applyAlignment="1" applyProtection="1">
      <alignment horizontal="left" vertical="center"/>
      <protection locked="0"/>
    </xf>
    <xf numFmtId="0" fontId="30" fillId="6" borderId="9" xfId="0" applyFont="1" applyFill="1" applyBorder="1" applyAlignment="1" applyProtection="1">
      <alignment horizontal="center" vertical="center"/>
      <protection locked="0"/>
    </xf>
    <xf numFmtId="0" fontId="30" fillId="0" borderId="14" xfId="0" applyFont="1" applyFill="1" applyBorder="1" applyAlignment="1" applyProtection="1">
      <alignment vertical="center"/>
      <protection locked="0"/>
    </xf>
    <xf numFmtId="0" fontId="30" fillId="6" borderId="14" xfId="0" applyFont="1" applyFill="1" applyBorder="1" applyAlignment="1" applyProtection="1">
      <alignment horizontal="center" vertical="center"/>
      <protection locked="0"/>
    </xf>
    <xf numFmtId="0" fontId="30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horizontal="left" vertical="center" wrapText="1"/>
    </xf>
    <xf numFmtId="0" fontId="7" fillId="0" borderId="29" xfId="0" applyFont="1" applyBorder="1" applyAlignment="1" applyProtection="1">
      <alignment horizontal="left" vertical="center"/>
    </xf>
    <xf numFmtId="0" fontId="6" fillId="0" borderId="25" xfId="0" applyFont="1" applyFill="1" applyBorder="1" applyAlignment="1" applyProtection="1">
      <alignment horizontal="left" vertical="center" wrapText="1" shrinkToFit="1"/>
      <protection locked="0"/>
    </xf>
    <xf numFmtId="0" fontId="6" fillId="6" borderId="25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0" xfId="2" applyFont="1" applyFill="1" applyBorder="1" applyAlignment="1" applyProtection="1">
      <alignment horizontal="left"/>
      <protection locked="0"/>
    </xf>
    <xf numFmtId="0" fontId="6" fillId="0" borderId="10" xfId="2" applyFont="1" applyFill="1" applyBorder="1" applyAlignment="1" applyProtection="1">
      <alignment horizontal="center"/>
      <protection locked="0"/>
    </xf>
    <xf numFmtId="0" fontId="6" fillId="7" borderId="10" xfId="2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 horizontal="center" wrapText="1"/>
    </xf>
    <xf numFmtId="0" fontId="6" fillId="6" borderId="10" xfId="0" applyFont="1" applyFill="1" applyBorder="1" applyAlignment="1" applyProtection="1">
      <alignment horizontal="center" vertical="center" shrinkToFit="1"/>
      <protection locked="0"/>
    </xf>
    <xf numFmtId="0" fontId="6" fillId="7" borderId="12" xfId="0" applyFont="1" applyFill="1" applyBorder="1" applyAlignment="1" applyProtection="1">
      <alignment horizontal="center" vertical="center"/>
      <protection locked="0"/>
    </xf>
    <xf numFmtId="0" fontId="6" fillId="6" borderId="37" xfId="0" applyFont="1" applyFill="1" applyBorder="1" applyAlignment="1" applyProtection="1">
      <alignment horizontal="center" vertical="center" shrinkToFit="1"/>
      <protection locked="0"/>
    </xf>
    <xf numFmtId="0" fontId="6" fillId="7" borderId="10" xfId="0" applyFont="1" applyFill="1" applyBorder="1" applyAlignment="1">
      <alignment horizontal="center" wrapText="1"/>
    </xf>
    <xf numFmtId="0" fontId="6" fillId="6" borderId="37" xfId="0" applyFont="1" applyFill="1" applyBorder="1" applyAlignment="1" applyProtection="1">
      <alignment horizontal="center" vertical="center"/>
      <protection locked="0"/>
    </xf>
    <xf numFmtId="0" fontId="3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6" borderId="10" xfId="2" applyFont="1" applyFill="1" applyBorder="1" applyAlignment="1" applyProtection="1">
      <alignment horizontal="left"/>
      <protection locked="0"/>
    </xf>
    <xf numFmtId="0" fontId="6" fillId="6" borderId="10" xfId="2" applyFont="1" applyFill="1" applyBorder="1" applyAlignment="1" applyProtection="1">
      <alignment horizontal="center"/>
      <protection locked="0"/>
    </xf>
    <xf numFmtId="0" fontId="6" fillId="6" borderId="8" xfId="0" applyFont="1" applyFill="1" applyBorder="1" applyAlignment="1" applyProtection="1">
      <alignment horizontal="center" vertical="center" shrinkToFit="1"/>
      <protection locked="0"/>
    </xf>
    <xf numFmtId="0" fontId="30" fillId="6" borderId="10" xfId="0" applyFont="1" applyFill="1" applyBorder="1" applyAlignment="1" applyProtection="1">
      <alignment horizontal="center"/>
      <protection locked="0"/>
    </xf>
    <xf numFmtId="1" fontId="30" fillId="6" borderId="10" xfId="0" applyNumberFormat="1" applyFont="1" applyFill="1" applyBorder="1" applyAlignment="1" applyProtection="1">
      <alignment vertical="center" wrapText="1" shrinkToFit="1"/>
      <protection locked="0"/>
    </xf>
    <xf numFmtId="0" fontId="6" fillId="6" borderId="12" xfId="0" applyFont="1" applyFill="1" applyBorder="1" applyAlignment="1" applyProtection="1">
      <alignment horizontal="center"/>
      <protection locked="0"/>
    </xf>
    <xf numFmtId="0" fontId="30" fillId="6" borderId="8" xfId="0" applyFont="1" applyFill="1" applyBorder="1"/>
    <xf numFmtId="0" fontId="30" fillId="6" borderId="8" xfId="0" applyFont="1" applyFill="1" applyBorder="1" applyAlignment="1" applyProtection="1">
      <alignment horizontal="center" vertical="center" shrinkToFit="1"/>
      <protection locked="0"/>
    </xf>
    <xf numFmtId="0" fontId="30" fillId="6" borderId="8" xfId="0" applyFont="1" applyFill="1" applyBorder="1" applyAlignment="1" applyProtection="1">
      <alignment horizontal="center" vertical="center" wrapText="1"/>
      <protection locked="0"/>
    </xf>
    <xf numFmtId="0" fontId="30" fillId="7" borderId="8" xfId="0" applyFont="1" applyFill="1" applyBorder="1" applyAlignment="1" applyProtection="1">
      <alignment horizontal="center" vertical="center" wrapText="1"/>
      <protection locked="0"/>
    </xf>
    <xf numFmtId="0" fontId="30" fillId="6" borderId="10" xfId="0" applyFont="1" applyFill="1" applyBorder="1" applyAlignment="1">
      <alignment horizontal="left"/>
    </xf>
    <xf numFmtId="0" fontId="30" fillId="6" borderId="10" xfId="2" applyFont="1" applyFill="1" applyBorder="1" applyAlignment="1" applyProtection="1">
      <alignment horizontal="center"/>
      <protection locked="0"/>
    </xf>
    <xf numFmtId="0" fontId="30" fillId="6" borderId="10" xfId="0" applyFont="1" applyFill="1" applyBorder="1" applyAlignment="1" applyProtection="1">
      <alignment horizontal="center" vertical="center" wrapText="1"/>
      <protection locked="0"/>
    </xf>
    <xf numFmtId="0" fontId="30" fillId="6" borderId="10" xfId="0" applyFont="1" applyFill="1" applyBorder="1" applyAlignment="1" applyProtection="1">
      <alignment horizontal="center" vertical="center" shrinkToFit="1"/>
      <protection locked="0"/>
    </xf>
    <xf numFmtId="0" fontId="30" fillId="6" borderId="12" xfId="2" applyFont="1" applyFill="1" applyBorder="1" applyAlignment="1" applyProtection="1">
      <alignment horizontal="center"/>
      <protection locked="0"/>
    </xf>
    <xf numFmtId="0" fontId="30" fillId="0" borderId="10" xfId="2" applyFont="1" applyFill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left"/>
      <protection locked="0"/>
    </xf>
    <xf numFmtId="0" fontId="30" fillId="0" borderId="10" xfId="0" applyFont="1" applyBorder="1" applyAlignment="1" applyProtection="1">
      <alignment horizontal="center"/>
      <protection locked="0"/>
    </xf>
    <xf numFmtId="0" fontId="30" fillId="0" borderId="9" xfId="0" applyFont="1" applyBorder="1" applyAlignment="1" applyProtection="1">
      <alignment horizontal="left"/>
      <protection locked="0"/>
    </xf>
    <xf numFmtId="0" fontId="30" fillId="0" borderId="9" xfId="0" applyFont="1" applyBorder="1" applyAlignment="1" applyProtection="1">
      <alignment horizontal="center"/>
      <protection locked="0"/>
    </xf>
    <xf numFmtId="0" fontId="30" fillId="0" borderId="13" xfId="0" applyFont="1" applyBorder="1" applyAlignment="1" applyProtection="1">
      <alignment horizontal="left"/>
      <protection locked="0"/>
    </xf>
    <xf numFmtId="0" fontId="30" fillId="0" borderId="13" xfId="0" applyFont="1" applyBorder="1" applyAlignment="1" applyProtection="1">
      <alignment horizontal="center"/>
      <protection locked="0"/>
    </xf>
    <xf numFmtId="0" fontId="30" fillId="6" borderId="8" xfId="0" applyFont="1" applyFill="1" applyBorder="1" applyAlignment="1" applyProtection="1">
      <protection locked="0"/>
    </xf>
    <xf numFmtId="0" fontId="30" fillId="6" borderId="8" xfId="0" applyFont="1" applyFill="1" applyBorder="1" applyAlignment="1" applyProtection="1">
      <alignment horizontal="center"/>
      <protection locked="0"/>
    </xf>
    <xf numFmtId="0" fontId="30" fillId="6" borderId="8" xfId="0" applyFont="1" applyFill="1" applyBorder="1" applyAlignment="1">
      <alignment horizontal="center" wrapText="1"/>
    </xf>
    <xf numFmtId="0" fontId="30" fillId="6" borderId="10" xfId="2" applyFont="1" applyFill="1" applyBorder="1" applyAlignment="1" applyProtection="1">
      <alignment horizontal="left"/>
      <protection locked="0"/>
    </xf>
    <xf numFmtId="0" fontId="31" fillId="6" borderId="9" xfId="0" applyFont="1" applyFill="1" applyBorder="1" applyAlignment="1">
      <alignment horizontal="left" vertical="center"/>
    </xf>
    <xf numFmtId="0" fontId="6" fillId="6" borderId="9" xfId="0" applyFont="1" applyFill="1" applyBorder="1" applyAlignment="1" applyProtection="1">
      <alignment horizontal="center" vertical="center" shrinkToFit="1"/>
      <protection locked="0"/>
    </xf>
    <xf numFmtId="0" fontId="6" fillId="6" borderId="36" xfId="5" applyFont="1" applyFill="1" applyBorder="1" applyAlignment="1" applyProtection="1">
      <alignment horizontal="center" vertical="center"/>
      <protection locked="0"/>
    </xf>
    <xf numFmtId="0" fontId="6" fillId="6" borderId="34" xfId="5" applyFont="1" applyFill="1" applyBorder="1" applyAlignment="1" applyProtection="1">
      <alignment horizontal="center" vertical="center"/>
      <protection locked="0"/>
    </xf>
    <xf numFmtId="0" fontId="6" fillId="6" borderId="9" xfId="5" applyFont="1" applyFill="1" applyBorder="1" applyAlignment="1" applyProtection="1">
      <alignment horizontal="center" vertical="center"/>
      <protection locked="0"/>
    </xf>
    <xf numFmtId="0" fontId="6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 applyProtection="1">
      <alignment horizontal="left" vertical="top"/>
      <protection locked="0"/>
    </xf>
    <xf numFmtId="0" fontId="30" fillId="6" borderId="10" xfId="0" applyFont="1" applyFill="1" applyBorder="1" applyAlignment="1" applyProtection="1">
      <alignment horizontal="center" vertical="top" wrapText="1"/>
      <protection locked="0"/>
    </xf>
    <xf numFmtId="0" fontId="30" fillId="7" borderId="10" xfId="0" applyFont="1" applyFill="1" applyBorder="1" applyAlignment="1" applyProtection="1">
      <alignment horizontal="center" vertical="top" shrinkToFit="1"/>
      <protection locked="0"/>
    </xf>
    <xf numFmtId="0" fontId="30" fillId="7" borderId="10" xfId="0" applyFont="1" applyFill="1" applyBorder="1" applyAlignment="1" applyProtection="1">
      <alignment horizontal="center" vertical="top"/>
      <protection locked="0"/>
    </xf>
    <xf numFmtId="0" fontId="6" fillId="7" borderId="12" xfId="3" applyFont="1" applyFill="1" applyBorder="1" applyAlignment="1" applyProtection="1">
      <alignment horizontal="left" vertical="top" wrapText="1"/>
      <protection locked="0"/>
    </xf>
    <xf numFmtId="0" fontId="30" fillId="7" borderId="12" xfId="0" applyFont="1" applyFill="1" applyBorder="1" applyAlignment="1" applyProtection="1">
      <alignment horizontal="center" vertical="top" shrinkToFit="1"/>
      <protection locked="0"/>
    </xf>
    <xf numFmtId="0" fontId="6" fillId="7" borderId="12" xfId="0" applyFont="1" applyFill="1" applyBorder="1" applyAlignment="1" applyProtection="1">
      <alignment horizontal="center" vertical="top"/>
      <protection locked="0"/>
    </xf>
    <xf numFmtId="0" fontId="30" fillId="7" borderId="12" xfId="0" applyFont="1" applyFill="1" applyBorder="1" applyAlignment="1" applyProtection="1">
      <alignment horizontal="center" vertical="top"/>
      <protection locked="0"/>
    </xf>
    <xf numFmtId="0" fontId="6" fillId="7" borderId="12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Fill="1" applyBorder="1" applyAlignment="1">
      <alignment horizontal="center" wrapText="1"/>
    </xf>
    <xf numFmtId="0" fontId="6" fillId="6" borderId="10" xfId="3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6" fillId="0" borderId="18" xfId="0" applyFont="1" applyFill="1" applyBorder="1" applyAlignment="1" applyProtection="1">
      <alignment horizontal="left" vertical="center" wrapText="1" shrinkToFi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 shrinkToFit="1"/>
      <protection locked="0"/>
    </xf>
    <xf numFmtId="0" fontId="6" fillId="6" borderId="18" xfId="0" applyFont="1" applyFill="1" applyBorder="1" applyAlignment="1" applyProtection="1">
      <alignment horizontal="center" vertical="center" wrapText="1" shrinkToFit="1"/>
      <protection locked="0"/>
    </xf>
    <xf numFmtId="0" fontId="6" fillId="0" borderId="9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6" fillId="6" borderId="9" xfId="0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6" fillId="6" borderId="11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horizontal="left" wrapText="1"/>
      <protection locked="0"/>
    </xf>
    <xf numFmtId="0" fontId="6" fillId="6" borderId="12" xfId="0" applyFont="1" applyFill="1" applyBorder="1" applyAlignment="1" applyProtection="1">
      <alignment horizontal="center" wrapText="1"/>
      <protection locked="0"/>
    </xf>
    <xf numFmtId="0" fontId="6" fillId="0" borderId="14" xfId="0" applyFont="1" applyFill="1" applyBorder="1" applyAlignment="1" applyProtection="1">
      <alignment horizontal="left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6" fillId="6" borderId="14" xfId="0" applyFont="1" applyFill="1" applyBorder="1" applyAlignment="1" applyProtection="1">
      <alignment horizontal="center" wrapText="1"/>
      <protection locked="0"/>
    </xf>
    <xf numFmtId="0" fontId="6" fillId="0" borderId="8" xfId="0" applyFont="1" applyFill="1" applyBorder="1" applyAlignment="1" applyProtection="1">
      <alignment horizontal="left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6" borderId="18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 shrinkToFit="1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center" vertical="center" wrapText="1" shrinkToFit="1"/>
      <protection locked="0"/>
    </xf>
    <xf numFmtId="0" fontId="6" fillId="0" borderId="11" xfId="0" applyFont="1" applyBorder="1" applyAlignment="1" applyProtection="1">
      <alignment horizontal="left" wrapText="1"/>
      <protection locked="0"/>
    </xf>
    <xf numFmtId="0" fontId="6" fillId="0" borderId="9" xfId="0" applyFont="1" applyBorder="1" applyAlignment="1" applyProtection="1">
      <alignment horizontal="left" wrapText="1"/>
      <protection locked="0"/>
    </xf>
    <xf numFmtId="0" fontId="6" fillId="0" borderId="12" xfId="0" applyFont="1" applyBorder="1" applyAlignment="1" applyProtection="1">
      <alignment horizontal="left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 shrinkToFit="1"/>
      <protection locked="0"/>
    </xf>
    <xf numFmtId="0" fontId="6" fillId="0" borderId="12" xfId="0" applyFont="1" applyBorder="1" applyAlignment="1" applyProtection="1">
      <alignment horizontal="center" vertical="center" wrapText="1" shrinkToFit="1"/>
      <protection locked="0"/>
    </xf>
    <xf numFmtId="0" fontId="6" fillId="0" borderId="8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6" borderId="11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 applyProtection="1">
      <alignment horizontal="left" wrapText="1"/>
      <protection locked="0"/>
    </xf>
    <xf numFmtId="0" fontId="7" fillId="0" borderId="29" xfId="0" applyFont="1" applyBorder="1" applyAlignment="1">
      <alignment vertical="center"/>
    </xf>
    <xf numFmtId="0" fontId="6" fillId="6" borderId="8" xfId="0" applyFont="1" applyFill="1" applyBorder="1" applyAlignment="1" applyProtection="1">
      <alignment horizontal="left" vertical="center"/>
      <protection locked="0"/>
    </xf>
    <xf numFmtId="0" fontId="6" fillId="6" borderId="9" xfId="0" applyFont="1" applyFill="1" applyBorder="1" applyAlignment="1" applyProtection="1">
      <alignment horizontal="left" vertical="center"/>
      <protection locked="0"/>
    </xf>
    <xf numFmtId="0" fontId="6" fillId="6" borderId="12" xfId="0" applyFont="1" applyFill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distributed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left" vertical="distributed"/>
      <protection locked="0"/>
    </xf>
    <xf numFmtId="0" fontId="6" fillId="0" borderId="14" xfId="0" applyFont="1" applyBorder="1" applyAlignment="1" applyProtection="1">
      <alignment horizontal="left" vertical="distributed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left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6" borderId="10" xfId="0" applyFont="1" applyFill="1" applyBorder="1" applyAlignment="1" applyProtection="1">
      <alignment horizontal="left"/>
      <protection locked="0"/>
    </xf>
    <xf numFmtId="0" fontId="6" fillId="6" borderId="12" xfId="0" applyFont="1" applyFill="1" applyBorder="1" applyAlignment="1" applyProtection="1">
      <alignment horizontal="left"/>
      <protection locked="0"/>
    </xf>
    <xf numFmtId="0" fontId="6" fillId="6" borderId="10" xfId="0" applyFont="1" applyFill="1" applyBorder="1" applyAlignment="1" applyProtection="1">
      <alignment horizontal="left" wrapText="1"/>
      <protection locked="0"/>
    </xf>
    <xf numFmtId="0" fontId="30" fillId="0" borderId="18" xfId="0" applyFont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6" fillId="0" borderId="9" xfId="0" applyFont="1" applyBorder="1" applyAlignment="1" applyProtection="1">
      <alignment horizontal="center" vertical="top"/>
      <protection locked="0"/>
    </xf>
    <xf numFmtId="0" fontId="6" fillId="0" borderId="8" xfId="0" applyFont="1" applyBorder="1" applyAlignment="1" applyProtection="1">
      <alignment horizontal="center" vertical="top"/>
      <protection locked="0"/>
    </xf>
    <xf numFmtId="0" fontId="6" fillId="0" borderId="0" xfId="0" applyFont="1"/>
    <xf numFmtId="0" fontId="6" fillId="6" borderId="9" xfId="0" applyFont="1" applyFill="1" applyBorder="1" applyAlignment="1" applyProtection="1">
      <alignment horizontal="center" vertical="center" wrapText="1"/>
      <protection locked="0"/>
    </xf>
    <xf numFmtId="0" fontId="6" fillId="6" borderId="11" xfId="0" applyFont="1" applyFill="1" applyBorder="1" applyAlignment="1" applyProtection="1">
      <alignment horizontal="left"/>
      <protection locked="0"/>
    </xf>
    <xf numFmtId="0" fontId="6" fillId="6" borderId="11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10" xfId="3" applyFont="1" applyFill="1" applyBorder="1" applyAlignment="1" applyProtection="1">
      <alignment horizontal="left" vertical="center"/>
      <protection locked="0"/>
    </xf>
    <xf numFmtId="0" fontId="6" fillId="6" borderId="12" xfId="3" applyFont="1" applyFill="1" applyBorder="1" applyAlignment="1" applyProtection="1">
      <alignment horizontal="left" vertical="center"/>
      <protection locked="0"/>
    </xf>
    <xf numFmtId="0" fontId="16" fillId="0" borderId="18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29" xfId="3" applyFont="1" applyBorder="1" applyAlignment="1">
      <alignment vertical="center" wrapText="1"/>
    </xf>
    <xf numFmtId="0" fontId="16" fillId="0" borderId="57" xfId="3" applyFont="1" applyBorder="1" applyAlignment="1">
      <alignment vertical="center" wrapText="1"/>
    </xf>
    <xf numFmtId="0" fontId="16" fillId="0" borderId="15" xfId="3" applyFont="1" applyBorder="1" applyAlignment="1">
      <alignment vertical="center" wrapText="1"/>
    </xf>
    <xf numFmtId="0" fontId="16" fillId="0" borderId="58" xfId="3" applyFont="1" applyBorder="1" applyAlignment="1">
      <alignment vertical="center" wrapText="1"/>
    </xf>
    <xf numFmtId="0" fontId="16" fillId="0" borderId="20" xfId="3" applyFont="1" applyBorder="1" applyAlignment="1">
      <alignment vertical="center" wrapText="1"/>
    </xf>
    <xf numFmtId="0" fontId="16" fillId="0" borderId="59" xfId="3" applyFont="1" applyBorder="1" applyAlignment="1">
      <alignment vertical="center" wrapText="1"/>
    </xf>
    <xf numFmtId="1" fontId="16" fillId="0" borderId="25" xfId="3" applyNumberFormat="1" applyFont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" fontId="9" fillId="4" borderId="18" xfId="0" applyNumberFormat="1" applyFont="1" applyFill="1" applyBorder="1" applyAlignment="1" applyProtection="1">
      <alignment horizontal="right" vertical="center"/>
      <protection locked="0"/>
    </xf>
    <xf numFmtId="1" fontId="9" fillId="4" borderId="11" xfId="0" applyNumberFormat="1" applyFont="1" applyFill="1" applyBorder="1" applyAlignment="1" applyProtection="1">
      <alignment horizontal="right" vertical="center"/>
      <protection locked="0"/>
    </xf>
    <xf numFmtId="1" fontId="9" fillId="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25" xfId="0" applyFont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center" vertical="center" wrapText="1"/>
    </xf>
    <xf numFmtId="1" fontId="9" fillId="2" borderId="18" xfId="0" applyNumberFormat="1" applyFont="1" applyFill="1" applyBorder="1" applyAlignment="1" applyProtection="1">
      <alignment horizontal="center" vertical="center"/>
      <protection locked="0"/>
    </xf>
    <xf numFmtId="1" fontId="9" fillId="2" borderId="11" xfId="0" applyNumberFormat="1" applyFont="1" applyFill="1" applyBorder="1" applyAlignment="1" applyProtection="1">
      <alignment horizontal="center" vertical="center"/>
      <protection locked="0"/>
    </xf>
    <xf numFmtId="1" fontId="9" fillId="2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58" xfId="0" applyFont="1" applyFill="1" applyBorder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37" xfId="0" applyFont="1" applyFill="1" applyBorder="1" applyAlignment="1" applyProtection="1">
      <alignment horizontal="left" vertical="center" wrapText="1"/>
      <protection locked="0"/>
    </xf>
    <xf numFmtId="0" fontId="2" fillId="5" borderId="55" xfId="0" applyFont="1" applyFill="1" applyBorder="1" applyAlignment="1" applyProtection="1">
      <alignment horizontal="left" vertical="center" wrapText="1"/>
    </xf>
    <xf numFmtId="0" fontId="2" fillId="5" borderId="61" xfId="0" applyFont="1" applyFill="1" applyBorder="1" applyAlignment="1" applyProtection="1">
      <alignment horizontal="left" vertical="center" wrapText="1"/>
    </xf>
    <xf numFmtId="0" fontId="2" fillId="5" borderId="62" xfId="0" applyFont="1" applyFill="1" applyBorder="1" applyAlignment="1" applyProtection="1">
      <alignment horizontal="left" vertical="center" wrapText="1"/>
    </xf>
    <xf numFmtId="1" fontId="9" fillId="2" borderId="57" xfId="0" applyNumberFormat="1" applyFont="1" applyFill="1" applyBorder="1" applyAlignment="1" applyProtection="1">
      <alignment horizontal="center" vertical="center"/>
      <protection locked="0"/>
    </xf>
    <xf numFmtId="1" fontId="9" fillId="2" borderId="58" xfId="0" applyNumberFormat="1" applyFont="1" applyFill="1" applyBorder="1" applyAlignment="1" applyProtection="1">
      <alignment horizontal="center" vertical="center"/>
      <protection locked="0"/>
    </xf>
    <xf numFmtId="1" fontId="9" fillId="2" borderId="59" xfId="0" applyNumberFormat="1" applyFont="1" applyFill="1" applyBorder="1" applyAlignment="1" applyProtection="1">
      <alignment horizontal="center" vertical="center"/>
      <protection locked="0"/>
    </xf>
    <xf numFmtId="1" fontId="6" fillId="0" borderId="22" xfId="0" applyNumberFormat="1" applyFont="1" applyFill="1" applyBorder="1" applyAlignment="1" applyProtection="1">
      <alignment horizontal="left" vertical="center" wrapText="1"/>
      <protection locked="0"/>
    </xf>
    <xf numFmtId="1" fontId="6" fillId="0" borderId="37" xfId="0" applyNumberFormat="1" applyFont="1" applyFill="1" applyBorder="1" applyAlignment="1" applyProtection="1">
      <alignment horizontal="left" vertical="center" wrapText="1"/>
      <protection locked="0"/>
    </xf>
    <xf numFmtId="1" fontId="6" fillId="0" borderId="0" xfId="0" applyNumberFormat="1" applyFont="1" applyFill="1" applyBorder="1" applyAlignment="1" applyProtection="1">
      <alignment horizontal="left" vertical="center" wrapText="1"/>
      <protection locked="0"/>
    </xf>
    <xf numFmtId="1" fontId="6" fillId="0" borderId="58" xfId="0" applyNumberFormat="1" applyFont="1" applyFill="1" applyBorder="1" applyAlignment="1" applyProtection="1">
      <alignment horizontal="left" vertical="center" wrapText="1"/>
      <protection locked="0"/>
    </xf>
    <xf numFmtId="1" fontId="6" fillId="0" borderId="31" xfId="0" applyNumberFormat="1" applyFont="1" applyFill="1" applyBorder="1" applyAlignment="1" applyProtection="1">
      <alignment horizontal="left" vertical="center" wrapText="1"/>
      <protection locked="0"/>
    </xf>
    <xf numFmtId="1" fontId="6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6" fillId="0" borderId="40" xfId="0" applyFont="1" applyFill="1" applyBorder="1" applyAlignment="1" applyProtection="1">
      <alignment horizontal="left" vertical="center" wrapText="1"/>
      <protection locked="0"/>
    </xf>
    <xf numFmtId="0" fontId="39" fillId="0" borderId="25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27" fillId="0" borderId="45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20" fillId="2" borderId="16" xfId="0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4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39" fillId="0" borderId="25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/>
    </xf>
    <xf numFmtId="0" fontId="9" fillId="2" borderId="55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1" fontId="12" fillId="2" borderId="55" xfId="0" applyNumberFormat="1" applyFont="1" applyFill="1" applyBorder="1" applyAlignment="1" applyProtection="1">
      <alignment horizontal="center" vertical="center"/>
      <protection locked="0"/>
    </xf>
    <xf numFmtId="1" fontId="12" fillId="2" borderId="62" xfId="0" applyNumberFormat="1" applyFont="1" applyFill="1" applyBorder="1" applyAlignment="1" applyProtection="1">
      <alignment horizontal="center" vertical="center"/>
      <protection locked="0"/>
    </xf>
    <xf numFmtId="1" fontId="17" fillId="0" borderId="79" xfId="0" applyNumberFormat="1" applyFont="1" applyBorder="1" applyAlignment="1">
      <alignment horizontal="center" vertical="center" wrapText="1"/>
    </xf>
    <xf numFmtId="1" fontId="17" fillId="0" borderId="51" xfId="0" applyNumberFormat="1" applyFont="1" applyBorder="1" applyAlignment="1">
      <alignment horizontal="center" vertical="center" wrapText="1"/>
    </xf>
    <xf numFmtId="1" fontId="17" fillId="0" borderId="80" xfId="0" applyNumberFormat="1" applyFont="1" applyBorder="1" applyAlignment="1">
      <alignment horizontal="center" vertical="center" wrapText="1"/>
    </xf>
    <xf numFmtId="1" fontId="9" fillId="3" borderId="55" xfId="0" applyNumberFormat="1" applyFont="1" applyFill="1" applyBorder="1" applyAlignment="1" applyProtection="1">
      <alignment horizontal="center" vertical="center"/>
    </xf>
    <xf numFmtId="1" fontId="9" fillId="3" borderId="61" xfId="0" applyNumberFormat="1" applyFont="1" applyFill="1" applyBorder="1" applyAlignment="1" applyProtection="1">
      <alignment horizontal="center" vertical="center"/>
    </xf>
    <xf numFmtId="1" fontId="9" fillId="3" borderId="62" xfId="0" applyNumberFormat="1" applyFont="1" applyFill="1" applyBorder="1" applyAlignment="1" applyProtection="1">
      <alignment horizontal="center" vertical="center"/>
    </xf>
    <xf numFmtId="0" fontId="39" fillId="0" borderId="29" xfId="3" applyFont="1" applyBorder="1" applyAlignment="1">
      <alignment vertical="center" wrapText="1"/>
    </xf>
    <xf numFmtId="0" fontId="27" fillId="0" borderId="57" xfId="3" applyFont="1" applyBorder="1" applyAlignment="1">
      <alignment vertical="center"/>
    </xf>
    <xf numFmtId="0" fontId="39" fillId="0" borderId="15" xfId="3" applyFont="1" applyBorder="1" applyAlignment="1">
      <alignment vertical="center" wrapText="1"/>
    </xf>
    <xf numFmtId="0" fontId="27" fillId="0" borderId="58" xfId="3" applyFont="1" applyBorder="1" applyAlignment="1">
      <alignment vertical="center"/>
    </xf>
    <xf numFmtId="0" fontId="27" fillId="0" borderId="20" xfId="3" applyFont="1" applyBorder="1" applyAlignment="1">
      <alignment vertical="center"/>
    </xf>
    <xf numFmtId="0" fontId="27" fillId="0" borderId="59" xfId="3" applyFont="1" applyBorder="1" applyAlignment="1">
      <alignment vertical="center"/>
    </xf>
    <xf numFmtId="1" fontId="9" fillId="2" borderId="63" xfId="0" applyNumberFormat="1" applyFont="1" applyFill="1" applyBorder="1" applyAlignment="1" applyProtection="1">
      <alignment horizontal="center" vertical="center"/>
      <protection locked="0"/>
    </xf>
    <xf numFmtId="1" fontId="9" fillId="2" borderId="53" xfId="0" applyNumberFormat="1" applyFont="1" applyFill="1" applyBorder="1" applyAlignment="1" applyProtection="1">
      <alignment horizontal="center" vertical="center"/>
      <protection locked="0"/>
    </xf>
    <xf numFmtId="1" fontId="9" fillId="2" borderId="64" xfId="0" applyNumberFormat="1" applyFont="1" applyFill="1" applyBorder="1" applyAlignment="1" applyProtection="1">
      <alignment horizontal="center" vertical="center"/>
      <protection locked="0"/>
    </xf>
    <xf numFmtId="1" fontId="39" fillId="0" borderId="29" xfId="3" applyNumberFormat="1" applyFont="1" applyBorder="1" applyAlignment="1">
      <alignment horizontal="center" vertical="center" wrapText="1"/>
    </xf>
    <xf numFmtId="1" fontId="39" fillId="0" borderId="54" xfId="3" applyNumberFormat="1" applyFont="1" applyBorder="1" applyAlignment="1">
      <alignment horizontal="center" vertical="center" wrapText="1"/>
    </xf>
    <xf numFmtId="1" fontId="39" fillId="0" borderId="57" xfId="3" applyNumberFormat="1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1" fontId="9" fillId="4" borderId="15" xfId="0" applyNumberFormat="1" applyFont="1" applyFill="1" applyBorder="1" applyAlignment="1">
      <alignment horizontal="center" vertical="center"/>
    </xf>
    <xf numFmtId="1" fontId="9" fillId="4" borderId="20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1" fontId="9" fillId="3" borderId="18" xfId="0" applyNumberFormat="1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>
      <alignment horizontal="center" vertical="center"/>
    </xf>
    <xf numFmtId="1" fontId="9" fillId="3" borderId="13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left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45" xfId="0" applyFont="1" applyBorder="1" applyAlignment="1" applyProtection="1">
      <alignment vertical="center"/>
      <protection locked="0"/>
    </xf>
    <xf numFmtId="1" fontId="9" fillId="4" borderId="44" xfId="0" applyNumberFormat="1" applyFont="1" applyFill="1" applyBorder="1" applyAlignment="1">
      <alignment horizontal="center" vertical="center"/>
    </xf>
    <xf numFmtId="1" fontId="9" fillId="4" borderId="46" xfId="0" applyNumberFormat="1" applyFont="1" applyFill="1" applyBorder="1" applyAlignment="1">
      <alignment horizontal="center" vertical="center"/>
    </xf>
    <xf numFmtId="1" fontId="9" fillId="0" borderId="46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0" fontId="9" fillId="4" borderId="1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9" fillId="4" borderId="1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1" fontId="9" fillId="2" borderId="65" xfId="0" applyNumberFormat="1" applyFont="1" applyFill="1" applyBorder="1" applyAlignment="1" applyProtection="1">
      <alignment horizontal="center" vertical="center"/>
      <protection locked="0"/>
    </xf>
    <xf numFmtId="1" fontId="9" fillId="2" borderId="66" xfId="0" applyNumberFormat="1" applyFont="1" applyFill="1" applyBorder="1" applyAlignment="1" applyProtection="1">
      <alignment horizontal="center" vertical="center"/>
      <protection locked="0"/>
    </xf>
    <xf numFmtId="1" fontId="9" fillId="2" borderId="7" xfId="0" applyNumberFormat="1" applyFont="1" applyFill="1" applyBorder="1" applyAlignment="1" applyProtection="1">
      <alignment horizontal="center" vertical="center"/>
      <protection locked="0"/>
    </xf>
    <xf numFmtId="1" fontId="9" fillId="4" borderId="29" xfId="0" applyNumberFormat="1" applyFont="1" applyFill="1" applyBorder="1" applyAlignment="1">
      <alignment horizontal="center" vertical="center"/>
    </xf>
    <xf numFmtId="0" fontId="30" fillId="0" borderId="22" xfId="0" applyFont="1" applyBorder="1" applyAlignment="1" applyProtection="1">
      <alignment horizontal="left" vertical="center"/>
      <protection locked="0"/>
    </xf>
    <xf numFmtId="0" fontId="30" fillId="0" borderId="37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1" fontId="9" fillId="4" borderId="29" xfId="0" applyNumberFormat="1" applyFont="1" applyFill="1" applyBorder="1" applyAlignment="1" applyProtection="1">
      <alignment horizontal="center" vertical="center"/>
      <protection locked="0"/>
    </xf>
    <xf numFmtId="1" fontId="9" fillId="4" borderId="15" xfId="0" applyNumberFormat="1" applyFont="1" applyFill="1" applyBorder="1" applyAlignment="1" applyProtection="1">
      <alignment horizontal="center" vertical="center"/>
      <protection locked="0"/>
    </xf>
    <xf numFmtId="1" fontId="9" fillId="4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 locked="0"/>
    </xf>
    <xf numFmtId="0" fontId="6" fillId="0" borderId="36" xfId="0" applyFont="1" applyFill="1" applyBorder="1" applyAlignment="1" applyProtection="1">
      <alignment horizontal="left" vertical="center" wrapText="1"/>
      <protection locked="0"/>
    </xf>
    <xf numFmtId="0" fontId="6" fillId="0" borderId="35" xfId="0" applyFont="1" applyFill="1" applyBorder="1" applyAlignment="1" applyProtection="1">
      <alignment horizontal="left" vertical="center" wrapText="1"/>
      <protection locked="0"/>
    </xf>
    <xf numFmtId="0" fontId="30" fillId="0" borderId="28" xfId="0" applyFont="1" applyBorder="1" applyAlignment="1" applyProtection="1">
      <alignment horizontal="left" vertical="center"/>
      <protection locked="0"/>
    </xf>
    <xf numFmtId="0" fontId="30" fillId="0" borderId="39" xfId="0" applyFont="1" applyBorder="1" applyAlignment="1" applyProtection="1">
      <alignment horizontal="left" vertical="center"/>
      <protection locked="0"/>
    </xf>
    <xf numFmtId="0" fontId="30" fillId="0" borderId="21" xfId="0" applyFont="1" applyBorder="1" applyAlignment="1" applyProtection="1">
      <alignment horizontal="left" vertical="center"/>
      <protection locked="0"/>
    </xf>
    <xf numFmtId="0" fontId="30" fillId="0" borderId="24" xfId="0" applyFont="1" applyBorder="1" applyAlignment="1" applyProtection="1">
      <alignment horizontal="left" vertical="center"/>
      <protection locked="0"/>
    </xf>
    <xf numFmtId="1" fontId="6" fillId="0" borderId="36" xfId="0" applyNumberFormat="1" applyFont="1" applyFill="1" applyBorder="1" applyAlignment="1" applyProtection="1">
      <alignment horizontal="left" vertical="center" wrapText="1"/>
      <protection locked="0"/>
    </xf>
    <xf numFmtId="1" fontId="6" fillId="0" borderId="35" xfId="0" applyNumberFormat="1" applyFont="1" applyFill="1" applyBorder="1" applyAlignment="1" applyProtection="1">
      <alignment horizontal="left" vertical="center" wrapText="1"/>
      <protection locked="0"/>
    </xf>
    <xf numFmtId="1" fontId="9" fillId="2" borderId="5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left" vertical="center" wrapText="1"/>
      <protection locked="0"/>
    </xf>
    <xf numFmtId="0" fontId="6" fillId="0" borderId="59" xfId="0" applyFont="1" applyFill="1" applyBorder="1" applyAlignment="1" applyProtection="1">
      <alignment horizontal="left" vertical="center" wrapText="1"/>
      <protection locked="0"/>
    </xf>
    <xf numFmtId="0" fontId="30" fillId="0" borderId="17" xfId="0" applyFont="1" applyFill="1" applyBorder="1" applyAlignment="1">
      <alignment horizontal="right" vertical="center"/>
    </xf>
    <xf numFmtId="1" fontId="16" fillId="0" borderId="29" xfId="3" applyNumberFormat="1" applyFont="1" applyBorder="1" applyAlignment="1">
      <alignment horizontal="center" vertical="center" wrapText="1"/>
    </xf>
    <xf numFmtId="1" fontId="16" fillId="0" borderId="57" xfId="3" applyNumberFormat="1" applyFont="1" applyBorder="1" applyAlignment="1">
      <alignment horizontal="center" vertical="center" wrapText="1"/>
    </xf>
    <xf numFmtId="1" fontId="16" fillId="0" borderId="15" xfId="3" applyNumberFormat="1" applyFont="1" applyBorder="1" applyAlignment="1">
      <alignment horizontal="center" vertical="center" wrapText="1"/>
    </xf>
    <xf numFmtId="1" fontId="16" fillId="0" borderId="58" xfId="3" applyNumberFormat="1" applyFont="1" applyBorder="1" applyAlignment="1">
      <alignment horizontal="center" vertical="center" wrapText="1"/>
    </xf>
    <xf numFmtId="1" fontId="16" fillId="0" borderId="20" xfId="3" applyNumberFormat="1" applyFont="1" applyBorder="1" applyAlignment="1">
      <alignment horizontal="center" vertical="center" wrapText="1"/>
    </xf>
    <xf numFmtId="1" fontId="16" fillId="0" borderId="59" xfId="3" applyNumberFormat="1" applyFont="1" applyBorder="1" applyAlignment="1">
      <alignment horizontal="center" vertical="center" wrapText="1"/>
    </xf>
    <xf numFmtId="0" fontId="30" fillId="0" borderId="31" xfId="0" applyFont="1" applyBorder="1" applyAlignment="1" applyProtection="1">
      <alignment horizontal="left" vertical="center"/>
      <protection locked="0"/>
    </xf>
    <xf numFmtId="0" fontId="30" fillId="0" borderId="40" xfId="0" applyFont="1" applyBorder="1" applyAlignment="1" applyProtection="1">
      <alignment horizontal="left" vertical="center"/>
      <protection locked="0"/>
    </xf>
    <xf numFmtId="0" fontId="7" fillId="0" borderId="57" xfId="0" applyFont="1" applyBorder="1" applyAlignment="1" applyProtection="1">
      <alignment vertical="center"/>
      <protection locked="0"/>
    </xf>
    <xf numFmtId="0" fontId="7" fillId="0" borderId="58" xfId="0" applyFont="1" applyBorder="1" applyAlignment="1" applyProtection="1">
      <alignment vertical="center"/>
      <protection locked="0"/>
    </xf>
    <xf numFmtId="0" fontId="7" fillId="0" borderId="59" xfId="0" applyFont="1" applyBorder="1" applyAlignment="1" applyProtection="1">
      <alignment vertical="center"/>
      <protection locked="0"/>
    </xf>
    <xf numFmtId="0" fontId="7" fillId="0" borderId="57" xfId="0" applyFont="1" applyBorder="1" applyAlignment="1" applyProtection="1">
      <alignment vertical="center" wrapText="1"/>
      <protection locked="0"/>
    </xf>
    <xf numFmtId="0" fontId="7" fillId="0" borderId="58" xfId="0" applyFont="1" applyBorder="1" applyAlignment="1" applyProtection="1">
      <alignment vertical="center" wrapText="1"/>
      <protection locked="0"/>
    </xf>
    <xf numFmtId="0" fontId="7" fillId="0" borderId="59" xfId="0" applyFont="1" applyBorder="1" applyAlignment="1" applyProtection="1">
      <alignment vertical="center" wrapText="1"/>
      <protection locked="0"/>
    </xf>
    <xf numFmtId="1" fontId="9" fillId="2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36" xfId="0" applyFont="1" applyBorder="1" applyAlignment="1" applyProtection="1">
      <alignment horizontal="left" vertical="center"/>
      <protection locked="0"/>
    </xf>
    <xf numFmtId="0" fontId="30" fillId="0" borderId="35" xfId="0" applyFont="1" applyBorder="1" applyAlignment="1" applyProtection="1">
      <alignment horizontal="left" vertical="center"/>
      <protection locked="0"/>
    </xf>
    <xf numFmtId="1" fontId="9" fillId="3" borderId="18" xfId="0" applyNumberFormat="1" applyFont="1" applyFill="1" applyBorder="1" applyAlignment="1">
      <alignment horizontal="center" vertical="center" wrapText="1"/>
    </xf>
    <xf numFmtId="1" fontId="9" fillId="3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7" fillId="0" borderId="72" xfId="0" applyNumberFormat="1" applyFont="1" applyBorder="1" applyAlignment="1">
      <alignment horizontal="center" vertical="center" wrapText="1"/>
    </xf>
    <xf numFmtId="1" fontId="17" fillId="0" borderId="73" xfId="0" applyNumberFormat="1" applyFont="1" applyBorder="1" applyAlignment="1">
      <alignment horizontal="center" vertical="center" wrapText="1"/>
    </xf>
    <xf numFmtId="1" fontId="9" fillId="2" borderId="55" xfId="0" applyNumberFormat="1" applyFont="1" applyFill="1" applyBorder="1" applyAlignment="1" applyProtection="1">
      <alignment horizontal="center" vertical="center"/>
      <protection locked="0"/>
    </xf>
    <xf numFmtId="1" fontId="9" fillId="2" borderId="62" xfId="0" applyNumberFormat="1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vertical="center"/>
    </xf>
    <xf numFmtId="0" fontId="7" fillId="0" borderId="29" xfId="0" applyFont="1" applyBorder="1" applyAlignment="1" applyProtection="1">
      <alignment vertical="center" wrapText="1"/>
    </xf>
    <xf numFmtId="0" fontId="7" fillId="0" borderId="15" xfId="0" applyFont="1" applyBorder="1" applyAlignment="1" applyProtection="1">
      <alignment vertical="center" wrapText="1"/>
    </xf>
    <xf numFmtId="0" fontId="7" fillId="0" borderId="20" xfId="0" applyFont="1" applyBorder="1" applyAlignment="1" applyProtection="1">
      <alignment vertical="center" wrapText="1"/>
    </xf>
    <xf numFmtId="1" fontId="9" fillId="2" borderId="56" xfId="0" applyNumberFormat="1" applyFont="1" applyFill="1" applyBorder="1" applyAlignment="1" applyProtection="1">
      <alignment horizontal="center" vertical="center"/>
      <protection locked="0"/>
    </xf>
    <xf numFmtId="1" fontId="9" fillId="2" borderId="67" xfId="0" applyNumberFormat="1" applyFont="1" applyFill="1" applyBorder="1" applyAlignment="1" applyProtection="1">
      <alignment horizontal="center" vertical="center"/>
      <protection locked="0"/>
    </xf>
    <xf numFmtId="1" fontId="9" fillId="2" borderId="68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vertical="center" wrapText="1"/>
    </xf>
    <xf numFmtId="0" fontId="7" fillId="0" borderId="11" xfId="0" applyFont="1" applyFill="1" applyBorder="1" applyAlignment="1" applyProtection="1">
      <alignment vertical="center" wrapText="1"/>
    </xf>
    <xf numFmtId="0" fontId="7" fillId="0" borderId="11" xfId="0" applyFont="1" applyBorder="1" applyAlignment="1" applyProtection="1">
      <alignment vertical="center" wrapText="1"/>
    </xf>
    <xf numFmtId="0" fontId="7" fillId="0" borderId="13" xfId="0" applyFont="1" applyBorder="1" applyAlignment="1" applyProtection="1">
      <alignment vertical="center" wrapText="1"/>
    </xf>
    <xf numFmtId="0" fontId="39" fillId="0" borderId="25" xfId="0" applyFont="1" applyBorder="1" applyAlignment="1" applyProtection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7" fillId="0" borderId="45" xfId="0" applyFont="1" applyBorder="1"/>
    <xf numFmtId="0" fontId="16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/>
    </xf>
    <xf numFmtId="0" fontId="13" fillId="0" borderId="1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38" fillId="0" borderId="18" xfId="5" applyFont="1" applyFill="1" applyBorder="1" applyAlignment="1">
      <alignment horizontal="center" vertical="center" wrapText="1"/>
    </xf>
    <xf numFmtId="0" fontId="38" fillId="0" borderId="11" xfId="5" applyFont="1" applyFill="1" applyBorder="1" applyAlignment="1">
      <alignment horizontal="center" vertical="center" wrapText="1"/>
    </xf>
    <xf numFmtId="0" fontId="38" fillId="0" borderId="18" xfId="5" applyFont="1" applyFill="1" applyBorder="1" applyAlignment="1">
      <alignment horizontal="center" vertical="center"/>
    </xf>
    <xf numFmtId="0" fontId="38" fillId="0" borderId="11" xfId="5" applyFont="1" applyFill="1" applyBorder="1" applyAlignment="1">
      <alignment horizontal="center" vertical="center"/>
    </xf>
    <xf numFmtId="1" fontId="9" fillId="2" borderId="54" xfId="0" applyNumberFormat="1" applyFont="1" applyFill="1" applyBorder="1" applyAlignment="1" applyProtection="1">
      <alignment horizontal="center" vertical="center"/>
      <protection locked="0"/>
    </xf>
    <xf numFmtId="0" fontId="38" fillId="0" borderId="29" xfId="5" applyFont="1" applyBorder="1" applyAlignment="1" applyProtection="1">
      <alignment vertical="center" wrapText="1"/>
    </xf>
    <xf numFmtId="0" fontId="38" fillId="0" borderId="57" xfId="5" applyFont="1" applyBorder="1" applyAlignment="1" applyProtection="1">
      <alignment vertical="center"/>
    </xf>
    <xf numFmtId="0" fontId="38" fillId="0" borderId="20" xfId="5" applyFont="1" applyBorder="1" applyAlignment="1" applyProtection="1">
      <alignment vertical="center"/>
    </xf>
    <xf numFmtId="0" fontId="38" fillId="0" borderId="59" xfId="5" applyFont="1" applyBorder="1" applyAlignment="1" applyProtection="1">
      <alignment vertical="center"/>
    </xf>
    <xf numFmtId="1" fontId="38" fillId="0" borderId="25" xfId="5" applyNumberFormat="1" applyFont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vertical="center" wrapText="1"/>
    </xf>
    <xf numFmtId="1" fontId="9" fillId="3" borderId="44" xfId="0" applyNumberFormat="1" applyFont="1" applyFill="1" applyBorder="1" applyAlignment="1">
      <alignment horizontal="center" vertical="center" wrapText="1"/>
    </xf>
    <xf numFmtId="1" fontId="9" fillId="3" borderId="46" xfId="0" applyNumberFormat="1" applyFont="1" applyFill="1" applyBorder="1" applyAlignment="1">
      <alignment horizontal="center" vertical="center" wrapText="1"/>
    </xf>
    <xf numFmtId="1" fontId="9" fillId="2" borderId="65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66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25" xfId="5" applyFont="1" applyFill="1" applyBorder="1" applyAlignment="1">
      <alignment horizontal="center" vertical="center" wrapText="1"/>
    </xf>
    <xf numFmtId="0" fontId="7" fillId="0" borderId="16" xfId="0" applyFont="1" applyBorder="1" applyAlignment="1" applyProtection="1">
      <alignment vertical="center" wrapText="1"/>
    </xf>
    <xf numFmtId="0" fontId="7" fillId="0" borderId="17" xfId="0" applyFont="1" applyBorder="1" applyAlignment="1" applyProtection="1">
      <alignment vertical="center"/>
    </xf>
    <xf numFmtId="0" fontId="6" fillId="0" borderId="17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7" fillId="0" borderId="57" xfId="5" applyFont="1" applyBorder="1" applyAlignment="1" applyProtection="1">
      <alignment horizontal="left" vertical="center"/>
    </xf>
    <xf numFmtId="0" fontId="7" fillId="0" borderId="59" xfId="5" applyFont="1" applyBorder="1" applyAlignment="1" applyProtection="1">
      <alignment horizontal="left" vertical="center"/>
    </xf>
    <xf numFmtId="0" fontId="0" fillId="0" borderId="0" xfId="0" applyAlignment="1"/>
    <xf numFmtId="1" fontId="30" fillId="6" borderId="22" xfId="0" applyNumberFormat="1" applyFont="1" applyFill="1" applyBorder="1" applyAlignment="1" applyProtection="1">
      <alignment vertical="center" wrapText="1"/>
      <protection locked="0"/>
    </xf>
    <xf numFmtId="0" fontId="31" fillId="6" borderId="37" xfId="0" applyFont="1" applyFill="1" applyBorder="1" applyAlignment="1">
      <alignment vertical="center" wrapText="1"/>
    </xf>
    <xf numFmtId="0" fontId="30" fillId="6" borderId="22" xfId="0" applyFont="1" applyFill="1" applyBorder="1" applyAlignment="1">
      <alignment vertical="center" wrapText="1"/>
    </xf>
    <xf numFmtId="1" fontId="9" fillId="3" borderId="18" xfId="0" applyNumberFormat="1" applyFont="1" applyFill="1" applyBorder="1" applyAlignment="1" applyProtection="1">
      <alignment horizontal="center" vertical="center" wrapText="1"/>
    </xf>
    <xf numFmtId="1" fontId="9" fillId="3" borderId="11" xfId="0" applyNumberFormat="1" applyFont="1" applyFill="1" applyBorder="1" applyAlignment="1" applyProtection="1">
      <alignment horizontal="center" vertical="center" wrapText="1"/>
    </xf>
    <xf numFmtId="1" fontId="9" fillId="3" borderId="18" xfId="0" applyNumberFormat="1" applyFont="1" applyFill="1" applyBorder="1" applyAlignment="1" applyProtection="1">
      <alignment horizontal="center" vertical="center"/>
    </xf>
    <xf numFmtId="1" fontId="9" fillId="3" borderId="11" xfId="0" applyNumberFormat="1" applyFont="1" applyFill="1" applyBorder="1" applyAlignment="1" applyProtection="1">
      <alignment horizontal="center" vertical="center"/>
    </xf>
    <xf numFmtId="1" fontId="9" fillId="3" borderId="13" xfId="0" applyNumberFormat="1" applyFont="1" applyFill="1" applyBorder="1" applyAlignment="1" applyProtection="1">
      <alignment horizontal="center" vertical="center"/>
    </xf>
    <xf numFmtId="1" fontId="30" fillId="7" borderId="21" xfId="0" applyNumberFormat="1" applyFont="1" applyFill="1" applyBorder="1" applyAlignment="1" applyProtection="1">
      <alignment vertical="center" wrapText="1"/>
      <protection locked="0"/>
    </xf>
    <xf numFmtId="1" fontId="30" fillId="7" borderId="24" xfId="0" applyNumberFormat="1" applyFont="1" applyFill="1" applyBorder="1" applyAlignment="1" applyProtection="1">
      <alignment vertical="center" wrapText="1"/>
      <protection locked="0"/>
    </xf>
    <xf numFmtId="0" fontId="30" fillId="7" borderId="22" xfId="0" applyFont="1" applyFill="1" applyBorder="1" applyAlignment="1" applyProtection="1">
      <alignment horizontal="left" vertical="center" wrapText="1"/>
      <protection locked="0"/>
    </xf>
    <xf numFmtId="0" fontId="30" fillId="7" borderId="37" xfId="0" applyFont="1" applyFill="1" applyBorder="1" applyAlignment="1" applyProtection="1">
      <alignment horizontal="left" vertical="center" wrapText="1"/>
      <protection locked="0"/>
    </xf>
    <xf numFmtId="0" fontId="16" fillId="0" borderId="2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/>
    </xf>
    <xf numFmtId="0" fontId="16" fillId="0" borderId="29" xfId="0" applyFont="1" applyBorder="1" applyAlignment="1">
      <alignment vertical="center" wrapText="1"/>
    </xf>
    <xf numFmtId="0" fontId="16" fillId="0" borderId="57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58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59" xfId="0" applyFont="1" applyBorder="1" applyAlignment="1">
      <alignment vertical="center" wrapText="1"/>
    </xf>
    <xf numFmtId="1" fontId="9" fillId="8" borderId="18" xfId="0" applyNumberFormat="1" applyFont="1" applyFill="1" applyBorder="1" applyAlignment="1" applyProtection="1">
      <alignment horizontal="center" vertical="center"/>
      <protection locked="0"/>
    </xf>
    <xf numFmtId="1" fontId="9" fillId="8" borderId="11" xfId="0" applyNumberFormat="1" applyFont="1" applyFill="1" applyBorder="1" applyAlignment="1" applyProtection="1">
      <alignment horizontal="center" vertical="center"/>
      <protection locked="0"/>
    </xf>
    <xf numFmtId="1" fontId="9" fillId="8" borderId="13" xfId="0" applyNumberFormat="1" applyFont="1" applyFill="1" applyBorder="1" applyAlignment="1" applyProtection="1">
      <alignment horizontal="center" vertical="center"/>
      <protection locked="0"/>
    </xf>
    <xf numFmtId="0" fontId="39" fillId="0" borderId="25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/>
    </xf>
    <xf numFmtId="0" fontId="29" fillId="2" borderId="55" xfId="0" applyFont="1" applyFill="1" applyBorder="1" applyAlignment="1" applyProtection="1">
      <alignment horizontal="center" vertical="center"/>
      <protection locked="0"/>
    </xf>
    <xf numFmtId="0" fontId="29" fillId="2" borderId="62" xfId="0" applyFont="1" applyFill="1" applyBorder="1" applyAlignment="1" applyProtection="1">
      <alignment horizontal="center" vertical="center"/>
      <protection locked="0"/>
    </xf>
    <xf numFmtId="0" fontId="28" fillId="0" borderId="16" xfId="0" applyFont="1" applyFill="1" applyBorder="1" applyAlignment="1">
      <alignment horizontal="left"/>
    </xf>
    <xf numFmtId="0" fontId="44" fillId="0" borderId="29" xfId="0" applyFont="1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 wrapText="1"/>
    </xf>
    <xf numFmtId="1" fontId="16" fillId="0" borderId="17" xfId="0" applyNumberFormat="1" applyFont="1" applyBorder="1" applyAlignment="1">
      <alignment horizontal="center" vertical="center" wrapText="1"/>
    </xf>
    <xf numFmtId="1" fontId="16" fillId="0" borderId="45" xfId="0" applyNumberFormat="1" applyFont="1" applyBorder="1" applyAlignment="1">
      <alignment horizontal="center" vertical="center" wrapText="1"/>
    </xf>
    <xf numFmtId="1" fontId="9" fillId="2" borderId="61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45" xfId="0" applyFont="1" applyBorder="1" applyAlignment="1" applyProtection="1">
      <alignment horizontal="center"/>
      <protection locked="0"/>
    </xf>
    <xf numFmtId="1" fontId="9" fillId="4" borderId="11" xfId="0" applyNumberFormat="1" applyFont="1" applyFill="1" applyBorder="1" applyAlignment="1" applyProtection="1">
      <alignment horizontal="right" vertical="center"/>
    </xf>
    <xf numFmtId="1" fontId="9" fillId="4" borderId="13" xfId="0" applyNumberFormat="1" applyFont="1" applyFill="1" applyBorder="1" applyAlignment="1" applyProtection="1">
      <alignment horizontal="right" vertical="center"/>
    </xf>
    <xf numFmtId="1" fontId="9" fillId="4" borderId="18" xfId="0" applyNumberFormat="1" applyFont="1" applyFill="1" applyBorder="1" applyAlignment="1" applyProtection="1">
      <alignment horizontal="right" vertical="center"/>
    </xf>
    <xf numFmtId="0" fontId="28" fillId="0" borderId="57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1" fontId="9" fillId="4" borderId="11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 wrapText="1"/>
      <protection locked="0"/>
    </xf>
    <xf numFmtId="0" fontId="6" fillId="0" borderId="39" xfId="0" applyFont="1" applyFill="1" applyBorder="1" applyAlignment="1" applyProtection="1">
      <alignment horizontal="left" vertical="center" wrapText="1"/>
      <protection locked="0"/>
    </xf>
    <xf numFmtId="0" fontId="31" fillId="0" borderId="37" xfId="0" applyFont="1" applyBorder="1" applyAlignment="1">
      <alignment horizontal="left" vertical="center" wrapText="1"/>
    </xf>
    <xf numFmtId="0" fontId="6" fillId="6" borderId="10" xfId="0" applyFont="1" applyFill="1" applyBorder="1" applyAlignment="1" applyProtection="1">
      <alignment horizontal="left" vertical="center" wrapText="1"/>
      <protection locked="0"/>
    </xf>
    <xf numFmtId="0" fontId="31" fillId="6" borderId="10" xfId="0" applyFont="1" applyFill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1" fontId="9" fillId="4" borderId="15" xfId="0" applyNumberFormat="1" applyFont="1" applyFill="1" applyBorder="1" applyAlignment="1" applyProtection="1">
      <alignment horizontal="center" vertical="center"/>
    </xf>
    <xf numFmtId="1" fontId="9" fillId="4" borderId="20" xfId="0" applyNumberFormat="1" applyFont="1" applyFill="1" applyBorder="1" applyAlignment="1" applyProtection="1">
      <alignment horizontal="center" vertical="center"/>
    </xf>
    <xf numFmtId="0" fontId="6" fillId="6" borderId="21" xfId="0" applyFont="1" applyFill="1" applyBorder="1" applyAlignment="1" applyProtection="1">
      <alignment horizontal="left" vertical="center" wrapText="1"/>
      <protection locked="0"/>
    </xf>
    <xf numFmtId="0" fontId="6" fillId="6" borderId="24" xfId="0" applyFont="1" applyFill="1" applyBorder="1" applyAlignment="1" applyProtection="1">
      <alignment horizontal="left" vertical="center" wrapText="1"/>
      <protection locked="0"/>
    </xf>
    <xf numFmtId="0" fontId="6" fillId="6" borderId="22" xfId="0" applyFont="1" applyFill="1" applyBorder="1" applyAlignment="1" applyProtection="1">
      <alignment horizontal="left" vertical="center" wrapText="1"/>
      <protection locked="0"/>
    </xf>
    <xf numFmtId="0" fontId="6" fillId="6" borderId="37" xfId="0" applyFont="1" applyFill="1" applyBorder="1" applyAlignment="1" applyProtection="1">
      <alignment horizontal="left" vertical="center" wrapText="1"/>
      <protection locked="0"/>
    </xf>
    <xf numFmtId="0" fontId="31" fillId="6" borderId="37" xfId="0" applyFont="1" applyFill="1" applyBorder="1" applyAlignment="1">
      <alignment horizontal="left" vertical="center" wrapText="1"/>
    </xf>
    <xf numFmtId="1" fontId="9" fillId="4" borderId="29" xfId="0" applyNumberFormat="1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0" fillId="0" borderId="22" xfId="0" applyFont="1" applyBorder="1" applyAlignment="1" applyProtection="1">
      <alignment horizontal="left" vertical="center"/>
      <protection locked="0"/>
    </xf>
    <xf numFmtId="0" fontId="50" fillId="0" borderId="37" xfId="0" applyFont="1" applyBorder="1" applyAlignment="1" applyProtection="1">
      <alignment horizontal="left" vertical="center"/>
      <protection locked="0"/>
    </xf>
    <xf numFmtId="0" fontId="51" fillId="0" borderId="31" xfId="0" applyFont="1" applyBorder="1" applyAlignment="1" applyProtection="1">
      <alignment horizontal="left" vertical="center"/>
      <protection locked="0"/>
    </xf>
    <xf numFmtId="0" fontId="51" fillId="0" borderId="40" xfId="0" applyFont="1" applyBorder="1" applyAlignment="1" applyProtection="1">
      <alignment horizontal="left" vertical="center"/>
      <protection locked="0"/>
    </xf>
    <xf numFmtId="1" fontId="9" fillId="4" borderId="44" xfId="0" applyNumberFormat="1" applyFont="1" applyFill="1" applyBorder="1" applyAlignment="1" applyProtection="1">
      <alignment horizontal="center" vertical="center"/>
    </xf>
    <xf numFmtId="1" fontId="9" fillId="4" borderId="46" xfId="0" applyNumberFormat="1" applyFont="1" applyFill="1" applyBorder="1" applyAlignment="1" applyProtection="1">
      <alignment horizontal="center" vertical="center"/>
    </xf>
    <xf numFmtId="1" fontId="9" fillId="4" borderId="6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vertical="center"/>
    </xf>
    <xf numFmtId="0" fontId="6" fillId="0" borderId="17" xfId="0" applyFont="1" applyFill="1" applyBorder="1" applyAlignment="1" applyProtection="1">
      <alignment horizontal="right" vertical="center"/>
      <protection locked="0"/>
    </xf>
    <xf numFmtId="0" fontId="6" fillId="0" borderId="45" xfId="0" applyFont="1" applyFill="1" applyBorder="1" applyAlignment="1" applyProtection="1">
      <alignment horizontal="right" vertical="center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1" fontId="2" fillId="0" borderId="29" xfId="0" applyNumberFormat="1" applyFont="1" applyBorder="1" applyAlignment="1">
      <alignment horizontal="center" vertical="center" wrapText="1"/>
    </xf>
    <xf numFmtId="1" fontId="2" fillId="0" borderId="54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58" xfId="0" applyNumberFormat="1" applyFont="1" applyBorder="1" applyAlignment="1">
      <alignment horizontal="center" vertical="center" wrapText="1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59" xfId="0" applyFont="1" applyFill="1" applyBorder="1" applyAlignment="1" applyProtection="1">
      <alignment horizontal="center" vertical="center"/>
      <protection locked="0"/>
    </xf>
    <xf numFmtId="0" fontId="28" fillId="0" borderId="20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1" fontId="16" fillId="0" borderId="29" xfId="0" applyNumberFormat="1" applyFont="1" applyBorder="1" applyAlignment="1">
      <alignment horizontal="center" vertical="center" wrapText="1"/>
    </xf>
    <xf numFmtId="1" fontId="16" fillId="0" borderId="54" xfId="0" applyNumberFormat="1" applyFont="1" applyBorder="1" applyAlignment="1">
      <alignment horizontal="center" vertical="center" wrapText="1"/>
    </xf>
    <xf numFmtId="1" fontId="16" fillId="0" borderId="57" xfId="0" applyNumberFormat="1" applyFont="1" applyBorder="1" applyAlignment="1">
      <alignment horizontal="center" vertical="center" wrapText="1"/>
    </xf>
    <xf numFmtId="0" fontId="14" fillId="2" borderId="55" xfId="0" applyFont="1" applyFill="1" applyBorder="1" applyAlignment="1" applyProtection="1">
      <alignment horizontal="center" vertical="center"/>
      <protection locked="0"/>
    </xf>
    <xf numFmtId="0" fontId="14" fillId="2" borderId="62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vertical="center" wrapText="1"/>
    </xf>
    <xf numFmtId="0" fontId="36" fillId="0" borderId="57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58" xfId="0" applyFont="1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6" fillId="0" borderId="16" xfId="0" applyFont="1" applyFill="1" applyBorder="1" applyAlignment="1" applyProtection="1">
      <alignment horizontal="righ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1" fontId="9" fillId="4" borderId="6" xfId="0" applyNumberFormat="1" applyFont="1" applyFill="1" applyBorder="1" applyAlignment="1">
      <alignment horizontal="center" vertical="center"/>
    </xf>
    <xf numFmtId="1" fontId="9" fillId="4" borderId="76" xfId="0" applyNumberFormat="1" applyFont="1" applyFill="1" applyBorder="1" applyAlignment="1">
      <alignment horizontal="center" vertical="center"/>
    </xf>
    <xf numFmtId="0" fontId="7" fillId="0" borderId="71" xfId="0" applyFont="1" applyBorder="1" applyAlignment="1">
      <alignment vertical="center" wrapText="1"/>
    </xf>
    <xf numFmtId="0" fontId="6" fillId="0" borderId="17" xfId="0" applyFont="1" applyBorder="1" applyAlignment="1"/>
    <xf numFmtId="0" fontId="6" fillId="0" borderId="45" xfId="0" applyFont="1" applyBorder="1" applyAlignment="1"/>
    <xf numFmtId="1" fontId="16" fillId="0" borderId="21" xfId="0" applyNumberFormat="1" applyFont="1" applyBorder="1" applyAlignment="1">
      <alignment horizontal="center" vertical="center" wrapText="1"/>
    </xf>
    <xf numFmtId="1" fontId="17" fillId="0" borderId="19" xfId="0" applyNumberFormat="1" applyFont="1" applyBorder="1" applyAlignment="1">
      <alignment horizontal="center" vertical="center" wrapText="1"/>
    </xf>
    <xf numFmtId="1" fontId="9" fillId="4" borderId="44" xfId="0" applyNumberFormat="1" applyFont="1" applyFill="1" applyBorder="1" applyAlignment="1" applyProtection="1">
      <alignment horizontal="center" vertical="center"/>
      <protection locked="0"/>
    </xf>
    <xf numFmtId="1" fontId="9" fillId="4" borderId="46" xfId="0" applyNumberFormat="1" applyFont="1" applyFill="1" applyBorder="1" applyAlignment="1" applyProtection="1">
      <alignment horizontal="center" vertical="center"/>
      <protection locked="0"/>
    </xf>
    <xf numFmtId="1" fontId="9" fillId="4" borderId="6" xfId="0" applyNumberFormat="1" applyFont="1" applyFill="1" applyBorder="1" applyAlignment="1" applyProtection="1">
      <alignment horizontal="center" vertical="center"/>
      <protection locked="0"/>
    </xf>
    <xf numFmtId="1" fontId="9" fillId="3" borderId="44" xfId="0" applyNumberFormat="1" applyFont="1" applyFill="1" applyBorder="1" applyAlignment="1">
      <alignment horizontal="center" vertical="center"/>
    </xf>
    <xf numFmtId="1" fontId="9" fillId="3" borderId="46" xfId="0" applyNumberFormat="1" applyFont="1" applyFill="1" applyBorder="1" applyAlignment="1">
      <alignment horizontal="center" vertical="center"/>
    </xf>
    <xf numFmtId="1" fontId="9" fillId="3" borderId="6" xfId="0" applyNumberFormat="1" applyFont="1" applyFill="1" applyBorder="1" applyAlignment="1">
      <alignment horizontal="center" vertical="center"/>
    </xf>
    <xf numFmtId="1" fontId="9" fillId="3" borderId="6" xfId="0" applyNumberFormat="1" applyFont="1" applyFill="1" applyBorder="1" applyAlignment="1">
      <alignment horizontal="center" vertical="center" wrapText="1"/>
    </xf>
    <xf numFmtId="1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9" fillId="4" borderId="44" xfId="0" applyNumberFormat="1" applyFont="1" applyFill="1" applyBorder="1" applyAlignment="1">
      <alignment horizontal="center"/>
    </xf>
    <xf numFmtId="1" fontId="9" fillId="4" borderId="46" xfId="0" applyNumberFormat="1" applyFont="1" applyFill="1" applyBorder="1" applyAlignment="1">
      <alignment horizontal="center"/>
    </xf>
    <xf numFmtId="1" fontId="9" fillId="4" borderId="6" xfId="0" applyNumberFormat="1" applyFont="1" applyFill="1" applyBorder="1" applyAlignment="1">
      <alignment horizontal="center"/>
    </xf>
    <xf numFmtId="1" fontId="9" fillId="4" borderId="15" xfId="0" applyNumberFormat="1" applyFont="1" applyFill="1" applyBorder="1" applyAlignment="1">
      <alignment horizontal="center"/>
    </xf>
    <xf numFmtId="0" fontId="13" fillId="0" borderId="69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9" fillId="2" borderId="16" xfId="0" applyFont="1" applyFill="1" applyBorder="1" applyAlignment="1" applyProtection="1">
      <alignment horizontal="center"/>
      <protection locked="0"/>
    </xf>
    <xf numFmtId="0" fontId="9" fillId="2" borderId="45" xfId="0" applyFont="1" applyFill="1" applyBorder="1" applyAlignment="1" applyProtection="1">
      <alignment horizontal="center"/>
      <protection locked="0"/>
    </xf>
    <xf numFmtId="1" fontId="9" fillId="3" borderId="55" xfId="0" applyNumberFormat="1" applyFont="1" applyFill="1" applyBorder="1" applyAlignment="1" applyProtection="1">
      <alignment horizontal="center"/>
    </xf>
    <xf numFmtId="1" fontId="9" fillId="3" borderId="62" xfId="0" applyNumberFormat="1" applyFont="1" applyFill="1" applyBorder="1" applyAlignment="1" applyProtection="1">
      <alignment horizontal="center"/>
    </xf>
    <xf numFmtId="1" fontId="9" fillId="2" borderId="55" xfId="0" applyNumberFormat="1" applyFont="1" applyFill="1" applyBorder="1" applyAlignment="1" applyProtection="1">
      <alignment horizontal="center"/>
      <protection locked="0"/>
    </xf>
    <xf numFmtId="1" fontId="9" fillId="2" borderId="62" xfId="0" applyNumberFormat="1" applyFont="1" applyFill="1" applyBorder="1" applyAlignment="1" applyProtection="1">
      <alignment horizontal="center"/>
      <protection locked="0"/>
    </xf>
    <xf numFmtId="1" fontId="5" fillId="0" borderId="72" xfId="0" applyNumberFormat="1" applyFont="1" applyBorder="1" applyAlignment="1">
      <alignment horizontal="center" vertical="center" wrapText="1"/>
    </xf>
    <xf numFmtId="1" fontId="5" fillId="0" borderId="73" xfId="0" applyNumberFormat="1" applyFont="1" applyBorder="1" applyAlignment="1">
      <alignment horizontal="center" vertical="center" wrapText="1"/>
    </xf>
    <xf numFmtId="0" fontId="7" fillId="0" borderId="71" xfId="0" applyFont="1" applyBorder="1" applyAlignment="1">
      <alignment vertical="center"/>
    </xf>
    <xf numFmtId="1" fontId="1" fillId="0" borderId="21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0" fontId="36" fillId="0" borderId="20" xfId="0" applyFont="1" applyBorder="1" applyAlignment="1">
      <alignment vertical="center"/>
    </xf>
    <xf numFmtId="0" fontId="36" fillId="0" borderId="59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" fontId="9" fillId="3" borderId="0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1" fontId="9" fillId="0" borderId="46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1" fontId="2" fillId="0" borderId="72" xfId="0" applyNumberFormat="1" applyFont="1" applyBorder="1" applyAlignment="1">
      <alignment horizontal="center" vertical="center" wrapText="1"/>
    </xf>
    <xf numFmtId="1" fontId="2" fillId="0" borderId="7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27" fillId="0" borderId="0" xfId="0" applyFont="1" applyAlignment="1">
      <alignment horizontal="left"/>
    </xf>
    <xf numFmtId="0" fontId="9" fillId="2" borderId="20" xfId="0" applyFont="1" applyFill="1" applyBorder="1" applyAlignment="1" applyProtection="1">
      <alignment horizontal="center"/>
      <protection locked="0"/>
    </xf>
    <xf numFmtId="0" fontId="9" fillId="2" borderId="59" xfId="0" applyFont="1" applyFill="1" applyBorder="1" applyAlignment="1" applyProtection="1">
      <alignment horizontal="center"/>
      <protection locked="0"/>
    </xf>
    <xf numFmtId="0" fontId="9" fillId="2" borderId="17" xfId="0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16" fillId="9" borderId="25" xfId="0" applyFont="1" applyFill="1" applyBorder="1" applyAlignment="1">
      <alignment horizontal="center"/>
    </xf>
    <xf numFmtId="0" fontId="16" fillId="9" borderId="18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center"/>
    </xf>
    <xf numFmtId="0" fontId="16" fillId="2" borderId="25" xfId="0" applyFont="1" applyFill="1" applyBorder="1" applyAlignment="1">
      <alignment horizontal="center"/>
    </xf>
    <xf numFmtId="0" fontId="38" fillId="0" borderId="25" xfId="0" applyFont="1" applyBorder="1" applyAlignment="1">
      <alignment horizontal="left"/>
    </xf>
    <xf numFmtId="0" fontId="35" fillId="0" borderId="25" xfId="0" applyFont="1" applyBorder="1" applyAlignment="1">
      <alignment horizontal="left"/>
    </xf>
    <xf numFmtId="0" fontId="33" fillId="0" borderId="69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8" fillId="0" borderId="25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/>
    </xf>
    <xf numFmtId="0" fontId="38" fillId="0" borderId="45" xfId="0" applyFont="1" applyBorder="1" applyAlignment="1">
      <alignment horizontal="left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36" fillId="0" borderId="16" xfId="0" applyFont="1" applyBorder="1" applyAlignment="1">
      <alignment horizontal="left"/>
    </xf>
    <xf numFmtId="0" fontId="9" fillId="2" borderId="61" xfId="0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/>
    </xf>
    <xf numFmtId="1" fontId="35" fillId="0" borderId="72" xfId="0" applyNumberFormat="1" applyFont="1" applyBorder="1" applyAlignment="1">
      <alignment horizontal="center" vertical="center" wrapText="1"/>
    </xf>
    <xf numFmtId="1" fontId="2" fillId="0" borderId="61" xfId="0" applyNumberFormat="1" applyFont="1" applyBorder="1" applyAlignment="1">
      <alignment horizontal="center" vertical="center" wrapText="1"/>
    </xf>
    <xf numFmtId="1" fontId="36" fillId="0" borderId="73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left"/>
    </xf>
    <xf numFmtId="1" fontId="10" fillId="2" borderId="55" xfId="0" applyNumberFormat="1" applyFont="1" applyFill="1" applyBorder="1" applyAlignment="1" applyProtection="1">
      <alignment horizontal="center" vertical="center"/>
      <protection locked="0"/>
    </xf>
    <xf numFmtId="1" fontId="10" fillId="2" borderId="61" xfId="0" applyNumberFormat="1" applyFont="1" applyFill="1" applyBorder="1" applyAlignment="1" applyProtection="1">
      <alignment horizontal="center" vertical="center"/>
      <protection locked="0"/>
    </xf>
    <xf numFmtId="1" fontId="10" fillId="2" borderId="62" xfId="0" applyNumberFormat="1" applyFont="1" applyFill="1" applyBorder="1" applyAlignment="1" applyProtection="1">
      <alignment horizontal="center" vertical="center"/>
      <protection locked="0"/>
    </xf>
    <xf numFmtId="0" fontId="1" fillId="0" borderId="29" xfId="2" applyFont="1" applyBorder="1" applyAlignment="1">
      <alignment horizontal="left" vertical="center" wrapText="1"/>
    </xf>
    <xf numFmtId="0" fontId="2" fillId="0" borderId="54" xfId="2" applyFont="1" applyBorder="1" applyAlignment="1">
      <alignment horizontal="left" vertical="center"/>
    </xf>
    <xf numFmtId="0" fontId="2" fillId="0" borderId="20" xfId="2" applyFont="1" applyBorder="1" applyAlignment="1">
      <alignment horizontal="left" vertical="center"/>
    </xf>
    <xf numFmtId="0" fontId="2" fillId="0" borderId="1" xfId="2" applyFont="1" applyBorder="1" applyAlignment="1">
      <alignment horizontal="left" vertical="center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45" xfId="0" applyNumberFormat="1" applyFont="1" applyBorder="1" applyAlignment="1">
      <alignment horizontal="center" vertical="center" wrapText="1"/>
    </xf>
    <xf numFmtId="0" fontId="6" fillId="0" borderId="17" xfId="0" applyFont="1" applyBorder="1" applyAlignment="1" applyProtection="1">
      <protection locked="0"/>
    </xf>
    <xf numFmtId="0" fontId="6" fillId="0" borderId="45" xfId="0" applyFont="1" applyBorder="1" applyAlignment="1" applyProtection="1">
      <protection locked="0"/>
    </xf>
    <xf numFmtId="1" fontId="9" fillId="3" borderId="15" xfId="0" applyNumberFormat="1" applyFont="1" applyFill="1" applyBorder="1" applyAlignment="1">
      <alignment horizontal="center" vertical="center"/>
    </xf>
    <xf numFmtId="1" fontId="9" fillId="3" borderId="58" xfId="0" applyNumberFormat="1" applyFont="1" applyFill="1" applyBorder="1" applyAlignment="1" applyProtection="1">
      <alignment horizontal="center" vertical="center" wrapText="1"/>
    </xf>
    <xf numFmtId="1" fontId="9" fillId="3" borderId="59" xfId="0" applyNumberFormat="1" applyFont="1" applyFill="1" applyBorder="1" applyAlignment="1" applyProtection="1">
      <alignment horizontal="center" vertical="center" wrapText="1"/>
    </xf>
    <xf numFmtId="1" fontId="9" fillId="3" borderId="57" xfId="0" applyNumberFormat="1" applyFont="1" applyFill="1" applyBorder="1" applyAlignment="1" applyProtection="1">
      <alignment horizontal="center" vertical="center"/>
    </xf>
    <xf numFmtId="1" fontId="9" fillId="3" borderId="58" xfId="0" applyNumberFormat="1" applyFont="1" applyFill="1" applyBorder="1" applyAlignment="1" applyProtection="1">
      <alignment horizontal="center" vertical="center"/>
    </xf>
    <xf numFmtId="1" fontId="9" fillId="3" borderId="59" xfId="0" applyNumberFormat="1" applyFont="1" applyFill="1" applyBorder="1" applyAlignment="1" applyProtection="1">
      <alignment horizontal="center" vertical="center"/>
    </xf>
    <xf numFmtId="1" fontId="10" fillId="3" borderId="57" xfId="0" applyNumberFormat="1" applyFont="1" applyFill="1" applyBorder="1" applyAlignment="1" applyProtection="1">
      <alignment horizontal="center" vertical="center"/>
    </xf>
    <xf numFmtId="1" fontId="10" fillId="3" borderId="58" xfId="0" applyNumberFormat="1" applyFont="1" applyFill="1" applyBorder="1" applyAlignment="1" applyProtection="1">
      <alignment horizontal="center" vertical="center"/>
    </xf>
    <xf numFmtId="1" fontId="10" fillId="3" borderId="59" xfId="0" applyNumberFormat="1" applyFont="1" applyFill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vertical="top" wrapText="1"/>
    </xf>
    <xf numFmtId="0" fontId="7" fillId="0" borderId="17" xfId="0" applyFont="1" applyBorder="1" applyAlignment="1" applyProtection="1"/>
    <xf numFmtId="1" fontId="10" fillId="4" borderId="74" xfId="0" applyNumberFormat="1" applyFont="1" applyFill="1" applyBorder="1" applyAlignment="1">
      <alignment horizontal="center" vertical="center"/>
    </xf>
    <xf numFmtId="1" fontId="10" fillId="4" borderId="11" xfId="0" applyNumberFormat="1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1" fontId="10" fillId="4" borderId="18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38" fillId="9" borderId="13" xfId="0" applyFont="1" applyFill="1" applyBorder="1" applyAlignment="1">
      <alignment horizontal="center" vertical="center"/>
    </xf>
    <xf numFmtId="0" fontId="38" fillId="9" borderId="25" xfId="0" applyFont="1" applyFill="1" applyBorder="1" applyAlignment="1">
      <alignment horizontal="center" vertical="center"/>
    </xf>
    <xf numFmtId="1" fontId="38" fillId="9" borderId="13" xfId="0" applyNumberFormat="1" applyFont="1" applyFill="1" applyBorder="1" applyAlignment="1">
      <alignment horizontal="center" vertical="center"/>
    </xf>
    <xf numFmtId="1" fontId="38" fillId="9" borderId="25" xfId="0" applyNumberFormat="1" applyFont="1" applyFill="1" applyBorder="1" applyAlignment="1">
      <alignment horizontal="center" vertical="center"/>
    </xf>
    <xf numFmtId="1" fontId="29" fillId="2" borderId="13" xfId="0" applyNumberFormat="1" applyFont="1" applyFill="1" applyBorder="1" applyAlignment="1" applyProtection="1">
      <alignment horizontal="center" vertical="center"/>
      <protection locked="0"/>
    </xf>
    <xf numFmtId="1" fontId="29" fillId="2" borderId="25" xfId="0" applyNumberFormat="1" applyFont="1" applyFill="1" applyBorder="1" applyAlignment="1" applyProtection="1">
      <alignment horizontal="center" vertical="center"/>
      <protection locked="0"/>
    </xf>
    <xf numFmtId="1" fontId="38" fillId="0" borderId="25" xfId="0" applyNumberFormat="1" applyFont="1" applyBorder="1" applyAlignment="1">
      <alignment horizontal="center" vertical="center" wrapText="1"/>
    </xf>
    <xf numFmtId="0" fontId="38" fillId="0" borderId="29" xfId="0" applyFont="1" applyBorder="1" applyAlignment="1">
      <alignment vertical="center" wrapText="1"/>
    </xf>
    <xf numFmtId="0" fontId="36" fillId="0" borderId="54" xfId="0" applyFont="1" applyBorder="1" applyAlignment="1">
      <alignment vertical="center"/>
    </xf>
    <xf numFmtId="0" fontId="36" fillId="0" borderId="1" xfId="0" applyFont="1" applyBorder="1" applyAlignment="1">
      <alignment vertical="center"/>
    </xf>
    <xf numFmtId="1" fontId="10" fillId="4" borderId="15" xfId="0" applyNumberFormat="1" applyFont="1" applyFill="1" applyBorder="1" applyAlignment="1">
      <alignment horizontal="center" vertical="center"/>
    </xf>
    <xf numFmtId="1" fontId="10" fillId="4" borderId="20" xfId="0" applyNumberFormat="1" applyFont="1" applyFill="1" applyBorder="1" applyAlignment="1">
      <alignment horizontal="center" vertical="center"/>
    </xf>
    <xf numFmtId="0" fontId="38" fillId="0" borderId="25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5" fillId="0" borderId="45" xfId="0" applyFont="1" applyBorder="1" applyAlignment="1">
      <alignment vertical="center"/>
    </xf>
    <xf numFmtId="0" fontId="33" fillId="0" borderId="29" xfId="0" applyFont="1" applyBorder="1" applyAlignment="1">
      <alignment horizontal="center"/>
    </xf>
    <xf numFmtId="0" fontId="33" fillId="0" borderId="54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7" fillId="2" borderId="16" xfId="0" applyFont="1" applyFill="1" applyBorder="1" applyAlignment="1" applyProtection="1">
      <alignment horizontal="center" vertical="center"/>
      <protection locked="0"/>
    </xf>
    <xf numFmtId="0" fontId="37" fillId="2" borderId="17" xfId="0" applyFont="1" applyFill="1" applyBorder="1" applyAlignment="1" applyProtection="1">
      <alignment horizontal="center" vertical="center"/>
      <protection locked="0"/>
    </xf>
    <xf numFmtId="0" fontId="37" fillId="2" borderId="45" xfId="0" applyFont="1" applyFill="1" applyBorder="1" applyAlignment="1" applyProtection="1">
      <alignment horizontal="center" vertical="center"/>
      <protection locked="0"/>
    </xf>
    <xf numFmtId="1" fontId="9" fillId="3" borderId="61" xfId="0" applyNumberFormat="1" applyFont="1" applyFill="1" applyBorder="1" applyAlignment="1" applyProtection="1">
      <alignment horizontal="center"/>
    </xf>
    <xf numFmtId="164" fontId="9" fillId="2" borderId="55" xfId="0" applyNumberFormat="1" applyFont="1" applyFill="1" applyBorder="1" applyAlignment="1" applyProtection="1">
      <alignment horizontal="center" vertical="center"/>
      <protection locked="0"/>
    </xf>
    <xf numFmtId="164" fontId="9" fillId="2" borderId="61" xfId="0" applyNumberFormat="1" applyFont="1" applyFill="1" applyBorder="1" applyAlignment="1" applyProtection="1">
      <alignment horizontal="center" vertical="center"/>
      <protection locked="0"/>
    </xf>
    <xf numFmtId="164" fontId="9" fillId="2" borderId="62" xfId="0" applyNumberFormat="1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left"/>
    </xf>
    <xf numFmtId="0" fontId="38" fillId="0" borderId="18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/>
    </xf>
    <xf numFmtId="1" fontId="10" fillId="3" borderId="18" xfId="0" applyNumberFormat="1" applyFont="1" applyFill="1" applyBorder="1" applyAlignment="1" applyProtection="1">
      <alignment horizontal="center" vertical="center"/>
    </xf>
    <xf numFmtId="1" fontId="10" fillId="3" borderId="11" xfId="0" applyNumberFormat="1" applyFont="1" applyFill="1" applyBorder="1" applyAlignment="1" applyProtection="1">
      <alignment horizontal="center" vertical="center"/>
    </xf>
    <xf numFmtId="1" fontId="10" fillId="3" borderId="13" xfId="0" applyNumberFormat="1" applyFont="1" applyFill="1" applyBorder="1" applyAlignment="1" applyProtection="1">
      <alignment horizontal="center" vertical="center"/>
    </xf>
    <xf numFmtId="1" fontId="9" fillId="2" borderId="58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57" xfId="0" applyNumberFormat="1" applyFont="1" applyFill="1" applyBorder="1" applyAlignment="1" applyProtection="1">
      <alignment horizontal="center" vertical="center" wrapText="1"/>
    </xf>
    <xf numFmtId="0" fontId="7" fillId="0" borderId="54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1" fontId="39" fillId="9" borderId="25" xfId="7" applyNumberFormat="1" applyFont="1" applyFill="1" applyBorder="1" applyAlignment="1">
      <alignment horizontal="center" vertical="center"/>
    </xf>
    <xf numFmtId="1" fontId="39" fillId="2" borderId="25" xfId="7" applyNumberFormat="1" applyFont="1" applyFill="1" applyBorder="1" applyAlignment="1" applyProtection="1">
      <alignment horizontal="center" vertical="center"/>
      <protection locked="0"/>
    </xf>
    <xf numFmtId="1" fontId="7" fillId="0" borderId="18" xfId="0" applyNumberFormat="1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1" fontId="7" fillId="0" borderId="13" xfId="0" applyNumberFormat="1" applyFont="1" applyBorder="1" applyAlignment="1">
      <alignment vertical="center"/>
    </xf>
    <xf numFmtId="1" fontId="7" fillId="0" borderId="18" xfId="0" applyNumberFormat="1" applyFont="1" applyBorder="1" applyAlignment="1">
      <alignment vertical="center" wrapText="1"/>
    </xf>
    <xf numFmtId="1" fontId="7" fillId="0" borderId="11" xfId="0" applyNumberFormat="1" applyFont="1" applyBorder="1" applyAlignment="1">
      <alignment vertical="center" wrapText="1"/>
    </xf>
    <xf numFmtId="1" fontId="7" fillId="0" borderId="13" xfId="0" applyNumberFormat="1" applyFont="1" applyBorder="1" applyAlignment="1">
      <alignment vertical="center" wrapText="1"/>
    </xf>
    <xf numFmtId="1" fontId="10" fillId="4" borderId="29" xfId="0" applyNumberFormat="1" applyFont="1" applyFill="1" applyBorder="1" applyAlignment="1">
      <alignment horizontal="center" vertical="center"/>
    </xf>
    <xf numFmtId="1" fontId="7" fillId="0" borderId="16" xfId="0" applyNumberFormat="1" applyFont="1" applyBorder="1" applyAlignment="1">
      <alignment vertical="top" wrapText="1"/>
    </xf>
    <xf numFmtId="1" fontId="7" fillId="0" borderId="17" xfId="0" applyNumberFormat="1" applyFont="1" applyBorder="1" applyAlignment="1"/>
    <xf numFmtId="0" fontId="13" fillId="0" borderId="16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1" fontId="9" fillId="2" borderId="50" xfId="0" applyNumberFormat="1" applyFont="1" applyFill="1" applyBorder="1" applyAlignment="1" applyProtection="1">
      <alignment horizontal="center" vertical="center"/>
      <protection locked="0"/>
    </xf>
    <xf numFmtId="1" fontId="9" fillId="2" borderId="52" xfId="0" applyNumberFormat="1" applyFont="1" applyFill="1" applyBorder="1" applyAlignment="1" applyProtection="1">
      <alignment horizontal="center" vertical="center"/>
      <protection locked="0"/>
    </xf>
    <xf numFmtId="0" fontId="13" fillId="0" borderId="75" xfId="0" applyFont="1" applyBorder="1" applyAlignment="1">
      <alignment horizontal="center"/>
    </xf>
    <xf numFmtId="1" fontId="1" fillId="0" borderId="2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horizontal="left"/>
    </xf>
    <xf numFmtId="0" fontId="1" fillId="0" borderId="16" xfId="0" applyFont="1" applyBorder="1" applyAlignment="1">
      <alignment horizontal="left" vertical="center"/>
    </xf>
    <xf numFmtId="0" fontId="2" fillId="0" borderId="45" xfId="0" applyFont="1" applyBorder="1"/>
    <xf numFmtId="0" fontId="38" fillId="0" borderId="25" xfId="0" applyFont="1" applyBorder="1" applyAlignment="1" applyProtection="1">
      <alignment horizontal="left" vertical="center" wrapText="1"/>
    </xf>
    <xf numFmtId="0" fontId="35" fillId="0" borderId="16" xfId="0" applyFont="1" applyBorder="1" applyAlignment="1" applyProtection="1">
      <alignment horizontal="left" vertical="center"/>
    </xf>
    <xf numFmtId="0" fontId="2" fillId="0" borderId="16" xfId="0" applyFont="1" applyBorder="1" applyAlignment="1">
      <alignment horizontal="left" wrapText="1"/>
    </xf>
    <xf numFmtId="1" fontId="2" fillId="0" borderId="72" xfId="0" applyNumberFormat="1" applyFont="1" applyBorder="1" applyAlignment="1">
      <alignment horizontal="center" wrapText="1"/>
    </xf>
    <xf numFmtId="1" fontId="2" fillId="0" borderId="73" xfId="0" applyNumberFormat="1" applyFont="1" applyBorder="1" applyAlignment="1">
      <alignment horizontal="center" wrapText="1"/>
    </xf>
    <xf numFmtId="1" fontId="10" fillId="4" borderId="44" xfId="0" applyNumberFormat="1" applyFont="1" applyFill="1" applyBorder="1" applyAlignment="1">
      <alignment horizontal="center"/>
    </xf>
    <xf numFmtId="1" fontId="10" fillId="0" borderId="46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1" fontId="7" fillId="0" borderId="18" xfId="0" applyNumberFormat="1" applyFont="1" applyBorder="1" applyAlignment="1" applyProtection="1">
      <alignment vertical="center" wrapText="1"/>
      <protection locked="0"/>
    </xf>
    <xf numFmtId="1" fontId="7" fillId="0" borderId="11" xfId="0" applyNumberFormat="1" applyFont="1" applyBorder="1" applyAlignment="1" applyProtection="1">
      <alignment vertical="center" wrapText="1"/>
      <protection locked="0"/>
    </xf>
    <xf numFmtId="1" fontId="7" fillId="0" borderId="13" xfId="0" applyNumberFormat="1" applyFont="1" applyBorder="1" applyAlignment="1" applyProtection="1">
      <alignment vertical="center" wrapText="1"/>
      <protection locked="0"/>
    </xf>
    <xf numFmtId="1" fontId="10" fillId="4" borderId="44" xfId="0" applyNumberFormat="1" applyFont="1" applyFill="1" applyBorder="1" applyAlignment="1" applyProtection="1">
      <alignment horizontal="center" vertical="center"/>
      <protection locked="0"/>
    </xf>
    <xf numFmtId="1" fontId="10" fillId="4" borderId="46" xfId="0" applyNumberFormat="1" applyFont="1" applyFill="1" applyBorder="1" applyAlignment="1" applyProtection="1">
      <alignment horizontal="center" vertical="center"/>
      <protection locked="0"/>
    </xf>
    <xf numFmtId="1" fontId="10" fillId="4" borderId="6" xfId="0" applyNumberFormat="1" applyFont="1" applyFill="1" applyBorder="1" applyAlignment="1" applyProtection="1">
      <alignment horizontal="center" vertical="center"/>
      <protection locked="0"/>
    </xf>
    <xf numFmtId="1" fontId="7" fillId="0" borderId="16" xfId="0" applyNumberFormat="1" applyFont="1" applyBorder="1" applyAlignment="1">
      <alignment vertical="center" wrapText="1"/>
    </xf>
    <xf numFmtId="1" fontId="7" fillId="0" borderId="17" xfId="0" applyNumberFormat="1" applyFont="1" applyBorder="1" applyAlignment="1">
      <alignment vertical="center"/>
    </xf>
    <xf numFmtId="1" fontId="7" fillId="0" borderId="18" xfId="0" applyNumberFormat="1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7" fillId="0" borderId="13" xfId="0" applyNumberFormat="1" applyFont="1" applyBorder="1" applyAlignment="1" applyProtection="1">
      <alignment vertical="center"/>
      <protection locked="0"/>
    </xf>
    <xf numFmtId="1" fontId="7" fillId="0" borderId="29" xfId="0" applyNumberFormat="1" applyFont="1" applyBorder="1" applyAlignment="1">
      <alignment vertical="center" wrapText="1"/>
    </xf>
    <xf numFmtId="1" fontId="7" fillId="0" borderId="20" xfId="0" applyNumberFormat="1" applyFont="1" applyBorder="1" applyAlignment="1">
      <alignment vertical="center" wrapText="1"/>
    </xf>
    <xf numFmtId="0" fontId="7" fillId="0" borderId="18" xfId="8" applyFont="1" applyBorder="1" applyAlignment="1">
      <alignment horizontal="center" vertical="center"/>
    </xf>
    <xf numFmtId="0" fontId="7" fillId="0" borderId="11" xfId="8" applyFont="1" applyBorder="1" applyAlignment="1">
      <alignment horizontal="center" vertical="center"/>
    </xf>
    <xf numFmtId="0" fontId="7" fillId="0" borderId="13" xfId="8" applyFont="1" applyBorder="1" applyAlignment="1">
      <alignment horizontal="center" vertical="center"/>
    </xf>
    <xf numFmtId="1" fontId="29" fillId="2" borderId="55" xfId="0" applyNumberFormat="1" applyFont="1" applyFill="1" applyBorder="1" applyAlignment="1" applyProtection="1">
      <alignment horizontal="center" vertical="center"/>
      <protection locked="0"/>
    </xf>
    <xf numFmtId="1" fontId="29" fillId="2" borderId="62" xfId="0" applyNumberFormat="1" applyFont="1" applyFill="1" applyBorder="1" applyAlignment="1" applyProtection="1">
      <alignment horizontal="center" vertical="center"/>
      <protection locked="0"/>
    </xf>
    <xf numFmtId="0" fontId="27" fillId="0" borderId="57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1" fontId="9" fillId="3" borderId="50" xfId="0" applyNumberFormat="1" applyFont="1" applyFill="1" applyBorder="1" applyAlignment="1" applyProtection="1">
      <alignment horizontal="center"/>
    </xf>
    <xf numFmtId="1" fontId="9" fillId="3" borderId="52" xfId="0" applyNumberFormat="1" applyFont="1" applyFill="1" applyBorder="1" applyAlignment="1" applyProtection="1">
      <alignment horizontal="center"/>
    </xf>
    <xf numFmtId="1" fontId="9" fillId="2" borderId="47" xfId="0" applyNumberFormat="1" applyFont="1" applyFill="1" applyBorder="1" applyAlignment="1" applyProtection="1">
      <alignment horizontal="center" vertical="center"/>
      <protection locked="0"/>
    </xf>
    <xf numFmtId="1" fontId="9" fillId="2" borderId="49" xfId="0" applyNumberFormat="1" applyFont="1" applyFill="1" applyBorder="1" applyAlignment="1" applyProtection="1">
      <alignment horizontal="center" vertical="center"/>
      <protection locked="0"/>
    </xf>
    <xf numFmtId="1" fontId="17" fillId="0" borderId="25" xfId="0" applyNumberFormat="1" applyFont="1" applyBorder="1" applyAlignment="1">
      <alignment horizontal="center" wrapText="1"/>
    </xf>
    <xf numFmtId="1" fontId="17" fillId="0" borderId="25" xfId="0" applyNumberFormat="1" applyFont="1" applyBorder="1" applyAlignment="1">
      <alignment horizontal="center"/>
    </xf>
    <xf numFmtId="1" fontId="10" fillId="4" borderId="84" xfId="0" applyNumberFormat="1" applyFont="1" applyFill="1" applyBorder="1" applyAlignment="1">
      <alignment horizontal="center" vertical="center"/>
    </xf>
    <xf numFmtId="1" fontId="9" fillId="2" borderId="81" xfId="0" applyNumberFormat="1" applyFont="1" applyFill="1" applyBorder="1" applyAlignment="1" applyProtection="1">
      <alignment horizontal="center" vertical="center"/>
      <protection locked="0"/>
    </xf>
  </cellXfs>
  <cellStyles count="11">
    <cellStyle name="Гиперссылка" xfId="1" builtinId="8"/>
    <cellStyle name="Обычный" xfId="0" builtinId="0"/>
    <cellStyle name="Обычный 2" xfId="9"/>
    <cellStyle name="Обычный 3" xfId="8"/>
    <cellStyle name="Обычный_Лист1" xfId="3"/>
    <cellStyle name="Обычный_Лист2" xfId="5"/>
    <cellStyle name="Обычный_Лист4" xfId="7"/>
    <cellStyle name="Обычный_Лист5" xfId="4"/>
    <cellStyle name="Обычный_Лист7" xfId="2"/>
    <cellStyle name="Обычный_Лист8" xfId="10"/>
    <cellStyle name="Обычный_Лист9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ec.europa.eu/food/safety/docs/cs_vet-med-residues_control_sampling_levels_freq_jme.pdf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ec.europa.eu/food/safety/docs/cs_vet-med-residues_control_sampling_levels_freq_jme.pdf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ec.europa.eu/food/safety/docs/cs_vet-med-residues_control_sampling_levels_freq_jme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6</xdr:row>
      <xdr:rowOff>276225</xdr:rowOff>
    </xdr:from>
    <xdr:to>
      <xdr:col>5</xdr:col>
      <xdr:colOff>419100</xdr:colOff>
      <xdr:row>6</xdr:row>
      <xdr:rowOff>276225</xdr:rowOff>
    </xdr:to>
    <xdr:sp macro="" textlink="">
      <xdr:nvSpPr>
        <xdr:cNvPr id="4116" name="Line 2"/>
        <xdr:cNvSpPr>
          <a:spLocks noChangeShapeType="1"/>
        </xdr:cNvSpPr>
      </xdr:nvSpPr>
      <xdr:spPr bwMode="auto">
        <a:xfrm flipH="1">
          <a:off x="2971800" y="153352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6</xdr:row>
      <xdr:rowOff>228600</xdr:rowOff>
    </xdr:from>
    <xdr:to>
      <xdr:col>4</xdr:col>
      <xdr:colOff>1390650</xdr:colOff>
      <xdr:row>6</xdr:row>
      <xdr:rowOff>228600</xdr:rowOff>
    </xdr:to>
    <xdr:sp macro="" textlink="">
      <xdr:nvSpPr>
        <xdr:cNvPr id="3093" name="Line 3"/>
        <xdr:cNvSpPr>
          <a:spLocks noChangeShapeType="1"/>
        </xdr:cNvSpPr>
      </xdr:nvSpPr>
      <xdr:spPr bwMode="auto">
        <a:xfrm flipH="1">
          <a:off x="2724150" y="1619250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6</xdr:row>
      <xdr:rowOff>342900</xdr:rowOff>
    </xdr:from>
    <xdr:to>
      <xdr:col>5</xdr:col>
      <xdr:colOff>371475</xdr:colOff>
      <xdr:row>6</xdr:row>
      <xdr:rowOff>342900</xdr:rowOff>
    </xdr:to>
    <xdr:sp macro="" textlink="">
      <xdr:nvSpPr>
        <xdr:cNvPr id="6164" name="Line 2"/>
        <xdr:cNvSpPr>
          <a:spLocks noChangeShapeType="1"/>
        </xdr:cNvSpPr>
      </xdr:nvSpPr>
      <xdr:spPr bwMode="auto">
        <a:xfrm flipH="1">
          <a:off x="3028950" y="1704975"/>
          <a:ext cx="819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6</xdr:row>
      <xdr:rowOff>342900</xdr:rowOff>
    </xdr:from>
    <xdr:to>
      <xdr:col>5</xdr:col>
      <xdr:colOff>371475</xdr:colOff>
      <xdr:row>6</xdr:row>
      <xdr:rowOff>342900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3028950" y="1704975"/>
          <a:ext cx="819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6</xdr:row>
      <xdr:rowOff>295275</xdr:rowOff>
    </xdr:from>
    <xdr:to>
      <xdr:col>4</xdr:col>
      <xdr:colOff>1390650</xdr:colOff>
      <xdr:row>6</xdr:row>
      <xdr:rowOff>295275</xdr:rowOff>
    </xdr:to>
    <xdr:sp macro="" textlink="">
      <xdr:nvSpPr>
        <xdr:cNvPr id="18452" name="Line 2"/>
        <xdr:cNvSpPr>
          <a:spLocks noChangeShapeType="1"/>
        </xdr:cNvSpPr>
      </xdr:nvSpPr>
      <xdr:spPr bwMode="auto">
        <a:xfrm flipH="1">
          <a:off x="2743200" y="18097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6</xdr:row>
      <xdr:rowOff>295275</xdr:rowOff>
    </xdr:from>
    <xdr:to>
      <xdr:col>4</xdr:col>
      <xdr:colOff>1390650</xdr:colOff>
      <xdr:row>6</xdr:row>
      <xdr:rowOff>295275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 flipH="1">
          <a:off x="2876550" y="17938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333375</xdr:colOff>
      <xdr:row>6</xdr:row>
      <xdr:rowOff>533400</xdr:rowOff>
    </xdr:from>
    <xdr:to>
      <xdr:col>10</xdr:col>
      <xdr:colOff>752475</xdr:colOff>
      <xdr:row>7</xdr:row>
      <xdr:rowOff>0</xdr:rowOff>
    </xdr:to>
    <xdr:pic>
      <xdr:nvPicPr>
        <xdr:cNvPr id="9" name="Picture 3" descr="pd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9625" y="2032000"/>
          <a:ext cx="4191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11</xdr:row>
      <xdr:rowOff>295275</xdr:rowOff>
    </xdr:from>
    <xdr:to>
      <xdr:col>5</xdr:col>
      <xdr:colOff>1390650</xdr:colOff>
      <xdr:row>11</xdr:row>
      <xdr:rowOff>295275</xdr:rowOff>
    </xdr:to>
    <xdr:sp macro="" textlink="">
      <xdr:nvSpPr>
        <xdr:cNvPr id="2070" name="Line 3"/>
        <xdr:cNvSpPr>
          <a:spLocks noChangeShapeType="1"/>
        </xdr:cNvSpPr>
      </xdr:nvSpPr>
      <xdr:spPr bwMode="auto">
        <a:xfrm flipH="1">
          <a:off x="3343275" y="16002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11</xdr:row>
      <xdr:rowOff>295275</xdr:rowOff>
    </xdr:from>
    <xdr:to>
      <xdr:col>5</xdr:col>
      <xdr:colOff>1390650</xdr:colOff>
      <xdr:row>11</xdr:row>
      <xdr:rowOff>295275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H="1">
          <a:off x="3505200" y="15906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333375</xdr:colOff>
      <xdr:row>11</xdr:row>
      <xdr:rowOff>533400</xdr:rowOff>
    </xdr:from>
    <xdr:to>
      <xdr:col>11</xdr:col>
      <xdr:colOff>752475</xdr:colOff>
      <xdr:row>12</xdr:row>
      <xdr:rowOff>0</xdr:rowOff>
    </xdr:to>
    <xdr:pic>
      <xdr:nvPicPr>
        <xdr:cNvPr id="6" name="Picture 5" descr="pd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1575" y="1828800"/>
          <a:ext cx="4191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11</xdr:row>
      <xdr:rowOff>295275</xdr:rowOff>
    </xdr:from>
    <xdr:to>
      <xdr:col>5</xdr:col>
      <xdr:colOff>1390650</xdr:colOff>
      <xdr:row>11</xdr:row>
      <xdr:rowOff>295275</xdr:rowOff>
    </xdr:to>
    <xdr:sp macro="" textlink="">
      <xdr:nvSpPr>
        <xdr:cNvPr id="9237" name="Line 2"/>
        <xdr:cNvSpPr>
          <a:spLocks noChangeShapeType="1"/>
        </xdr:cNvSpPr>
      </xdr:nvSpPr>
      <xdr:spPr bwMode="auto">
        <a:xfrm flipH="1">
          <a:off x="3267075" y="160020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11</xdr:row>
      <xdr:rowOff>295275</xdr:rowOff>
    </xdr:from>
    <xdr:to>
      <xdr:col>5</xdr:col>
      <xdr:colOff>1390650</xdr:colOff>
      <xdr:row>11</xdr:row>
      <xdr:rowOff>295275</xdr:rowOff>
    </xdr:to>
    <xdr:sp macro="" textlink="">
      <xdr:nvSpPr>
        <xdr:cNvPr id="5" name="Line 2"/>
        <xdr:cNvSpPr>
          <a:spLocks noChangeShapeType="1"/>
        </xdr:cNvSpPr>
      </xdr:nvSpPr>
      <xdr:spPr bwMode="auto">
        <a:xfrm flipH="1">
          <a:off x="3429000" y="15906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333375</xdr:colOff>
      <xdr:row>11</xdr:row>
      <xdr:rowOff>533400</xdr:rowOff>
    </xdr:from>
    <xdr:to>
      <xdr:col>11</xdr:col>
      <xdr:colOff>752475</xdr:colOff>
      <xdr:row>12</xdr:row>
      <xdr:rowOff>0</xdr:rowOff>
    </xdr:to>
    <xdr:pic>
      <xdr:nvPicPr>
        <xdr:cNvPr id="6" name="Picture 4" descr="pd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3625" y="1828800"/>
          <a:ext cx="4191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7</xdr:row>
      <xdr:rowOff>295275</xdr:rowOff>
    </xdr:from>
    <xdr:to>
      <xdr:col>4</xdr:col>
      <xdr:colOff>1400175</xdr:colOff>
      <xdr:row>7</xdr:row>
      <xdr:rowOff>295275</xdr:rowOff>
    </xdr:to>
    <xdr:sp macro="" textlink="">
      <xdr:nvSpPr>
        <xdr:cNvPr id="14361" name="Line 6"/>
        <xdr:cNvSpPr>
          <a:spLocks noChangeShapeType="1"/>
        </xdr:cNvSpPr>
      </xdr:nvSpPr>
      <xdr:spPr bwMode="auto">
        <a:xfrm flipH="1">
          <a:off x="2705100" y="1781175"/>
          <a:ext cx="1381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.europa.eu/food/system/files/2016-11/cs_vet-med-residues_control_sampling_levels_freq_jme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c.europa.eu/food/system/files/2016-11/cs_vet-med-residues_control_sampling_levels_freq_jme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ec.europa.eu/food/system/files/2016-11/cs_vet-med-residues_control_sampling_levels_freq_jme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ec.europa.eu/food/system/files/2016-11/cs_vet-med-residues_control_sampling_levels_freq_jme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ec.europa.eu/food/sites/food/files/safety/docs/cs_vet-med-residues_control_sampling_levels_freq_jme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ec.europa.eu/food/system/files/2016-11/cs_vet-med-residues_control_sampling_levels_freq_jme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ec.europa.eu/food/sites/food/files/safety/docs/cs_vet-med-residues_control_sampling_levels_freq_jme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ec.europa.eu/food/sites/food/files/safety/docs/cs_vet-med-residues_control_sampling_levels_freq_jme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ec.europa.eu/food/system/files/2016-11/cs_vet-med-residues_control_sampling_levels_freq_jm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231"/>
  <sheetViews>
    <sheetView view="pageBreakPreview" topLeftCell="E205" zoomScaleNormal="110" zoomScaleSheetLayoutView="100" workbookViewId="0">
      <selection activeCell="Q7" sqref="Q7"/>
    </sheetView>
  </sheetViews>
  <sheetFormatPr defaultColWidth="9.140625" defaultRowHeight="11.25" x14ac:dyDescent="0.2"/>
  <cols>
    <col min="1" max="1" width="3.42578125" style="49" customWidth="1"/>
    <col min="2" max="2" width="23" style="49" customWidth="1"/>
    <col min="3" max="3" width="8.5703125" style="58" customWidth="1"/>
    <col min="4" max="4" width="11.5703125" style="49" customWidth="1"/>
    <col min="5" max="5" width="8.28515625" style="49" customWidth="1"/>
    <col min="6" max="6" width="7" style="49" customWidth="1"/>
    <col min="7" max="7" width="33.42578125" style="49" customWidth="1"/>
    <col min="8" max="8" width="18" style="49" customWidth="1"/>
    <col min="9" max="9" width="20.28515625" style="49" customWidth="1"/>
    <col min="10" max="10" width="21" style="49" customWidth="1"/>
    <col min="11" max="11" width="15.28515625" style="49" customWidth="1"/>
    <col min="12" max="12" width="18.140625" style="49" customWidth="1"/>
    <col min="13" max="13" width="17.5703125" style="49" customWidth="1"/>
    <col min="14" max="14" width="24.140625" style="49" customWidth="1"/>
    <col min="15" max="16384" width="9.140625" style="49"/>
  </cols>
  <sheetData>
    <row r="1" spans="1:15" ht="18" x14ac:dyDescent="0.25">
      <c r="A1" s="947" t="s">
        <v>193</v>
      </c>
      <c r="B1" s="948"/>
      <c r="C1" s="948"/>
      <c r="D1" s="948"/>
      <c r="E1" s="948"/>
      <c r="F1" s="948"/>
      <c r="G1" s="948"/>
      <c r="H1" s="948"/>
      <c r="I1" s="948"/>
      <c r="J1" s="948"/>
      <c r="K1" s="948"/>
      <c r="M1" s="334" t="s">
        <v>190</v>
      </c>
      <c r="N1" s="335"/>
      <c r="O1" s="235"/>
    </row>
    <row r="2" spans="1:15" ht="19.5" customHeight="1" x14ac:dyDescent="0.25">
      <c r="M2" s="365" t="s">
        <v>191</v>
      </c>
      <c r="N2" s="335"/>
      <c r="O2" s="235"/>
    </row>
    <row r="3" spans="1:15" ht="19.5" customHeight="1" x14ac:dyDescent="0.25">
      <c r="A3" s="832" t="s">
        <v>318</v>
      </c>
      <c r="B3" s="833"/>
      <c r="C3" s="838" t="s">
        <v>194</v>
      </c>
      <c r="D3" s="839"/>
      <c r="E3" s="840"/>
      <c r="F3" s="99"/>
      <c r="G3" s="118" t="s">
        <v>272</v>
      </c>
      <c r="H3" s="162"/>
      <c r="I3" s="60"/>
      <c r="M3" s="334" t="s">
        <v>192</v>
      </c>
      <c r="N3" s="335"/>
      <c r="O3" s="235"/>
    </row>
    <row r="4" spans="1:15" ht="19.5" customHeight="1" x14ac:dyDescent="0.2">
      <c r="A4" s="834" t="s">
        <v>274</v>
      </c>
      <c r="B4" s="835"/>
      <c r="C4" s="841">
        <v>2022</v>
      </c>
      <c r="D4" s="839"/>
      <c r="E4" s="840"/>
      <c r="F4" s="99"/>
      <c r="G4" s="59"/>
      <c r="H4" s="60"/>
      <c r="I4" s="60"/>
      <c r="M4" s="334" t="s">
        <v>362</v>
      </c>
      <c r="N4" s="335"/>
      <c r="O4" s="236"/>
    </row>
    <row r="5" spans="1:15" ht="12.75" customHeight="1" thickBot="1" x14ac:dyDescent="0.25">
      <c r="A5" s="832" t="s">
        <v>357</v>
      </c>
      <c r="B5" s="833"/>
      <c r="C5" s="836" t="s">
        <v>356</v>
      </c>
      <c r="D5" s="837"/>
      <c r="E5" s="50"/>
      <c r="F5" s="50"/>
      <c r="G5" s="50"/>
      <c r="H5" s="60"/>
      <c r="I5" s="60"/>
    </row>
    <row r="6" spans="1:15" ht="46.5" customHeight="1" thickBot="1" x14ac:dyDescent="0.25">
      <c r="A6" s="842" t="s">
        <v>350</v>
      </c>
      <c r="B6" s="843"/>
      <c r="C6" s="844">
        <v>372400</v>
      </c>
      <c r="D6" s="845"/>
      <c r="E6" s="99"/>
      <c r="F6" s="99"/>
      <c r="G6" s="127" t="s">
        <v>355</v>
      </c>
      <c r="H6" s="112"/>
      <c r="I6" s="60"/>
      <c r="K6" s="201"/>
    </row>
    <row r="7" spans="1:15" ht="57" customHeight="1" thickBot="1" x14ac:dyDescent="0.25">
      <c r="A7" s="842" t="s">
        <v>351</v>
      </c>
      <c r="B7" s="843"/>
      <c r="C7" s="846">
        <v>372400</v>
      </c>
      <c r="D7" s="847"/>
      <c r="E7" s="151"/>
      <c r="F7" s="152"/>
      <c r="G7" s="816"/>
      <c r="H7" s="817"/>
      <c r="I7" s="817"/>
      <c r="J7" s="818"/>
      <c r="K7" s="198" t="s">
        <v>31</v>
      </c>
      <c r="L7" s="111"/>
      <c r="M7" s="111"/>
      <c r="N7" s="111"/>
    </row>
    <row r="8" spans="1:15" ht="20.100000000000001" customHeight="1" thickBot="1" x14ac:dyDescent="0.25">
      <c r="A8" s="842" t="s">
        <v>278</v>
      </c>
      <c r="B8" s="833"/>
      <c r="C8" s="848" t="s">
        <v>296</v>
      </c>
      <c r="D8" s="849"/>
      <c r="E8" s="849"/>
      <c r="F8" s="850"/>
      <c r="G8" s="372" t="s">
        <v>297</v>
      </c>
      <c r="H8" s="384" t="s">
        <v>298</v>
      </c>
    </row>
    <row r="9" spans="1:15" ht="14.25" customHeight="1" thickBot="1" x14ac:dyDescent="0.25">
      <c r="A9" s="842" t="s">
        <v>279</v>
      </c>
      <c r="B9" s="843"/>
      <c r="C9" s="851">
        <f>C7*0.4%</f>
        <v>1489.6000000000001</v>
      </c>
      <c r="D9" s="852"/>
      <c r="E9" s="852"/>
      <c r="F9" s="853"/>
      <c r="G9" s="63"/>
      <c r="H9" s="64"/>
    </row>
    <row r="10" spans="1:15" ht="14.25" customHeight="1" x14ac:dyDescent="0.2">
      <c r="A10" s="842" t="s">
        <v>280</v>
      </c>
      <c r="B10" s="833"/>
      <c r="C10" s="860">
        <f>F15+F21+F28+F43+F50+F74+D96+D139+D185+D193+D220</f>
        <v>1514</v>
      </c>
      <c r="D10" s="861"/>
      <c r="E10" s="861"/>
      <c r="F10" s="862"/>
      <c r="G10" s="65"/>
      <c r="H10" s="66"/>
    </row>
    <row r="11" spans="1:15" ht="9.75" customHeight="1" x14ac:dyDescent="0.2">
      <c r="B11" s="8"/>
      <c r="C11" s="146"/>
      <c r="D11" s="150"/>
      <c r="E11" s="150"/>
      <c r="F11" s="150"/>
      <c r="G11" s="67"/>
      <c r="H11" s="67"/>
    </row>
    <row r="12" spans="1:15" s="192" customFormat="1" ht="20.100000000000001" customHeight="1" x14ac:dyDescent="0.2">
      <c r="A12" s="854" t="s">
        <v>281</v>
      </c>
      <c r="B12" s="855"/>
      <c r="C12" s="863" t="s">
        <v>352</v>
      </c>
      <c r="D12" s="864"/>
      <c r="E12" s="864"/>
      <c r="F12" s="865"/>
      <c r="G12" s="866" t="s">
        <v>284</v>
      </c>
      <c r="H12" s="866" t="s">
        <v>285</v>
      </c>
      <c r="I12" s="866" t="s">
        <v>286</v>
      </c>
      <c r="J12" s="866" t="s">
        <v>287</v>
      </c>
      <c r="K12" s="866" t="s">
        <v>288</v>
      </c>
      <c r="L12" s="866" t="s">
        <v>358</v>
      </c>
      <c r="M12" s="866" t="s">
        <v>290</v>
      </c>
      <c r="N12" s="869" t="s">
        <v>291</v>
      </c>
    </row>
    <row r="13" spans="1:15" s="192" customFormat="1" ht="27" customHeight="1" x14ac:dyDescent="0.2">
      <c r="A13" s="856"/>
      <c r="B13" s="857"/>
      <c r="C13" s="385" t="s">
        <v>343</v>
      </c>
      <c r="D13" s="385" t="s">
        <v>344</v>
      </c>
      <c r="E13" s="386" t="s">
        <v>345</v>
      </c>
      <c r="F13" s="387" t="s">
        <v>345</v>
      </c>
      <c r="G13" s="867"/>
      <c r="H13" s="867"/>
      <c r="I13" s="867"/>
      <c r="J13" s="867"/>
      <c r="K13" s="867"/>
      <c r="L13" s="867"/>
      <c r="M13" s="867"/>
      <c r="N13" s="870"/>
    </row>
    <row r="14" spans="1:15" s="192" customFormat="1" ht="41.25" customHeight="1" x14ac:dyDescent="0.2">
      <c r="A14" s="858"/>
      <c r="B14" s="859"/>
      <c r="C14" s="388" t="s">
        <v>279</v>
      </c>
      <c r="D14" s="388" t="s">
        <v>359</v>
      </c>
      <c r="E14" s="388" t="s">
        <v>279</v>
      </c>
      <c r="F14" s="389" t="s">
        <v>283</v>
      </c>
      <c r="G14" s="868"/>
      <c r="H14" s="867"/>
      <c r="I14" s="867"/>
      <c r="J14" s="868"/>
      <c r="K14" s="868"/>
      <c r="L14" s="868"/>
      <c r="M14" s="867"/>
      <c r="N14" s="870"/>
    </row>
    <row r="15" spans="1:15" ht="9.75" customHeight="1" x14ac:dyDescent="0.2">
      <c r="A15" s="801" t="s">
        <v>4</v>
      </c>
      <c r="B15" s="878" t="s">
        <v>340</v>
      </c>
      <c r="C15" s="881">
        <f>0.5*(C7*0.25%)/6</f>
        <v>77.583333333333329</v>
      </c>
      <c r="D15" s="881">
        <f>C15</f>
        <v>77.583333333333329</v>
      </c>
      <c r="E15" s="881">
        <f>SUM(C15:D20)</f>
        <v>155.16666666666666</v>
      </c>
      <c r="F15" s="819">
        <v>155</v>
      </c>
      <c r="G15" s="168" t="s">
        <v>35</v>
      </c>
      <c r="H15" s="27" t="s">
        <v>38</v>
      </c>
      <c r="I15" s="28"/>
      <c r="J15" s="27" t="s">
        <v>40</v>
      </c>
      <c r="K15" s="28"/>
      <c r="L15" s="27">
        <v>0.7</v>
      </c>
      <c r="M15" s="27" t="s">
        <v>41</v>
      </c>
      <c r="N15" s="27" t="s">
        <v>43</v>
      </c>
    </row>
    <row r="16" spans="1:15" ht="9.75" customHeight="1" x14ac:dyDescent="0.2">
      <c r="A16" s="802"/>
      <c r="B16" s="879"/>
      <c r="C16" s="882"/>
      <c r="D16" s="882"/>
      <c r="E16" s="882"/>
      <c r="F16" s="820"/>
      <c r="G16" s="69" t="s">
        <v>35</v>
      </c>
      <c r="H16" s="71" t="s">
        <v>39</v>
      </c>
      <c r="I16" s="71"/>
      <c r="J16" s="71" t="s">
        <v>40</v>
      </c>
      <c r="K16" s="71"/>
      <c r="L16" s="71">
        <v>1</v>
      </c>
      <c r="M16" s="71" t="s">
        <v>42</v>
      </c>
      <c r="N16" s="71" t="s">
        <v>43</v>
      </c>
    </row>
    <row r="17" spans="1:14" ht="9.75" customHeight="1" x14ac:dyDescent="0.2">
      <c r="A17" s="802"/>
      <c r="B17" s="879"/>
      <c r="C17" s="882"/>
      <c r="D17" s="882"/>
      <c r="E17" s="882"/>
      <c r="F17" s="820"/>
      <c r="G17" s="69" t="s">
        <v>36</v>
      </c>
      <c r="H17" s="71" t="s">
        <v>38</v>
      </c>
      <c r="I17" s="71"/>
      <c r="J17" s="71" t="s">
        <v>40</v>
      </c>
      <c r="K17" s="74"/>
      <c r="L17" s="71">
        <v>0.4</v>
      </c>
      <c r="M17" s="74" t="s">
        <v>42</v>
      </c>
      <c r="N17" s="74" t="s">
        <v>43</v>
      </c>
    </row>
    <row r="18" spans="1:14" ht="9.75" customHeight="1" x14ac:dyDescent="0.2">
      <c r="A18" s="802"/>
      <c r="B18" s="879"/>
      <c r="C18" s="882"/>
      <c r="D18" s="882"/>
      <c r="E18" s="882"/>
      <c r="F18" s="820"/>
      <c r="G18" s="69" t="s">
        <v>37</v>
      </c>
      <c r="H18" s="71" t="s">
        <v>38</v>
      </c>
      <c r="I18" s="71"/>
      <c r="J18" s="71" t="s">
        <v>40</v>
      </c>
      <c r="K18" s="74"/>
      <c r="L18" s="71">
        <v>0.4</v>
      </c>
      <c r="M18" s="74" t="s">
        <v>42</v>
      </c>
      <c r="N18" s="74" t="s">
        <v>43</v>
      </c>
    </row>
    <row r="19" spans="1:14" ht="9.75" customHeight="1" x14ac:dyDescent="0.2">
      <c r="A19" s="802"/>
      <c r="B19" s="879"/>
      <c r="C19" s="882"/>
      <c r="D19" s="882"/>
      <c r="E19" s="882"/>
      <c r="F19" s="820"/>
      <c r="G19" s="73" t="s">
        <v>36</v>
      </c>
      <c r="H19" s="71" t="s">
        <v>39</v>
      </c>
      <c r="I19" s="71"/>
      <c r="J19" s="71" t="s">
        <v>40</v>
      </c>
      <c r="K19" s="74"/>
      <c r="L19" s="71">
        <v>1</v>
      </c>
      <c r="M19" s="74" t="s">
        <v>42</v>
      </c>
      <c r="N19" s="74" t="s">
        <v>43</v>
      </c>
    </row>
    <row r="20" spans="1:14" ht="9.75" customHeight="1" x14ac:dyDescent="0.2">
      <c r="A20" s="803"/>
      <c r="B20" s="880"/>
      <c r="C20" s="883"/>
      <c r="D20" s="883"/>
      <c r="E20" s="883"/>
      <c r="F20" s="821"/>
      <c r="G20" s="75" t="s">
        <v>37</v>
      </c>
      <c r="H20" s="76" t="s">
        <v>39</v>
      </c>
      <c r="I20" s="76"/>
      <c r="J20" s="76" t="s">
        <v>40</v>
      </c>
      <c r="K20" s="76"/>
      <c r="L20" s="77">
        <v>1</v>
      </c>
      <c r="M20" s="76" t="s">
        <v>42</v>
      </c>
      <c r="N20" s="76" t="s">
        <v>43</v>
      </c>
    </row>
    <row r="21" spans="1:14" ht="9.75" customHeight="1" x14ac:dyDescent="0.2">
      <c r="A21" s="801" t="s">
        <v>5</v>
      </c>
      <c r="B21" s="878" t="s">
        <v>353</v>
      </c>
      <c r="C21" s="881">
        <f>0.5*(C7*0.25%)/6</f>
        <v>77.583333333333329</v>
      </c>
      <c r="D21" s="881">
        <f>C21</f>
        <v>77.583333333333329</v>
      </c>
      <c r="E21" s="881">
        <f>SUM(C21:D27)</f>
        <v>155.16666666666666</v>
      </c>
      <c r="F21" s="819">
        <v>155</v>
      </c>
      <c r="G21" s="441"/>
      <c r="H21" s="27"/>
      <c r="I21" s="28"/>
      <c r="J21" s="27"/>
      <c r="K21" s="28"/>
      <c r="L21" s="27"/>
      <c r="M21" s="27"/>
      <c r="N21" s="27"/>
    </row>
    <row r="22" spans="1:14" ht="9.75" customHeight="1" x14ac:dyDescent="0.2">
      <c r="A22" s="802"/>
      <c r="B22" s="879"/>
      <c r="C22" s="882"/>
      <c r="D22" s="882"/>
      <c r="E22" s="882"/>
      <c r="F22" s="820"/>
      <c r="G22" s="73" t="s">
        <v>44</v>
      </c>
      <c r="H22" s="70" t="s">
        <v>38</v>
      </c>
      <c r="I22" s="70"/>
      <c r="J22" s="70" t="s">
        <v>40</v>
      </c>
      <c r="K22" s="71"/>
      <c r="L22" s="79">
        <v>3.3</v>
      </c>
      <c r="M22" s="72" t="s">
        <v>42</v>
      </c>
      <c r="N22" s="72" t="s">
        <v>45</v>
      </c>
    </row>
    <row r="23" spans="1:14" ht="9.75" customHeight="1" x14ac:dyDescent="0.2">
      <c r="A23" s="802"/>
      <c r="B23" s="879"/>
      <c r="C23" s="882"/>
      <c r="D23" s="882"/>
      <c r="E23" s="882"/>
      <c r="F23" s="820"/>
      <c r="G23" s="73" t="s">
        <v>46</v>
      </c>
      <c r="H23" s="74" t="s">
        <v>38</v>
      </c>
      <c r="I23" s="74"/>
      <c r="J23" s="71" t="s">
        <v>40</v>
      </c>
      <c r="K23" s="72"/>
      <c r="L23" s="71">
        <v>3.2</v>
      </c>
      <c r="M23" s="71" t="s">
        <v>42</v>
      </c>
      <c r="N23" s="71" t="s">
        <v>43</v>
      </c>
    </row>
    <row r="24" spans="1:14" ht="9.75" customHeight="1" x14ac:dyDescent="0.2">
      <c r="A24" s="802"/>
      <c r="B24" s="879"/>
      <c r="C24" s="882"/>
      <c r="D24" s="882"/>
      <c r="E24" s="882"/>
      <c r="F24" s="820"/>
      <c r="G24" s="73"/>
      <c r="H24" s="71"/>
      <c r="I24" s="71"/>
      <c r="J24" s="74"/>
      <c r="K24" s="74"/>
      <c r="L24" s="71"/>
      <c r="M24" s="74"/>
      <c r="N24" s="74"/>
    </row>
    <row r="25" spans="1:14" ht="9.75" customHeight="1" x14ac:dyDescent="0.2">
      <c r="A25" s="802"/>
      <c r="B25" s="879"/>
      <c r="C25" s="882"/>
      <c r="D25" s="882"/>
      <c r="E25" s="882"/>
      <c r="F25" s="820"/>
      <c r="G25" s="73"/>
      <c r="H25" s="74"/>
      <c r="I25" s="74"/>
      <c r="J25" s="74"/>
      <c r="K25" s="74"/>
      <c r="L25" s="71"/>
      <c r="M25" s="74"/>
      <c r="N25" s="74"/>
    </row>
    <row r="26" spans="1:14" ht="9.75" customHeight="1" x14ac:dyDescent="0.2">
      <c r="A26" s="802"/>
      <c r="B26" s="879"/>
      <c r="C26" s="882"/>
      <c r="D26" s="882"/>
      <c r="E26" s="882"/>
      <c r="F26" s="820"/>
      <c r="G26" s="73"/>
      <c r="H26" s="74"/>
      <c r="I26" s="74"/>
      <c r="J26" s="74"/>
      <c r="K26" s="74"/>
      <c r="L26" s="71"/>
      <c r="M26" s="74"/>
      <c r="N26" s="74"/>
    </row>
    <row r="27" spans="1:14" ht="9.75" customHeight="1" x14ac:dyDescent="0.2">
      <c r="A27" s="803"/>
      <c r="B27" s="880"/>
      <c r="C27" s="883"/>
      <c r="D27" s="883"/>
      <c r="E27" s="883"/>
      <c r="F27" s="821"/>
      <c r="G27" s="75"/>
      <c r="H27" s="76"/>
      <c r="I27" s="76"/>
      <c r="J27" s="76"/>
      <c r="K27" s="76"/>
      <c r="L27" s="80"/>
      <c r="M27" s="76"/>
      <c r="N27" s="76"/>
    </row>
    <row r="28" spans="1:14" ht="9.75" customHeight="1" x14ac:dyDescent="0.2">
      <c r="A28" s="801" t="s">
        <v>6</v>
      </c>
      <c r="B28" s="878" t="s">
        <v>341</v>
      </c>
      <c r="C28" s="881">
        <f>0.5*(C7*0.25%)/6</f>
        <v>77.583333333333329</v>
      </c>
      <c r="D28" s="881">
        <f>C28</f>
        <v>77.583333333333329</v>
      </c>
      <c r="E28" s="881">
        <f>SUM(C28:D42)</f>
        <v>155.16666666666666</v>
      </c>
      <c r="F28" s="819">
        <v>155</v>
      </c>
      <c r="G28" s="441"/>
      <c r="H28" s="27"/>
      <c r="I28" s="28"/>
      <c r="J28" s="27"/>
      <c r="K28" s="28"/>
      <c r="L28" s="27"/>
      <c r="M28" s="27"/>
      <c r="N28" s="27"/>
    </row>
    <row r="29" spans="1:14" ht="9.75" customHeight="1" x14ac:dyDescent="0.2">
      <c r="A29" s="802"/>
      <c r="B29" s="879"/>
      <c r="C29" s="882"/>
      <c r="D29" s="882"/>
      <c r="E29" s="882"/>
      <c r="F29" s="820"/>
      <c r="G29" s="73" t="s">
        <v>47</v>
      </c>
      <c r="H29" s="71" t="s">
        <v>38</v>
      </c>
      <c r="I29" s="71"/>
      <c r="J29" s="71" t="s">
        <v>40</v>
      </c>
      <c r="K29" s="71"/>
      <c r="L29" s="71">
        <v>0.7</v>
      </c>
      <c r="M29" s="71" t="s">
        <v>42</v>
      </c>
      <c r="N29" s="71" t="s">
        <v>43</v>
      </c>
    </row>
    <row r="30" spans="1:14" ht="9.75" customHeight="1" x14ac:dyDescent="0.2">
      <c r="A30" s="802"/>
      <c r="B30" s="879"/>
      <c r="C30" s="882"/>
      <c r="D30" s="882"/>
      <c r="E30" s="882"/>
      <c r="F30" s="820"/>
      <c r="G30" s="81" t="s">
        <v>48</v>
      </c>
      <c r="H30" s="71" t="s">
        <v>38</v>
      </c>
      <c r="I30" s="71"/>
      <c r="J30" s="71" t="s">
        <v>40</v>
      </c>
      <c r="K30" s="71"/>
      <c r="L30" s="71">
        <v>0.34</v>
      </c>
      <c r="M30" s="74" t="s">
        <v>42</v>
      </c>
      <c r="N30" s="74" t="s">
        <v>43</v>
      </c>
    </row>
    <row r="31" spans="1:14" ht="9.75" customHeight="1" x14ac:dyDescent="0.2">
      <c r="A31" s="802"/>
      <c r="B31" s="879"/>
      <c r="C31" s="882"/>
      <c r="D31" s="882"/>
      <c r="E31" s="882"/>
      <c r="F31" s="820"/>
      <c r="G31" s="81" t="s">
        <v>49</v>
      </c>
      <c r="H31" s="71" t="s">
        <v>38</v>
      </c>
      <c r="I31" s="71"/>
      <c r="J31" s="71" t="s">
        <v>40</v>
      </c>
      <c r="K31" s="71"/>
      <c r="L31" s="71">
        <v>0.42</v>
      </c>
      <c r="M31" s="74" t="s">
        <v>42</v>
      </c>
      <c r="N31" s="74" t="s">
        <v>43</v>
      </c>
    </row>
    <row r="32" spans="1:14" ht="9.75" customHeight="1" x14ac:dyDescent="0.2">
      <c r="A32" s="802"/>
      <c r="B32" s="879"/>
      <c r="C32" s="882"/>
      <c r="D32" s="882"/>
      <c r="E32" s="882"/>
      <c r="F32" s="820"/>
      <c r="G32" s="81" t="s">
        <v>47</v>
      </c>
      <c r="H32" s="71" t="s">
        <v>39</v>
      </c>
      <c r="I32" s="71"/>
      <c r="J32" s="71" t="s">
        <v>40</v>
      </c>
      <c r="K32" s="71"/>
      <c r="L32" s="71">
        <v>1</v>
      </c>
      <c r="M32" s="74" t="s">
        <v>42</v>
      </c>
      <c r="N32" s="74" t="s">
        <v>43</v>
      </c>
    </row>
    <row r="33" spans="1:14" ht="9.75" customHeight="1" x14ac:dyDescent="0.2">
      <c r="A33" s="802"/>
      <c r="B33" s="879"/>
      <c r="C33" s="882"/>
      <c r="D33" s="882"/>
      <c r="E33" s="882"/>
      <c r="F33" s="820"/>
      <c r="G33" s="81" t="s">
        <v>50</v>
      </c>
      <c r="H33" s="71" t="s">
        <v>38</v>
      </c>
      <c r="I33" s="71"/>
      <c r="J33" s="71" t="s">
        <v>40</v>
      </c>
      <c r="K33" s="71"/>
      <c r="L33" s="71">
        <v>0.6</v>
      </c>
      <c r="M33" s="74" t="s">
        <v>42</v>
      </c>
      <c r="N33" s="74" t="s">
        <v>43</v>
      </c>
    </row>
    <row r="34" spans="1:14" ht="9.75" customHeight="1" x14ac:dyDescent="0.2">
      <c r="A34" s="802"/>
      <c r="B34" s="879"/>
      <c r="C34" s="882"/>
      <c r="D34" s="882"/>
      <c r="E34" s="882"/>
      <c r="F34" s="820"/>
      <c r="G34" s="81" t="s">
        <v>50</v>
      </c>
      <c r="H34" s="71" t="s">
        <v>39</v>
      </c>
      <c r="I34" s="71"/>
      <c r="J34" s="71" t="s">
        <v>40</v>
      </c>
      <c r="K34" s="71"/>
      <c r="L34" s="71">
        <v>0.6</v>
      </c>
      <c r="M34" s="74" t="s">
        <v>42</v>
      </c>
      <c r="N34" s="74" t="s">
        <v>43</v>
      </c>
    </row>
    <row r="35" spans="1:14" ht="9.75" customHeight="1" x14ac:dyDescent="0.2">
      <c r="A35" s="802"/>
      <c r="B35" s="879"/>
      <c r="C35" s="882"/>
      <c r="D35" s="882"/>
      <c r="E35" s="882"/>
      <c r="F35" s="820"/>
      <c r="G35" s="81" t="s">
        <v>51</v>
      </c>
      <c r="H35" s="71" t="s">
        <v>38</v>
      </c>
      <c r="I35" s="71"/>
      <c r="J35" s="71" t="s">
        <v>40</v>
      </c>
      <c r="K35" s="71"/>
      <c r="L35" s="71">
        <v>1.1499999999999999</v>
      </c>
      <c r="M35" s="74" t="s">
        <v>42</v>
      </c>
      <c r="N35" s="74" t="s">
        <v>43</v>
      </c>
    </row>
    <row r="36" spans="1:14" ht="9.75" customHeight="1" x14ac:dyDescent="0.2">
      <c r="A36" s="802"/>
      <c r="B36" s="879"/>
      <c r="C36" s="882"/>
      <c r="D36" s="882"/>
      <c r="E36" s="882"/>
      <c r="F36" s="820"/>
      <c r="G36" s="81" t="s">
        <v>51</v>
      </c>
      <c r="H36" s="71" t="s">
        <v>52</v>
      </c>
      <c r="I36" s="71"/>
      <c r="J36" s="71" t="s">
        <v>40</v>
      </c>
      <c r="K36" s="71"/>
      <c r="L36" s="71">
        <v>0.87</v>
      </c>
      <c r="M36" s="74">
        <v>0.75</v>
      </c>
      <c r="N36" s="74" t="s">
        <v>43</v>
      </c>
    </row>
    <row r="37" spans="1:14" ht="9.75" customHeight="1" x14ac:dyDescent="0.2">
      <c r="A37" s="802"/>
      <c r="B37" s="879"/>
      <c r="C37" s="882"/>
      <c r="D37" s="882"/>
      <c r="E37" s="882"/>
      <c r="F37" s="820"/>
      <c r="G37" s="81" t="s">
        <v>53</v>
      </c>
      <c r="H37" s="71" t="s">
        <v>52</v>
      </c>
      <c r="I37" s="71"/>
      <c r="J37" s="71" t="s">
        <v>40</v>
      </c>
      <c r="K37" s="71"/>
      <c r="L37" s="71">
        <v>0.94</v>
      </c>
      <c r="M37" s="74">
        <v>0.75</v>
      </c>
      <c r="N37" s="74" t="s">
        <v>43</v>
      </c>
    </row>
    <row r="38" spans="1:14" ht="9.75" customHeight="1" x14ac:dyDescent="0.2">
      <c r="A38" s="802"/>
      <c r="B38" s="879"/>
      <c r="C38" s="882"/>
      <c r="D38" s="882"/>
      <c r="E38" s="882"/>
      <c r="F38" s="820"/>
      <c r="G38" s="81" t="s">
        <v>54</v>
      </c>
      <c r="H38" s="71" t="s">
        <v>52</v>
      </c>
      <c r="I38" s="71"/>
      <c r="J38" s="71" t="s">
        <v>40</v>
      </c>
      <c r="K38" s="71"/>
      <c r="L38" s="71">
        <v>4.8</v>
      </c>
      <c r="M38" s="74" t="s">
        <v>42</v>
      </c>
      <c r="N38" s="74" t="s">
        <v>43</v>
      </c>
    </row>
    <row r="39" spans="1:14" ht="9.75" customHeight="1" x14ac:dyDescent="0.2">
      <c r="A39" s="802"/>
      <c r="B39" s="879"/>
      <c r="C39" s="882"/>
      <c r="D39" s="882"/>
      <c r="E39" s="882"/>
      <c r="F39" s="820"/>
      <c r="G39" s="81" t="s">
        <v>55</v>
      </c>
      <c r="H39" s="71" t="s">
        <v>52</v>
      </c>
      <c r="I39" s="71"/>
      <c r="J39" s="71" t="s">
        <v>40</v>
      </c>
      <c r="K39" s="71"/>
      <c r="L39" s="71">
        <v>4.72</v>
      </c>
      <c r="M39" s="74" t="s">
        <v>42</v>
      </c>
      <c r="N39" s="74" t="s">
        <v>43</v>
      </c>
    </row>
    <row r="40" spans="1:14" ht="9.75" customHeight="1" x14ac:dyDescent="0.2">
      <c r="A40" s="802"/>
      <c r="B40" s="879"/>
      <c r="C40" s="882"/>
      <c r="D40" s="882"/>
      <c r="E40" s="882"/>
      <c r="F40" s="820"/>
      <c r="G40" s="81"/>
      <c r="H40" s="71"/>
      <c r="I40" s="71"/>
      <c r="J40" s="71"/>
      <c r="K40" s="71"/>
      <c r="L40" s="71"/>
      <c r="M40" s="74"/>
      <c r="N40" s="74"/>
    </row>
    <row r="41" spans="1:14" ht="9.75" customHeight="1" x14ac:dyDescent="0.2">
      <c r="A41" s="802"/>
      <c r="B41" s="879"/>
      <c r="C41" s="882"/>
      <c r="D41" s="882"/>
      <c r="E41" s="882"/>
      <c r="F41" s="820"/>
      <c r="G41" s="81"/>
      <c r="H41" s="71"/>
      <c r="I41" s="71"/>
      <c r="J41" s="71"/>
      <c r="K41" s="71"/>
      <c r="L41" s="71"/>
      <c r="M41" s="74"/>
      <c r="N41" s="74"/>
    </row>
    <row r="42" spans="1:14" ht="9.75" customHeight="1" x14ac:dyDescent="0.2">
      <c r="A42" s="803"/>
      <c r="B42" s="880"/>
      <c r="C42" s="883"/>
      <c r="D42" s="883"/>
      <c r="E42" s="883"/>
      <c r="F42" s="821"/>
      <c r="G42" s="81"/>
      <c r="H42" s="74"/>
      <c r="I42" s="76"/>
      <c r="J42" s="76"/>
      <c r="K42" s="76"/>
      <c r="L42" s="76"/>
      <c r="M42" s="76"/>
      <c r="N42" s="76"/>
    </row>
    <row r="43" spans="1:14" ht="9.75" customHeight="1" x14ac:dyDescent="0.2">
      <c r="A43" s="801" t="s">
        <v>7</v>
      </c>
      <c r="B43" s="878" t="s">
        <v>346</v>
      </c>
      <c r="C43" s="881">
        <f>0.5*(C7*0.25%)/6</f>
        <v>77.583333333333329</v>
      </c>
      <c r="D43" s="881">
        <f>C43</f>
        <v>77.583333333333329</v>
      </c>
      <c r="E43" s="881">
        <f>SUM(C43:D49)</f>
        <v>155.16666666666666</v>
      </c>
      <c r="F43" s="819">
        <v>155</v>
      </c>
      <c r="G43" s="441"/>
      <c r="H43" s="27"/>
      <c r="I43" s="28"/>
      <c r="J43" s="27"/>
      <c r="K43" s="27"/>
      <c r="L43" s="27"/>
      <c r="M43" s="27"/>
      <c r="N43" s="27"/>
    </row>
    <row r="44" spans="1:14" ht="9.75" customHeight="1" x14ac:dyDescent="0.2">
      <c r="A44" s="802"/>
      <c r="B44" s="879"/>
      <c r="C44" s="882"/>
      <c r="D44" s="882"/>
      <c r="E44" s="882"/>
      <c r="F44" s="820"/>
      <c r="G44" s="438" t="s">
        <v>56</v>
      </c>
      <c r="H44" s="70" t="s">
        <v>38</v>
      </c>
      <c r="I44" s="85"/>
      <c r="J44" s="70" t="s">
        <v>40</v>
      </c>
      <c r="K44" s="70"/>
      <c r="L44" s="70">
        <v>0.74</v>
      </c>
      <c r="M44" s="70" t="s">
        <v>42</v>
      </c>
      <c r="N44" s="70" t="s">
        <v>43</v>
      </c>
    </row>
    <row r="45" spans="1:14" ht="9.75" customHeight="1" x14ac:dyDescent="0.2">
      <c r="A45" s="802"/>
      <c r="B45" s="879"/>
      <c r="C45" s="882"/>
      <c r="D45" s="882"/>
      <c r="E45" s="882"/>
      <c r="F45" s="820"/>
      <c r="G45" s="438" t="s">
        <v>56</v>
      </c>
      <c r="H45" s="70" t="s">
        <v>39</v>
      </c>
      <c r="I45" s="85"/>
      <c r="J45" s="70" t="s">
        <v>40</v>
      </c>
      <c r="K45" s="70"/>
      <c r="L45" s="70">
        <v>0.67</v>
      </c>
      <c r="M45" s="70" t="s">
        <v>42</v>
      </c>
      <c r="N45" s="70" t="s">
        <v>43</v>
      </c>
    </row>
    <row r="46" spans="1:14" ht="9.75" customHeight="1" x14ac:dyDescent="0.2">
      <c r="A46" s="802"/>
      <c r="B46" s="879"/>
      <c r="C46" s="882"/>
      <c r="D46" s="882"/>
      <c r="E46" s="882"/>
      <c r="F46" s="820"/>
      <c r="G46" s="438"/>
      <c r="H46" s="70"/>
      <c r="I46" s="85"/>
      <c r="J46" s="70"/>
      <c r="K46" s="70"/>
      <c r="L46" s="70"/>
      <c r="M46" s="70"/>
      <c r="N46" s="70"/>
    </row>
    <row r="47" spans="1:14" ht="9.75" customHeight="1" x14ac:dyDescent="0.2">
      <c r="A47" s="802"/>
      <c r="B47" s="879"/>
      <c r="C47" s="882"/>
      <c r="D47" s="882"/>
      <c r="E47" s="882"/>
      <c r="F47" s="820"/>
      <c r="G47" s="438"/>
      <c r="H47" s="70"/>
      <c r="I47" s="85"/>
      <c r="J47" s="70"/>
      <c r="K47" s="70"/>
      <c r="L47" s="70"/>
      <c r="M47" s="70"/>
      <c r="N47" s="70"/>
    </row>
    <row r="48" spans="1:14" ht="9.75" customHeight="1" x14ac:dyDescent="0.2">
      <c r="A48" s="802"/>
      <c r="B48" s="879"/>
      <c r="C48" s="882"/>
      <c r="D48" s="882"/>
      <c r="E48" s="882"/>
      <c r="F48" s="820"/>
      <c r="G48" s="438"/>
      <c r="H48" s="70"/>
      <c r="I48" s="85"/>
      <c r="J48" s="70"/>
      <c r="K48" s="70"/>
      <c r="L48" s="70"/>
      <c r="M48" s="70"/>
      <c r="N48" s="70"/>
    </row>
    <row r="49" spans="1:14" ht="9.75" customHeight="1" x14ac:dyDescent="0.2">
      <c r="A49" s="802"/>
      <c r="B49" s="879"/>
      <c r="C49" s="883"/>
      <c r="D49" s="883"/>
      <c r="E49" s="883"/>
      <c r="F49" s="821"/>
      <c r="G49" s="81"/>
      <c r="H49" s="71"/>
      <c r="I49" s="74"/>
      <c r="J49" s="71"/>
      <c r="K49" s="74"/>
      <c r="L49" s="71"/>
      <c r="M49" s="71"/>
      <c r="N49" s="71"/>
    </row>
    <row r="50" spans="1:14" ht="9.75" customHeight="1" x14ac:dyDescent="0.2">
      <c r="A50" s="801" t="s">
        <v>8</v>
      </c>
      <c r="B50" s="885" t="s">
        <v>347</v>
      </c>
      <c r="C50" s="881">
        <f>0.5*(C7*0.25%)/6</f>
        <v>77.583333333333329</v>
      </c>
      <c r="D50" s="881">
        <f>C50</f>
        <v>77.583333333333329</v>
      </c>
      <c r="E50" s="881">
        <f>SUM(C50:D73)</f>
        <v>155.16666666666666</v>
      </c>
      <c r="F50" s="819">
        <v>155</v>
      </c>
      <c r="G50" s="163" t="s">
        <v>57</v>
      </c>
      <c r="H50" s="169" t="s">
        <v>38</v>
      </c>
      <c r="I50" s="28"/>
      <c r="J50" s="91" t="s">
        <v>40</v>
      </c>
      <c r="K50" s="27"/>
      <c r="L50" s="27">
        <v>0.11</v>
      </c>
      <c r="M50" s="27" t="s">
        <v>42</v>
      </c>
      <c r="N50" s="27" t="s">
        <v>43</v>
      </c>
    </row>
    <row r="51" spans="1:14" ht="9.75" customHeight="1" x14ac:dyDescent="0.2">
      <c r="A51" s="802"/>
      <c r="B51" s="886"/>
      <c r="C51" s="882"/>
      <c r="D51" s="882"/>
      <c r="E51" s="882"/>
      <c r="F51" s="820"/>
      <c r="G51" s="164" t="s">
        <v>57</v>
      </c>
      <c r="H51" s="170" t="s">
        <v>39</v>
      </c>
      <c r="I51" s="85"/>
      <c r="J51" s="90" t="s">
        <v>40</v>
      </c>
      <c r="K51" s="90"/>
      <c r="L51" s="70">
        <v>0.11</v>
      </c>
      <c r="M51" s="70" t="s">
        <v>42</v>
      </c>
      <c r="N51" s="70" t="s">
        <v>43</v>
      </c>
    </row>
    <row r="52" spans="1:14" ht="9.75" customHeight="1" x14ac:dyDescent="0.2">
      <c r="A52" s="802"/>
      <c r="B52" s="886"/>
      <c r="C52" s="882"/>
      <c r="D52" s="882"/>
      <c r="E52" s="882"/>
      <c r="F52" s="820"/>
      <c r="G52" s="164" t="s">
        <v>58</v>
      </c>
      <c r="H52" s="170" t="s">
        <v>39</v>
      </c>
      <c r="I52" s="85"/>
      <c r="J52" s="90" t="s">
        <v>40</v>
      </c>
      <c r="K52" s="90"/>
      <c r="L52" s="70">
        <v>0.44</v>
      </c>
      <c r="M52" s="70" t="s">
        <v>42</v>
      </c>
      <c r="N52" s="70" t="s">
        <v>43</v>
      </c>
    </row>
    <row r="53" spans="1:14" ht="9.75" customHeight="1" x14ac:dyDescent="0.2">
      <c r="A53" s="802"/>
      <c r="B53" s="886"/>
      <c r="C53" s="882"/>
      <c r="D53" s="882"/>
      <c r="E53" s="882"/>
      <c r="F53" s="820"/>
      <c r="G53" s="164" t="s">
        <v>58</v>
      </c>
      <c r="H53" s="170" t="s">
        <v>38</v>
      </c>
      <c r="I53" s="85"/>
      <c r="J53" s="90" t="s">
        <v>40</v>
      </c>
      <c r="K53" s="90"/>
      <c r="L53" s="70">
        <v>0.44</v>
      </c>
      <c r="M53" s="70" t="s">
        <v>42</v>
      </c>
      <c r="N53" s="70" t="s">
        <v>43</v>
      </c>
    </row>
    <row r="54" spans="1:14" ht="9.75" customHeight="1" x14ac:dyDescent="0.2">
      <c r="A54" s="802"/>
      <c r="B54" s="886"/>
      <c r="C54" s="882"/>
      <c r="D54" s="882"/>
      <c r="E54" s="882"/>
      <c r="F54" s="820"/>
      <c r="G54" s="164" t="s">
        <v>60</v>
      </c>
      <c r="H54" s="170" t="s">
        <v>38</v>
      </c>
      <c r="I54" s="85"/>
      <c r="J54" s="90" t="s">
        <v>40</v>
      </c>
      <c r="K54" s="90"/>
      <c r="L54" s="70">
        <v>0.54</v>
      </c>
      <c r="M54" s="70" t="s">
        <v>42</v>
      </c>
      <c r="N54" s="70" t="s">
        <v>43</v>
      </c>
    </row>
    <row r="55" spans="1:14" ht="9.75" customHeight="1" x14ac:dyDescent="0.2">
      <c r="A55" s="802"/>
      <c r="B55" s="886"/>
      <c r="C55" s="882"/>
      <c r="D55" s="882"/>
      <c r="E55" s="882"/>
      <c r="F55" s="820"/>
      <c r="G55" s="164" t="s">
        <v>60</v>
      </c>
      <c r="H55" s="170" t="s">
        <v>39</v>
      </c>
      <c r="I55" s="85"/>
      <c r="J55" s="90" t="s">
        <v>40</v>
      </c>
      <c r="K55" s="90"/>
      <c r="L55" s="70">
        <v>0.52</v>
      </c>
      <c r="M55" s="70" t="s">
        <v>42</v>
      </c>
      <c r="N55" s="70" t="s">
        <v>43</v>
      </c>
    </row>
    <row r="56" spans="1:14" ht="9.75" customHeight="1" x14ac:dyDescent="0.2">
      <c r="A56" s="802"/>
      <c r="B56" s="886"/>
      <c r="C56" s="882"/>
      <c r="D56" s="882"/>
      <c r="E56" s="882"/>
      <c r="F56" s="820"/>
      <c r="G56" s="164" t="s">
        <v>61</v>
      </c>
      <c r="H56" s="170" t="s">
        <v>38</v>
      </c>
      <c r="I56" s="85"/>
      <c r="J56" s="90" t="s">
        <v>40</v>
      </c>
      <c r="K56" s="90"/>
      <c r="L56" s="70">
        <v>0.54</v>
      </c>
      <c r="M56" s="70" t="s">
        <v>42</v>
      </c>
      <c r="N56" s="70" t="s">
        <v>43</v>
      </c>
    </row>
    <row r="57" spans="1:14" ht="9.75" customHeight="1" x14ac:dyDescent="0.2">
      <c r="A57" s="802"/>
      <c r="B57" s="886"/>
      <c r="C57" s="882"/>
      <c r="D57" s="882"/>
      <c r="E57" s="882"/>
      <c r="F57" s="820"/>
      <c r="G57" s="164" t="s">
        <v>61</v>
      </c>
      <c r="H57" s="170" t="s">
        <v>59</v>
      </c>
      <c r="I57" s="85"/>
      <c r="J57" s="90" t="s">
        <v>40</v>
      </c>
      <c r="K57" s="90"/>
      <c r="L57" s="70">
        <v>0.53</v>
      </c>
      <c r="M57" s="70" t="s">
        <v>42</v>
      </c>
      <c r="N57" s="70" t="s">
        <v>43</v>
      </c>
    </row>
    <row r="58" spans="1:14" ht="9.75" customHeight="1" x14ac:dyDescent="0.2">
      <c r="A58" s="802"/>
      <c r="B58" s="886"/>
      <c r="C58" s="882"/>
      <c r="D58" s="882"/>
      <c r="E58" s="882"/>
      <c r="F58" s="820"/>
      <c r="G58" s="164" t="s">
        <v>63</v>
      </c>
      <c r="H58" s="170" t="s">
        <v>38</v>
      </c>
      <c r="I58" s="85"/>
      <c r="J58" s="90" t="s">
        <v>40</v>
      </c>
      <c r="K58" s="90"/>
      <c r="L58" s="70">
        <v>0.54</v>
      </c>
      <c r="M58" s="70" t="s">
        <v>42</v>
      </c>
      <c r="N58" s="70" t="s">
        <v>43</v>
      </c>
    </row>
    <row r="59" spans="1:14" ht="9.75" customHeight="1" x14ac:dyDescent="0.2">
      <c r="A59" s="802"/>
      <c r="B59" s="886"/>
      <c r="C59" s="882"/>
      <c r="D59" s="882"/>
      <c r="E59" s="882"/>
      <c r="F59" s="820"/>
      <c r="G59" s="164" t="s">
        <v>63</v>
      </c>
      <c r="H59" s="170" t="s">
        <v>39</v>
      </c>
      <c r="I59" s="85"/>
      <c r="J59" s="90" t="s">
        <v>40</v>
      </c>
      <c r="K59" s="90"/>
      <c r="L59" s="70">
        <v>0.53</v>
      </c>
      <c r="M59" s="70" t="s">
        <v>42</v>
      </c>
      <c r="N59" s="70" t="s">
        <v>43</v>
      </c>
    </row>
    <row r="60" spans="1:14" ht="9.75" customHeight="1" x14ac:dyDescent="0.2">
      <c r="A60" s="802"/>
      <c r="B60" s="886"/>
      <c r="C60" s="882"/>
      <c r="D60" s="882"/>
      <c r="E60" s="882"/>
      <c r="F60" s="820"/>
      <c r="G60" s="164" t="s">
        <v>64</v>
      </c>
      <c r="H60" s="170" t="s">
        <v>38</v>
      </c>
      <c r="I60" s="85"/>
      <c r="J60" s="90" t="s">
        <v>40</v>
      </c>
      <c r="K60" s="90"/>
      <c r="L60" s="70">
        <v>0.11</v>
      </c>
      <c r="M60" s="70" t="s">
        <v>42</v>
      </c>
      <c r="N60" s="70" t="s">
        <v>43</v>
      </c>
    </row>
    <row r="61" spans="1:14" ht="9.75" customHeight="1" x14ac:dyDescent="0.2">
      <c r="A61" s="802"/>
      <c r="B61" s="886"/>
      <c r="C61" s="882"/>
      <c r="D61" s="882"/>
      <c r="E61" s="882"/>
      <c r="F61" s="820"/>
      <c r="G61" s="164" t="s">
        <v>64</v>
      </c>
      <c r="H61" s="170" t="s">
        <v>39</v>
      </c>
      <c r="I61" s="85"/>
      <c r="J61" s="90" t="s">
        <v>40</v>
      </c>
      <c r="K61" s="90"/>
      <c r="L61" s="70">
        <v>0.11</v>
      </c>
      <c r="M61" s="70" t="s">
        <v>42</v>
      </c>
      <c r="N61" s="70" t="s">
        <v>43</v>
      </c>
    </row>
    <row r="62" spans="1:14" ht="9.75" customHeight="1" x14ac:dyDescent="0.2">
      <c r="A62" s="802"/>
      <c r="B62" s="886"/>
      <c r="C62" s="882"/>
      <c r="D62" s="882"/>
      <c r="E62" s="882"/>
      <c r="F62" s="820"/>
      <c r="G62" s="164" t="s">
        <v>65</v>
      </c>
      <c r="H62" s="170" t="s">
        <v>38</v>
      </c>
      <c r="I62" s="85"/>
      <c r="J62" s="90" t="s">
        <v>40</v>
      </c>
      <c r="K62" s="90"/>
      <c r="L62" s="70">
        <v>0.45</v>
      </c>
      <c r="M62" s="70" t="s">
        <v>42</v>
      </c>
      <c r="N62" s="70" t="s">
        <v>43</v>
      </c>
    </row>
    <row r="63" spans="1:14" ht="9.75" customHeight="1" x14ac:dyDescent="0.2">
      <c r="A63" s="802"/>
      <c r="B63" s="886"/>
      <c r="C63" s="882"/>
      <c r="D63" s="882"/>
      <c r="E63" s="882"/>
      <c r="F63" s="820"/>
      <c r="G63" s="164" t="s">
        <v>65</v>
      </c>
      <c r="H63" s="170" t="s">
        <v>39</v>
      </c>
      <c r="I63" s="85"/>
      <c r="J63" s="90" t="s">
        <v>40</v>
      </c>
      <c r="K63" s="90"/>
      <c r="L63" s="70">
        <v>0.43</v>
      </c>
      <c r="M63" s="70" t="s">
        <v>42</v>
      </c>
      <c r="N63" s="70" t="s">
        <v>43</v>
      </c>
    </row>
    <row r="64" spans="1:14" ht="9.75" customHeight="1" x14ac:dyDescent="0.2">
      <c r="A64" s="802"/>
      <c r="B64" s="886"/>
      <c r="C64" s="882"/>
      <c r="D64" s="882"/>
      <c r="E64" s="882"/>
      <c r="F64" s="820"/>
      <c r="G64" s="164" t="s">
        <v>66</v>
      </c>
      <c r="H64" s="170" t="s">
        <v>38</v>
      </c>
      <c r="I64" s="85"/>
      <c r="J64" s="90" t="s">
        <v>40</v>
      </c>
      <c r="K64" s="90"/>
      <c r="L64" s="70">
        <v>0.44</v>
      </c>
      <c r="M64" s="70" t="s">
        <v>42</v>
      </c>
      <c r="N64" s="70" t="s">
        <v>43</v>
      </c>
    </row>
    <row r="65" spans="1:17" ht="9.75" customHeight="1" x14ac:dyDescent="0.2">
      <c r="A65" s="802"/>
      <c r="B65" s="886"/>
      <c r="C65" s="882"/>
      <c r="D65" s="882"/>
      <c r="E65" s="882"/>
      <c r="F65" s="820"/>
      <c r="G65" s="164" t="s">
        <v>66</v>
      </c>
      <c r="H65" s="170" t="s">
        <v>39</v>
      </c>
      <c r="I65" s="85"/>
      <c r="J65" s="90" t="s">
        <v>40</v>
      </c>
      <c r="K65" s="90"/>
      <c r="L65" s="70">
        <v>0.42</v>
      </c>
      <c r="M65" s="70" t="s">
        <v>42</v>
      </c>
      <c r="N65" s="70" t="s">
        <v>43</v>
      </c>
    </row>
    <row r="66" spans="1:17" ht="9.75" customHeight="1" x14ac:dyDescent="0.2">
      <c r="A66" s="802"/>
      <c r="B66" s="886"/>
      <c r="C66" s="882"/>
      <c r="D66" s="882"/>
      <c r="E66" s="882"/>
      <c r="F66" s="820"/>
      <c r="G66" s="164" t="s">
        <v>67</v>
      </c>
      <c r="H66" s="170" t="s">
        <v>38</v>
      </c>
      <c r="I66" s="85"/>
      <c r="J66" s="90" t="s">
        <v>40</v>
      </c>
      <c r="K66" s="90"/>
      <c r="L66" s="70">
        <v>0.11</v>
      </c>
      <c r="M66" s="70" t="s">
        <v>42</v>
      </c>
      <c r="N66" s="70" t="s">
        <v>43</v>
      </c>
    </row>
    <row r="67" spans="1:17" ht="9.75" customHeight="1" x14ac:dyDescent="0.2">
      <c r="A67" s="802"/>
      <c r="B67" s="886"/>
      <c r="C67" s="882"/>
      <c r="D67" s="882"/>
      <c r="E67" s="882"/>
      <c r="F67" s="820"/>
      <c r="G67" s="164" t="s">
        <v>67</v>
      </c>
      <c r="H67" s="170" t="s">
        <v>39</v>
      </c>
      <c r="I67" s="85"/>
      <c r="J67" s="90" t="s">
        <v>40</v>
      </c>
      <c r="K67" s="90"/>
      <c r="L67" s="70">
        <v>0.11</v>
      </c>
      <c r="M67" s="70" t="s">
        <v>42</v>
      </c>
      <c r="N67" s="70" t="s">
        <v>43</v>
      </c>
    </row>
    <row r="68" spans="1:17" ht="9.75" customHeight="1" x14ac:dyDescent="0.2">
      <c r="A68" s="802"/>
      <c r="B68" s="886"/>
      <c r="C68" s="882"/>
      <c r="D68" s="882"/>
      <c r="E68" s="882"/>
      <c r="F68" s="820"/>
      <c r="G68" s="164" t="s">
        <v>68</v>
      </c>
      <c r="H68" s="170" t="s">
        <v>38</v>
      </c>
      <c r="I68" s="85"/>
      <c r="J68" s="90" t="s">
        <v>40</v>
      </c>
      <c r="K68" s="90"/>
      <c r="L68" s="70">
        <v>0.1</v>
      </c>
      <c r="M68" s="70" t="s">
        <v>42</v>
      </c>
      <c r="N68" s="70" t="s">
        <v>43</v>
      </c>
    </row>
    <row r="69" spans="1:17" ht="9.75" customHeight="1" x14ac:dyDescent="0.2">
      <c r="A69" s="802"/>
      <c r="B69" s="886"/>
      <c r="C69" s="882"/>
      <c r="D69" s="882"/>
      <c r="E69" s="882"/>
      <c r="F69" s="820"/>
      <c r="G69" s="164" t="s">
        <v>68</v>
      </c>
      <c r="H69" s="170" t="s">
        <v>39</v>
      </c>
      <c r="I69" s="85"/>
      <c r="J69" s="90" t="s">
        <v>40</v>
      </c>
      <c r="K69" s="90"/>
      <c r="L69" s="70">
        <v>0.11</v>
      </c>
      <c r="M69" s="70" t="s">
        <v>42</v>
      </c>
      <c r="N69" s="70" t="s">
        <v>43</v>
      </c>
    </row>
    <row r="70" spans="1:17" ht="9.75" customHeight="1" x14ac:dyDescent="0.2">
      <c r="A70" s="802"/>
      <c r="B70" s="874"/>
      <c r="C70" s="882"/>
      <c r="D70" s="882"/>
      <c r="E70" s="882"/>
      <c r="F70" s="820"/>
      <c r="G70" s="164" t="s">
        <v>69</v>
      </c>
      <c r="H70" s="170" t="s">
        <v>38</v>
      </c>
      <c r="I70" s="85"/>
      <c r="J70" s="90" t="s">
        <v>40</v>
      </c>
      <c r="K70" s="90"/>
      <c r="L70" s="70">
        <v>0.43</v>
      </c>
      <c r="M70" s="70" t="s">
        <v>42</v>
      </c>
      <c r="N70" s="70" t="s">
        <v>43</v>
      </c>
      <c r="P70" s="60"/>
      <c r="Q70" s="60"/>
    </row>
    <row r="71" spans="1:17" ht="9.75" customHeight="1" x14ac:dyDescent="0.2">
      <c r="A71" s="802"/>
      <c r="B71" s="874"/>
      <c r="C71" s="882"/>
      <c r="D71" s="882"/>
      <c r="E71" s="882"/>
      <c r="F71" s="820"/>
      <c r="G71" s="164" t="s">
        <v>69</v>
      </c>
      <c r="H71" s="170" t="s">
        <v>39</v>
      </c>
      <c r="I71" s="85"/>
      <c r="J71" s="90" t="s">
        <v>40</v>
      </c>
      <c r="K71" s="90"/>
      <c r="L71" s="70">
        <v>0.46</v>
      </c>
      <c r="M71" s="70" t="s">
        <v>42</v>
      </c>
      <c r="N71" s="70" t="s">
        <v>43</v>
      </c>
    </row>
    <row r="72" spans="1:17" ht="9.75" customHeight="1" x14ac:dyDescent="0.2">
      <c r="A72" s="802"/>
      <c r="B72" s="874"/>
      <c r="C72" s="882"/>
      <c r="D72" s="882"/>
      <c r="E72" s="882"/>
      <c r="F72" s="820"/>
      <c r="G72" s="164" t="s">
        <v>70</v>
      </c>
      <c r="H72" s="170" t="s">
        <v>38</v>
      </c>
      <c r="I72" s="85"/>
      <c r="J72" s="90" t="s">
        <v>40</v>
      </c>
      <c r="K72" s="90"/>
      <c r="L72" s="70">
        <v>0.56000000000000005</v>
      </c>
      <c r="M72" s="70" t="s">
        <v>42</v>
      </c>
      <c r="N72" s="70" t="s">
        <v>43</v>
      </c>
    </row>
    <row r="73" spans="1:17" ht="9.75" customHeight="1" x14ac:dyDescent="0.2">
      <c r="A73" s="803"/>
      <c r="B73" s="875"/>
      <c r="C73" s="883"/>
      <c r="D73" s="883"/>
      <c r="E73" s="883"/>
      <c r="F73" s="821"/>
      <c r="G73" s="83" t="s">
        <v>70</v>
      </c>
      <c r="H73" s="76" t="s">
        <v>39</v>
      </c>
      <c r="I73" s="76"/>
      <c r="J73" s="77" t="s">
        <v>40</v>
      </c>
      <c r="K73" s="80"/>
      <c r="L73" s="76">
        <v>0.54</v>
      </c>
      <c r="M73" s="76" t="s">
        <v>42</v>
      </c>
      <c r="N73" s="76" t="s">
        <v>43</v>
      </c>
    </row>
    <row r="74" spans="1:17" ht="19.5" customHeight="1" x14ac:dyDescent="0.2">
      <c r="A74" s="801" t="s">
        <v>9</v>
      </c>
      <c r="B74" s="452" t="s">
        <v>309</v>
      </c>
      <c r="C74" s="110">
        <f>0.5*(C7*0.25%)/6</f>
        <v>77.583333333333329</v>
      </c>
      <c r="D74" s="110">
        <f>C74</f>
        <v>77.583333333333329</v>
      </c>
      <c r="E74" s="110">
        <f>SUM(C74:D74)</f>
        <v>155.16666666666666</v>
      </c>
      <c r="F74" s="121">
        <f>SUM(F75:F93)</f>
        <v>165</v>
      </c>
      <c r="G74" s="165"/>
      <c r="H74" s="449"/>
      <c r="I74" s="887"/>
      <c r="J74" s="887"/>
      <c r="K74" s="887"/>
      <c r="L74" s="887"/>
      <c r="M74" s="887"/>
      <c r="N74" s="888"/>
    </row>
    <row r="75" spans="1:17" ht="9.75" customHeight="1" x14ac:dyDescent="0.2">
      <c r="A75" s="802"/>
      <c r="B75" s="801" t="s">
        <v>302</v>
      </c>
      <c r="C75" s="893"/>
      <c r="D75" s="895"/>
      <c r="E75" s="804"/>
      <c r="F75" s="135">
        <v>45</v>
      </c>
      <c r="G75" s="490" t="s">
        <v>71</v>
      </c>
      <c r="H75" s="27" t="s">
        <v>73</v>
      </c>
      <c r="I75" s="27" t="s">
        <v>74</v>
      </c>
      <c r="J75" s="27" t="s">
        <v>40</v>
      </c>
      <c r="K75" s="27">
        <v>0.09</v>
      </c>
      <c r="L75" s="27">
        <v>0.1</v>
      </c>
      <c r="M75" s="27" t="s">
        <v>42</v>
      </c>
      <c r="N75" s="27" t="s">
        <v>43</v>
      </c>
    </row>
    <row r="76" spans="1:17" ht="9.75" customHeight="1" x14ac:dyDescent="0.2">
      <c r="A76" s="802"/>
      <c r="B76" s="897"/>
      <c r="C76" s="894"/>
      <c r="D76" s="894"/>
      <c r="E76" s="896"/>
      <c r="F76" s="212">
        <v>30</v>
      </c>
      <c r="G76" s="491" t="s">
        <v>71</v>
      </c>
      <c r="H76" s="70" t="s">
        <v>38</v>
      </c>
      <c r="I76" s="70" t="s">
        <v>74</v>
      </c>
      <c r="J76" s="70" t="s">
        <v>40</v>
      </c>
      <c r="K76" s="170">
        <v>0.09</v>
      </c>
      <c r="L76" s="70">
        <v>0.1</v>
      </c>
      <c r="M76" s="70" t="s">
        <v>42</v>
      </c>
      <c r="N76" s="70" t="s">
        <v>43</v>
      </c>
    </row>
    <row r="77" spans="1:17" ht="9.75" customHeight="1" x14ac:dyDescent="0.2">
      <c r="A77" s="802"/>
      <c r="B77" s="801" t="s">
        <v>326</v>
      </c>
      <c r="C77" s="889"/>
      <c r="D77" s="889"/>
      <c r="E77" s="804"/>
      <c r="F77" s="145"/>
      <c r="G77" s="69"/>
      <c r="H77" s="100"/>
      <c r="I77" s="70"/>
      <c r="J77" s="70"/>
      <c r="K77" s="70"/>
      <c r="L77" s="70"/>
      <c r="M77" s="70"/>
      <c r="N77" s="71"/>
    </row>
    <row r="78" spans="1:17" ht="9.75" customHeight="1" x14ac:dyDescent="0.2">
      <c r="A78" s="802"/>
      <c r="B78" s="802"/>
      <c r="C78" s="890"/>
      <c r="D78" s="890"/>
      <c r="E78" s="805"/>
      <c r="F78" s="809">
        <v>50</v>
      </c>
      <c r="G78" s="69" t="s">
        <v>72</v>
      </c>
      <c r="H78" s="70" t="s">
        <v>73</v>
      </c>
      <c r="I78" s="70" t="s">
        <v>74</v>
      </c>
      <c r="J78" s="70" t="s">
        <v>40</v>
      </c>
      <c r="K78" s="70">
        <v>0.4</v>
      </c>
      <c r="L78" s="70">
        <v>0.56000000000000005</v>
      </c>
      <c r="M78" s="70" t="s">
        <v>42</v>
      </c>
      <c r="N78" s="71" t="s">
        <v>43</v>
      </c>
    </row>
    <row r="79" spans="1:17" ht="9.75" customHeight="1" x14ac:dyDescent="0.2">
      <c r="A79" s="802"/>
      <c r="B79" s="802"/>
      <c r="C79" s="890"/>
      <c r="D79" s="890"/>
      <c r="E79" s="805"/>
      <c r="F79" s="810"/>
      <c r="G79" s="69" t="s">
        <v>75</v>
      </c>
      <c r="H79" s="70" t="s">
        <v>73</v>
      </c>
      <c r="I79" s="70" t="s">
        <v>74</v>
      </c>
      <c r="J79" s="70" t="s">
        <v>40</v>
      </c>
      <c r="K79" s="70">
        <v>0.4</v>
      </c>
      <c r="L79" s="70">
        <v>0.46</v>
      </c>
      <c r="M79" s="70" t="s">
        <v>42</v>
      </c>
      <c r="N79" s="71" t="s">
        <v>43</v>
      </c>
    </row>
    <row r="80" spans="1:17" ht="9.75" customHeight="1" x14ac:dyDescent="0.2">
      <c r="A80" s="802"/>
      <c r="B80" s="802"/>
      <c r="C80" s="890"/>
      <c r="D80" s="890"/>
      <c r="E80" s="805"/>
      <c r="F80" s="810"/>
      <c r="G80" s="69" t="s">
        <v>76</v>
      </c>
      <c r="H80" s="70" t="s">
        <v>73</v>
      </c>
      <c r="I80" s="70" t="s">
        <v>74</v>
      </c>
      <c r="J80" s="70" t="s">
        <v>40</v>
      </c>
      <c r="K80" s="70">
        <v>0.4</v>
      </c>
      <c r="L80" s="70">
        <v>0.55000000000000004</v>
      </c>
      <c r="M80" s="70" t="s">
        <v>42</v>
      </c>
      <c r="N80" s="71" t="s">
        <v>43</v>
      </c>
    </row>
    <row r="81" spans="1:14" ht="9.75" customHeight="1" x14ac:dyDescent="0.2">
      <c r="A81" s="802"/>
      <c r="B81" s="802"/>
      <c r="C81" s="890"/>
      <c r="D81" s="890"/>
      <c r="E81" s="805"/>
      <c r="F81" s="811"/>
      <c r="G81" s="69" t="s">
        <v>77</v>
      </c>
      <c r="H81" s="70" t="s">
        <v>73</v>
      </c>
      <c r="I81" s="70" t="s">
        <v>74</v>
      </c>
      <c r="J81" s="70" t="s">
        <v>40</v>
      </c>
      <c r="K81" s="70">
        <v>0.4</v>
      </c>
      <c r="L81" s="70">
        <v>0.67</v>
      </c>
      <c r="M81" s="70" t="s">
        <v>42</v>
      </c>
      <c r="N81" s="71" t="s">
        <v>43</v>
      </c>
    </row>
    <row r="82" spans="1:14" ht="9.75" customHeight="1" x14ac:dyDescent="0.2">
      <c r="A82" s="802"/>
      <c r="B82" s="802"/>
      <c r="C82" s="890"/>
      <c r="D82" s="890"/>
      <c r="E82" s="805"/>
      <c r="F82" s="145"/>
      <c r="G82" s="69"/>
      <c r="H82" s="70"/>
      <c r="I82" s="70"/>
      <c r="J82" s="70"/>
      <c r="K82" s="70"/>
      <c r="L82" s="70"/>
      <c r="M82" s="70"/>
      <c r="N82" s="71"/>
    </row>
    <row r="83" spans="1:14" ht="9.75" customHeight="1" x14ac:dyDescent="0.2">
      <c r="A83" s="802"/>
      <c r="B83" s="802"/>
      <c r="C83" s="890"/>
      <c r="D83" s="890"/>
      <c r="E83" s="805"/>
      <c r="F83" s="809">
        <v>20</v>
      </c>
      <c r="G83" s="69" t="s">
        <v>78</v>
      </c>
      <c r="H83" s="70" t="s">
        <v>73</v>
      </c>
      <c r="I83" s="70"/>
      <c r="J83" s="70" t="s">
        <v>40</v>
      </c>
      <c r="K83" s="70"/>
      <c r="L83" s="70">
        <v>1</v>
      </c>
      <c r="M83" s="70" t="s">
        <v>42</v>
      </c>
      <c r="N83" s="71" t="s">
        <v>43</v>
      </c>
    </row>
    <row r="84" spans="1:14" ht="9.75" customHeight="1" x14ac:dyDescent="0.2">
      <c r="A84" s="802"/>
      <c r="B84" s="802"/>
      <c r="C84" s="890"/>
      <c r="D84" s="890"/>
      <c r="E84" s="805"/>
      <c r="F84" s="810"/>
      <c r="G84" s="69" t="s">
        <v>79</v>
      </c>
      <c r="H84" s="70" t="s">
        <v>73</v>
      </c>
      <c r="I84" s="70"/>
      <c r="J84" s="70" t="s">
        <v>40</v>
      </c>
      <c r="K84" s="70"/>
      <c r="L84" s="70">
        <v>1</v>
      </c>
      <c r="M84" s="70" t="s">
        <v>42</v>
      </c>
      <c r="N84" s="71" t="s">
        <v>43</v>
      </c>
    </row>
    <row r="85" spans="1:14" ht="9.75" customHeight="1" x14ac:dyDescent="0.2">
      <c r="A85" s="802"/>
      <c r="B85" s="802"/>
      <c r="C85" s="890"/>
      <c r="D85" s="890"/>
      <c r="E85" s="805"/>
      <c r="F85" s="810"/>
      <c r="G85" s="69" t="s">
        <v>80</v>
      </c>
      <c r="H85" s="70" t="s">
        <v>73</v>
      </c>
      <c r="I85" s="70"/>
      <c r="J85" s="70" t="s">
        <v>40</v>
      </c>
      <c r="K85" s="70"/>
      <c r="L85" s="70">
        <v>1</v>
      </c>
      <c r="M85" s="70" t="s">
        <v>42</v>
      </c>
      <c r="N85" s="71" t="s">
        <v>43</v>
      </c>
    </row>
    <row r="86" spans="1:14" ht="9.75" customHeight="1" x14ac:dyDescent="0.2">
      <c r="A86" s="802"/>
      <c r="B86" s="802"/>
      <c r="C86" s="890"/>
      <c r="D86" s="890"/>
      <c r="E86" s="805"/>
      <c r="F86" s="810"/>
      <c r="G86" s="69" t="s">
        <v>81</v>
      </c>
      <c r="H86" s="70" t="s">
        <v>73</v>
      </c>
      <c r="I86" s="70"/>
      <c r="J86" s="70" t="s">
        <v>40</v>
      </c>
      <c r="K86" s="70"/>
      <c r="L86" s="70">
        <v>1</v>
      </c>
      <c r="M86" s="70" t="s">
        <v>42</v>
      </c>
      <c r="N86" s="71" t="s">
        <v>43</v>
      </c>
    </row>
    <row r="87" spans="1:14" ht="9.75" customHeight="1" x14ac:dyDescent="0.2">
      <c r="A87" s="802"/>
      <c r="B87" s="802"/>
      <c r="C87" s="890"/>
      <c r="D87" s="890"/>
      <c r="E87" s="805"/>
      <c r="F87" s="810"/>
      <c r="G87" s="69" t="s">
        <v>82</v>
      </c>
      <c r="H87" s="70" t="s">
        <v>73</v>
      </c>
      <c r="I87" s="70"/>
      <c r="J87" s="70" t="s">
        <v>40</v>
      </c>
      <c r="K87" s="70"/>
      <c r="L87" s="70">
        <v>1</v>
      </c>
      <c r="M87" s="70" t="s">
        <v>42</v>
      </c>
      <c r="N87" s="71" t="s">
        <v>43</v>
      </c>
    </row>
    <row r="88" spans="1:14" ht="9.75" customHeight="1" x14ac:dyDescent="0.2">
      <c r="A88" s="802"/>
      <c r="B88" s="802"/>
      <c r="C88" s="890"/>
      <c r="D88" s="890"/>
      <c r="E88" s="805"/>
      <c r="F88" s="810"/>
      <c r="G88" s="69" t="s">
        <v>83</v>
      </c>
      <c r="H88" s="70" t="s">
        <v>73</v>
      </c>
      <c r="I88" s="70"/>
      <c r="J88" s="70" t="s">
        <v>40</v>
      </c>
      <c r="K88" s="70"/>
      <c r="L88" s="70">
        <v>1</v>
      </c>
      <c r="M88" s="70" t="s">
        <v>42</v>
      </c>
      <c r="N88" s="71" t="s">
        <v>43</v>
      </c>
    </row>
    <row r="89" spans="1:14" ht="9.75" customHeight="1" x14ac:dyDescent="0.2">
      <c r="A89" s="802"/>
      <c r="B89" s="802"/>
      <c r="C89" s="890"/>
      <c r="D89" s="890"/>
      <c r="E89" s="805"/>
      <c r="F89" s="810"/>
      <c r="G89" s="69" t="s">
        <v>84</v>
      </c>
      <c r="H89" s="70" t="s">
        <v>73</v>
      </c>
      <c r="I89" s="70"/>
      <c r="J89" s="70" t="s">
        <v>40</v>
      </c>
      <c r="K89" s="70"/>
      <c r="L89" s="70">
        <v>1</v>
      </c>
      <c r="M89" s="70" t="s">
        <v>42</v>
      </c>
      <c r="N89" s="71" t="s">
        <v>43</v>
      </c>
    </row>
    <row r="90" spans="1:14" ht="9.75" customHeight="1" x14ac:dyDescent="0.2">
      <c r="A90" s="802"/>
      <c r="B90" s="802"/>
      <c r="C90" s="890"/>
      <c r="D90" s="890"/>
      <c r="E90" s="805"/>
      <c r="F90" s="811"/>
      <c r="G90" s="69" t="s">
        <v>85</v>
      </c>
      <c r="H90" s="70" t="s">
        <v>73</v>
      </c>
      <c r="I90" s="70"/>
      <c r="J90" s="70" t="s">
        <v>40</v>
      </c>
      <c r="K90" s="70"/>
      <c r="L90" s="70">
        <v>1</v>
      </c>
      <c r="M90" s="70" t="s">
        <v>42</v>
      </c>
      <c r="N90" s="71" t="s">
        <v>43</v>
      </c>
    </row>
    <row r="91" spans="1:14" ht="9.75" customHeight="1" x14ac:dyDescent="0.2">
      <c r="A91" s="802"/>
      <c r="B91" s="802"/>
      <c r="C91" s="890"/>
      <c r="D91" s="890"/>
      <c r="E91" s="805"/>
      <c r="F91" s="145"/>
      <c r="G91" s="69"/>
      <c r="H91" s="70"/>
      <c r="I91" s="70"/>
      <c r="J91" s="70"/>
      <c r="K91" s="70"/>
      <c r="L91" s="70"/>
      <c r="M91" s="70"/>
      <c r="N91" s="71"/>
    </row>
    <row r="92" spans="1:14" ht="9.75" customHeight="1" x14ac:dyDescent="0.2">
      <c r="A92" s="802"/>
      <c r="B92" s="802"/>
      <c r="C92" s="891"/>
      <c r="D92" s="891"/>
      <c r="E92" s="805"/>
      <c r="F92" s="145">
        <v>10</v>
      </c>
      <c r="G92" s="69" t="s">
        <v>86</v>
      </c>
      <c r="H92" s="70" t="s">
        <v>87</v>
      </c>
      <c r="I92" s="70"/>
      <c r="J92" s="70" t="s">
        <v>88</v>
      </c>
      <c r="K92" s="70"/>
      <c r="L92" s="70">
        <v>1.7</v>
      </c>
      <c r="M92" s="70" t="s">
        <v>42</v>
      </c>
      <c r="N92" s="71" t="s">
        <v>43</v>
      </c>
    </row>
    <row r="93" spans="1:14" ht="9.75" customHeight="1" x14ac:dyDescent="0.2">
      <c r="A93" s="802"/>
      <c r="B93" s="803"/>
      <c r="C93" s="892"/>
      <c r="D93" s="892"/>
      <c r="E93" s="806"/>
      <c r="F93" s="145">
        <v>10</v>
      </c>
      <c r="G93" s="83" t="s">
        <v>89</v>
      </c>
      <c r="H93" s="76" t="s">
        <v>73</v>
      </c>
      <c r="I93" s="101" t="s">
        <v>40</v>
      </c>
      <c r="J93" s="76" t="s">
        <v>40</v>
      </c>
      <c r="K93" s="76">
        <v>2.5</v>
      </c>
      <c r="L93" s="76">
        <v>4.5</v>
      </c>
      <c r="M93" s="71" t="s">
        <v>42</v>
      </c>
      <c r="N93" s="76" t="s">
        <v>43</v>
      </c>
    </row>
    <row r="94" spans="1:14" ht="20.100000000000001" customHeight="1" x14ac:dyDescent="0.2">
      <c r="A94" s="790" t="s">
        <v>281</v>
      </c>
      <c r="B94" s="791"/>
      <c r="C94" s="796" t="s">
        <v>352</v>
      </c>
      <c r="D94" s="796"/>
      <c r="E94" s="808"/>
      <c r="F94" s="808"/>
      <c r="G94" s="807" t="s">
        <v>284</v>
      </c>
      <c r="H94" s="807" t="s">
        <v>285</v>
      </c>
      <c r="I94" s="807" t="s">
        <v>286</v>
      </c>
      <c r="J94" s="807" t="s">
        <v>287</v>
      </c>
      <c r="K94" s="807" t="s">
        <v>288</v>
      </c>
      <c r="L94" s="807" t="s">
        <v>289</v>
      </c>
      <c r="M94" s="807" t="s">
        <v>290</v>
      </c>
      <c r="N94" s="800" t="s">
        <v>291</v>
      </c>
    </row>
    <row r="95" spans="1:14" ht="20.100000000000001" customHeight="1" x14ac:dyDescent="0.2">
      <c r="A95" s="794"/>
      <c r="B95" s="795"/>
      <c r="C95" s="390" t="s">
        <v>279</v>
      </c>
      <c r="D95" s="390" t="s">
        <v>283</v>
      </c>
      <c r="E95" s="808"/>
      <c r="F95" s="808"/>
      <c r="G95" s="807"/>
      <c r="H95" s="807"/>
      <c r="I95" s="807"/>
      <c r="J95" s="807"/>
      <c r="K95" s="807"/>
      <c r="L95" s="807"/>
      <c r="M95" s="807"/>
      <c r="N95" s="800"/>
    </row>
    <row r="96" spans="1:14" x14ac:dyDescent="0.2">
      <c r="A96" s="873" t="s">
        <v>10</v>
      </c>
      <c r="B96" s="878" t="s">
        <v>310</v>
      </c>
      <c r="C96" s="945">
        <f>(C7*0.15%)*0.4</f>
        <v>223.44000000000003</v>
      </c>
      <c r="D96" s="924">
        <v>223</v>
      </c>
      <c r="E96" s="808"/>
      <c r="F96" s="808"/>
      <c r="G96" s="807"/>
      <c r="H96" s="807"/>
      <c r="I96" s="807"/>
      <c r="J96" s="807"/>
      <c r="K96" s="807"/>
      <c r="L96" s="807"/>
      <c r="M96" s="807"/>
      <c r="N96" s="800"/>
    </row>
    <row r="97" spans="1:14" ht="9.75" customHeight="1" x14ac:dyDescent="0.2">
      <c r="A97" s="874"/>
      <c r="B97" s="879"/>
      <c r="C97" s="946"/>
      <c r="D97" s="820"/>
      <c r="E97" s="922"/>
      <c r="F97" s="923"/>
      <c r="G97" s="86"/>
      <c r="H97" s="70"/>
      <c r="I97" s="70"/>
      <c r="J97" s="70"/>
      <c r="K97" s="85"/>
      <c r="L97" s="70"/>
      <c r="M97" s="27"/>
      <c r="N97" s="92"/>
    </row>
    <row r="98" spans="1:14" ht="9.75" customHeight="1" x14ac:dyDescent="0.2">
      <c r="A98" s="874"/>
      <c r="B98" s="879"/>
      <c r="C98" s="946"/>
      <c r="D98" s="820"/>
      <c r="E98" s="822"/>
      <c r="F98" s="823"/>
      <c r="G98" s="439" t="s">
        <v>90</v>
      </c>
      <c r="H98" s="87" t="s">
        <v>73</v>
      </c>
      <c r="I98" s="71" t="s">
        <v>74</v>
      </c>
      <c r="J98" s="71" t="s">
        <v>40</v>
      </c>
      <c r="K98" s="88">
        <v>40</v>
      </c>
      <c r="L98" s="71">
        <v>52.7</v>
      </c>
      <c r="M98" s="72">
        <v>50</v>
      </c>
      <c r="N98" s="171" t="s">
        <v>43</v>
      </c>
    </row>
    <row r="99" spans="1:14" ht="9.75" customHeight="1" x14ac:dyDescent="0.2">
      <c r="A99" s="874"/>
      <c r="B99" s="879"/>
      <c r="C99" s="946"/>
      <c r="D99" s="820"/>
      <c r="E99" s="822"/>
      <c r="F99" s="823"/>
      <c r="G99" s="97" t="s">
        <v>91</v>
      </c>
      <c r="H99" s="87" t="s">
        <v>73</v>
      </c>
      <c r="I99" s="71" t="s">
        <v>92</v>
      </c>
      <c r="J99" s="71" t="s">
        <v>40</v>
      </c>
      <c r="K99" s="88">
        <v>40</v>
      </c>
      <c r="L99" s="71">
        <v>53.5</v>
      </c>
      <c r="M99" s="71">
        <v>50</v>
      </c>
      <c r="N99" s="95" t="s">
        <v>43</v>
      </c>
    </row>
    <row r="100" spans="1:14" ht="9.75" customHeight="1" x14ac:dyDescent="0.2">
      <c r="A100" s="874"/>
      <c r="B100" s="879"/>
      <c r="C100" s="946"/>
      <c r="D100" s="820"/>
      <c r="E100" s="822"/>
      <c r="F100" s="884"/>
      <c r="G100" s="97" t="s">
        <v>93</v>
      </c>
      <c r="H100" s="87" t="s">
        <v>73</v>
      </c>
      <c r="I100" s="71" t="s">
        <v>74</v>
      </c>
      <c r="J100" s="71" t="s">
        <v>40</v>
      </c>
      <c r="K100" s="88">
        <v>40</v>
      </c>
      <c r="L100" s="71">
        <v>56.9</v>
      </c>
      <c r="M100" s="71">
        <v>50</v>
      </c>
      <c r="N100" s="95" t="s">
        <v>43</v>
      </c>
    </row>
    <row r="101" spans="1:14" ht="9.75" customHeight="1" x14ac:dyDescent="0.2">
      <c r="A101" s="874"/>
      <c r="B101" s="879"/>
      <c r="C101" s="946"/>
      <c r="D101" s="820"/>
      <c r="E101" s="822"/>
      <c r="F101" s="884"/>
      <c r="G101" s="97" t="s">
        <v>94</v>
      </c>
      <c r="H101" s="87" t="s">
        <v>73</v>
      </c>
      <c r="I101" s="71" t="s">
        <v>74</v>
      </c>
      <c r="J101" s="71" t="s">
        <v>40</v>
      </c>
      <c r="K101" s="88">
        <v>5</v>
      </c>
      <c r="L101" s="71">
        <v>253.6</v>
      </c>
      <c r="M101" s="71">
        <v>200</v>
      </c>
      <c r="N101" s="95" t="s">
        <v>43</v>
      </c>
    </row>
    <row r="102" spans="1:14" ht="9.75" customHeight="1" x14ac:dyDescent="0.2">
      <c r="A102" s="874"/>
      <c r="B102" s="879"/>
      <c r="C102" s="946"/>
      <c r="D102" s="820"/>
      <c r="E102" s="822"/>
      <c r="F102" s="884"/>
      <c r="G102" s="97" t="s">
        <v>95</v>
      </c>
      <c r="H102" s="87" t="s">
        <v>73</v>
      </c>
      <c r="I102" s="71" t="s">
        <v>40</v>
      </c>
      <c r="J102" s="71" t="s">
        <v>40</v>
      </c>
      <c r="K102" s="88">
        <v>50</v>
      </c>
      <c r="L102" s="71">
        <v>109.65</v>
      </c>
      <c r="M102" s="71">
        <v>100</v>
      </c>
      <c r="N102" s="95" t="s">
        <v>43</v>
      </c>
    </row>
    <row r="103" spans="1:14" ht="9.75" customHeight="1" x14ac:dyDescent="0.2">
      <c r="A103" s="874"/>
      <c r="B103" s="879"/>
      <c r="C103" s="946"/>
      <c r="D103" s="820"/>
      <c r="E103" s="822"/>
      <c r="F103" s="884"/>
      <c r="G103" s="97" t="s">
        <v>96</v>
      </c>
      <c r="H103" s="87" t="s">
        <v>73</v>
      </c>
      <c r="I103" s="71" t="s">
        <v>40</v>
      </c>
      <c r="J103" s="71" t="s">
        <v>40</v>
      </c>
      <c r="K103" s="88">
        <v>50</v>
      </c>
      <c r="L103" s="71">
        <v>114.88</v>
      </c>
      <c r="M103" s="71">
        <v>100</v>
      </c>
      <c r="N103" s="95" t="s">
        <v>43</v>
      </c>
    </row>
    <row r="104" spans="1:14" ht="9.75" customHeight="1" x14ac:dyDescent="0.2">
      <c r="A104" s="874"/>
      <c r="B104" s="879"/>
      <c r="C104" s="946"/>
      <c r="D104" s="820"/>
      <c r="E104" s="822"/>
      <c r="F104" s="884"/>
      <c r="G104" s="97" t="s">
        <v>97</v>
      </c>
      <c r="H104" s="87" t="s">
        <v>73</v>
      </c>
      <c r="I104" s="71" t="s">
        <v>40</v>
      </c>
      <c r="J104" s="71" t="s">
        <v>40</v>
      </c>
      <c r="K104" s="88">
        <v>50</v>
      </c>
      <c r="L104" s="71">
        <v>108.60599999999999</v>
      </c>
      <c r="M104" s="71">
        <v>100</v>
      </c>
      <c r="N104" s="95" t="s">
        <v>43</v>
      </c>
    </row>
    <row r="105" spans="1:14" ht="9.75" customHeight="1" x14ac:dyDescent="0.2">
      <c r="A105" s="874"/>
      <c r="B105" s="879"/>
      <c r="C105" s="946"/>
      <c r="D105" s="820"/>
      <c r="E105" s="822"/>
      <c r="F105" s="884"/>
      <c r="G105" s="97" t="s">
        <v>98</v>
      </c>
      <c r="H105" s="87" t="s">
        <v>73</v>
      </c>
      <c r="I105" s="71" t="s">
        <v>40</v>
      </c>
      <c r="J105" s="71" t="s">
        <v>40</v>
      </c>
      <c r="K105" s="88">
        <v>50</v>
      </c>
      <c r="L105" s="71">
        <v>108.04</v>
      </c>
      <c r="M105" s="71">
        <v>100</v>
      </c>
      <c r="N105" s="95" t="s">
        <v>43</v>
      </c>
    </row>
    <row r="106" spans="1:14" ht="9.75" customHeight="1" x14ac:dyDescent="0.2">
      <c r="A106" s="874"/>
      <c r="B106" s="879"/>
      <c r="C106" s="946"/>
      <c r="D106" s="820"/>
      <c r="E106" s="822"/>
      <c r="F106" s="884"/>
      <c r="G106" s="97" t="s">
        <v>99</v>
      </c>
      <c r="H106" s="87" t="s">
        <v>73</v>
      </c>
      <c r="I106" s="71" t="s">
        <v>74</v>
      </c>
      <c r="J106" s="71" t="s">
        <v>40</v>
      </c>
      <c r="K106" s="88">
        <v>50</v>
      </c>
      <c r="L106" s="71">
        <v>123.9</v>
      </c>
      <c r="M106" s="71">
        <v>100</v>
      </c>
      <c r="N106" s="95" t="s">
        <v>43</v>
      </c>
    </row>
    <row r="107" spans="1:14" ht="9.75" customHeight="1" x14ac:dyDescent="0.2">
      <c r="A107" s="874"/>
      <c r="B107" s="879"/>
      <c r="C107" s="946"/>
      <c r="D107" s="820"/>
      <c r="E107" s="822"/>
      <c r="F107" s="884"/>
      <c r="G107" s="97" t="s">
        <v>100</v>
      </c>
      <c r="H107" s="87" t="s">
        <v>73</v>
      </c>
      <c r="I107" s="71" t="s">
        <v>74</v>
      </c>
      <c r="J107" s="71" t="s">
        <v>40</v>
      </c>
      <c r="K107" s="410">
        <v>250</v>
      </c>
      <c r="L107" s="71" t="s">
        <v>101</v>
      </c>
      <c r="M107" s="71">
        <v>1000</v>
      </c>
      <c r="N107" s="95" t="s">
        <v>43</v>
      </c>
    </row>
    <row r="108" spans="1:14" ht="9.75" customHeight="1" x14ac:dyDescent="0.2">
      <c r="A108" s="874"/>
      <c r="B108" s="879"/>
      <c r="C108" s="946"/>
      <c r="D108" s="820"/>
      <c r="E108" s="822"/>
      <c r="F108" s="884"/>
      <c r="G108" s="97" t="s">
        <v>102</v>
      </c>
      <c r="H108" s="87" t="s">
        <v>73</v>
      </c>
      <c r="I108" s="71" t="s">
        <v>40</v>
      </c>
      <c r="J108" s="71" t="s">
        <v>40</v>
      </c>
      <c r="K108" s="410">
        <v>30</v>
      </c>
      <c r="L108" s="71">
        <v>314.89999999999998</v>
      </c>
      <c r="M108" s="71">
        <v>300</v>
      </c>
      <c r="N108" s="95" t="s">
        <v>43</v>
      </c>
    </row>
    <row r="109" spans="1:14" ht="9.75" customHeight="1" x14ac:dyDescent="0.2">
      <c r="A109" s="874"/>
      <c r="B109" s="879"/>
      <c r="C109" s="946"/>
      <c r="D109" s="820"/>
      <c r="E109" s="822"/>
      <c r="F109" s="884"/>
      <c r="G109" s="97" t="s">
        <v>103</v>
      </c>
      <c r="H109" s="87" t="s">
        <v>73</v>
      </c>
      <c r="I109" s="71" t="s">
        <v>74</v>
      </c>
      <c r="J109" s="71" t="s">
        <v>40</v>
      </c>
      <c r="K109" s="410">
        <v>10</v>
      </c>
      <c r="L109" s="71">
        <v>128</v>
      </c>
      <c r="M109" s="71">
        <v>100</v>
      </c>
      <c r="N109" s="95" t="s">
        <v>45</v>
      </c>
    </row>
    <row r="110" spans="1:14" ht="9.75" customHeight="1" x14ac:dyDescent="0.2">
      <c r="A110" s="874"/>
      <c r="B110" s="879"/>
      <c r="C110" s="946"/>
      <c r="D110" s="820"/>
      <c r="E110" s="822"/>
      <c r="F110" s="884"/>
      <c r="G110" s="97" t="s">
        <v>104</v>
      </c>
      <c r="H110" s="87" t="s">
        <v>73</v>
      </c>
      <c r="I110" s="71" t="s">
        <v>74</v>
      </c>
      <c r="J110" s="71" t="s">
        <v>40</v>
      </c>
      <c r="K110" s="410">
        <v>10</v>
      </c>
      <c r="L110" s="71">
        <v>13.06</v>
      </c>
      <c r="M110" s="71" t="s">
        <v>42</v>
      </c>
      <c r="N110" s="95" t="s">
        <v>45</v>
      </c>
    </row>
    <row r="111" spans="1:14" ht="9.75" customHeight="1" x14ac:dyDescent="0.2">
      <c r="A111" s="874"/>
      <c r="B111" s="879"/>
      <c r="C111" s="946"/>
      <c r="D111" s="820"/>
      <c r="E111" s="822"/>
      <c r="F111" s="884"/>
      <c r="G111" s="97" t="s">
        <v>105</v>
      </c>
      <c r="H111" s="87" t="s">
        <v>73</v>
      </c>
      <c r="I111" s="71" t="s">
        <v>74</v>
      </c>
      <c r="J111" s="71" t="s">
        <v>40</v>
      </c>
      <c r="K111" s="410">
        <v>10</v>
      </c>
      <c r="L111" s="71">
        <v>123.04</v>
      </c>
      <c r="M111" s="71">
        <v>100</v>
      </c>
      <c r="N111" s="95" t="s">
        <v>45</v>
      </c>
    </row>
    <row r="112" spans="1:14" ht="9.75" customHeight="1" x14ac:dyDescent="0.2">
      <c r="A112" s="874"/>
      <c r="B112" s="879"/>
      <c r="C112" s="946"/>
      <c r="D112" s="820"/>
      <c r="E112" s="822"/>
      <c r="F112" s="884"/>
      <c r="G112" s="97" t="s">
        <v>106</v>
      </c>
      <c r="H112" s="87" t="s">
        <v>73</v>
      </c>
      <c r="I112" s="71" t="s">
        <v>74</v>
      </c>
      <c r="J112" s="71" t="s">
        <v>40</v>
      </c>
      <c r="K112" s="410">
        <v>10</v>
      </c>
      <c r="L112" s="71">
        <v>230</v>
      </c>
      <c r="M112" s="71">
        <v>200</v>
      </c>
      <c r="N112" s="95" t="s">
        <v>45</v>
      </c>
    </row>
    <row r="113" spans="1:14" ht="9.75" customHeight="1" x14ac:dyDescent="0.2">
      <c r="A113" s="874"/>
      <c r="B113" s="879"/>
      <c r="C113" s="946"/>
      <c r="D113" s="820"/>
      <c r="E113" s="822"/>
      <c r="F113" s="884"/>
      <c r="G113" s="97" t="s">
        <v>107</v>
      </c>
      <c r="H113" s="87" t="s">
        <v>73</v>
      </c>
      <c r="I113" s="71" t="s">
        <v>74</v>
      </c>
      <c r="J113" s="71" t="s">
        <v>40</v>
      </c>
      <c r="K113" s="410" t="s">
        <v>108</v>
      </c>
      <c r="L113" s="71">
        <v>575</v>
      </c>
      <c r="M113" s="71">
        <v>500</v>
      </c>
      <c r="N113" s="95" t="s">
        <v>43</v>
      </c>
    </row>
    <row r="114" spans="1:14" ht="9.75" customHeight="1" x14ac:dyDescent="0.2">
      <c r="A114" s="874"/>
      <c r="B114" s="879"/>
      <c r="C114" s="946"/>
      <c r="D114" s="820"/>
      <c r="E114" s="822"/>
      <c r="F114" s="884"/>
      <c r="G114" s="97" t="s">
        <v>109</v>
      </c>
      <c r="H114" s="87" t="s">
        <v>73</v>
      </c>
      <c r="I114" s="71" t="s">
        <v>74</v>
      </c>
      <c r="J114" s="71" t="s">
        <v>40</v>
      </c>
      <c r="K114" s="410">
        <v>51</v>
      </c>
      <c r="L114" s="71">
        <v>574.70000000000005</v>
      </c>
      <c r="M114" s="71">
        <v>500</v>
      </c>
      <c r="N114" s="95" t="s">
        <v>43</v>
      </c>
    </row>
    <row r="115" spans="1:14" ht="9.75" customHeight="1" x14ac:dyDescent="0.2">
      <c r="A115" s="874"/>
      <c r="B115" s="879"/>
      <c r="C115" s="946"/>
      <c r="D115" s="820"/>
      <c r="E115" s="822"/>
      <c r="F115" s="884"/>
      <c r="G115" s="97" t="s">
        <v>110</v>
      </c>
      <c r="H115" s="87" t="s">
        <v>73</v>
      </c>
      <c r="I115" s="71" t="s">
        <v>74</v>
      </c>
      <c r="J115" s="71" t="s">
        <v>40</v>
      </c>
      <c r="K115" s="410">
        <v>40</v>
      </c>
      <c r="L115" s="71">
        <v>358</v>
      </c>
      <c r="M115" s="71">
        <v>300</v>
      </c>
      <c r="N115" s="95" t="s">
        <v>43</v>
      </c>
    </row>
    <row r="116" spans="1:14" ht="9.75" customHeight="1" x14ac:dyDescent="0.2">
      <c r="A116" s="874"/>
      <c r="B116" s="879"/>
      <c r="C116" s="946"/>
      <c r="D116" s="820"/>
      <c r="E116" s="822"/>
      <c r="F116" s="884"/>
      <c r="G116" s="97" t="s">
        <v>111</v>
      </c>
      <c r="H116" s="87" t="s">
        <v>73</v>
      </c>
      <c r="I116" s="71" t="s">
        <v>74</v>
      </c>
      <c r="J116" s="71" t="s">
        <v>40</v>
      </c>
      <c r="K116" s="410">
        <v>60</v>
      </c>
      <c r="L116" s="71">
        <v>546.70000000000005</v>
      </c>
      <c r="M116" s="71">
        <v>500</v>
      </c>
      <c r="N116" s="95" t="s">
        <v>45</v>
      </c>
    </row>
    <row r="117" spans="1:14" ht="9.75" customHeight="1" x14ac:dyDescent="0.2">
      <c r="A117" s="874"/>
      <c r="B117" s="879"/>
      <c r="C117" s="946"/>
      <c r="D117" s="820"/>
      <c r="E117" s="822"/>
      <c r="F117" s="884"/>
      <c r="G117" s="97" t="s">
        <v>112</v>
      </c>
      <c r="H117" s="87" t="s">
        <v>73</v>
      </c>
      <c r="I117" s="71" t="s">
        <v>74</v>
      </c>
      <c r="J117" s="71" t="s">
        <v>40</v>
      </c>
      <c r="K117" s="88">
        <v>30</v>
      </c>
      <c r="L117" s="71">
        <v>59.3</v>
      </c>
      <c r="M117" s="71">
        <v>50</v>
      </c>
      <c r="N117" s="95" t="s">
        <v>43</v>
      </c>
    </row>
    <row r="118" spans="1:14" ht="9.75" customHeight="1" x14ac:dyDescent="0.2">
      <c r="A118" s="874"/>
      <c r="B118" s="879"/>
      <c r="C118" s="946"/>
      <c r="D118" s="820"/>
      <c r="E118" s="822"/>
      <c r="F118" s="884"/>
      <c r="G118" s="97" t="s">
        <v>113</v>
      </c>
      <c r="H118" s="87" t="s">
        <v>73</v>
      </c>
      <c r="I118" s="71" t="s">
        <v>74</v>
      </c>
      <c r="J118" s="71" t="s">
        <v>40</v>
      </c>
      <c r="K118" s="88">
        <v>50</v>
      </c>
      <c r="L118" s="71">
        <v>160</v>
      </c>
      <c r="M118" s="71">
        <v>150</v>
      </c>
      <c r="N118" s="95" t="s">
        <v>43</v>
      </c>
    </row>
    <row r="119" spans="1:14" ht="9.75" customHeight="1" x14ac:dyDescent="0.2">
      <c r="A119" s="874"/>
      <c r="B119" s="879"/>
      <c r="C119" s="946"/>
      <c r="D119" s="820"/>
      <c r="E119" s="822"/>
      <c r="F119" s="884"/>
      <c r="G119" s="97" t="s">
        <v>114</v>
      </c>
      <c r="H119" s="87" t="s">
        <v>73</v>
      </c>
      <c r="I119" s="71" t="s">
        <v>74</v>
      </c>
      <c r="J119" s="71" t="s">
        <v>40</v>
      </c>
      <c r="K119" s="88">
        <v>40</v>
      </c>
      <c r="L119" s="71">
        <v>127.3</v>
      </c>
      <c r="M119" s="71">
        <v>100</v>
      </c>
      <c r="N119" s="95" t="s">
        <v>43</v>
      </c>
    </row>
    <row r="120" spans="1:14" ht="9.75" customHeight="1" x14ac:dyDescent="0.2">
      <c r="A120" s="874"/>
      <c r="B120" s="879"/>
      <c r="C120" s="946"/>
      <c r="D120" s="820"/>
      <c r="E120" s="822"/>
      <c r="F120" s="884"/>
      <c r="G120" s="97" t="s">
        <v>115</v>
      </c>
      <c r="H120" s="87" t="s">
        <v>73</v>
      </c>
      <c r="I120" s="71" t="s">
        <v>74</v>
      </c>
      <c r="J120" s="71" t="s">
        <v>40</v>
      </c>
      <c r="K120" s="88">
        <v>15</v>
      </c>
      <c r="L120" s="71">
        <v>238.17</v>
      </c>
      <c r="M120" s="71">
        <v>200</v>
      </c>
      <c r="N120" s="95" t="s">
        <v>43</v>
      </c>
    </row>
    <row r="121" spans="1:14" ht="9.75" customHeight="1" x14ac:dyDescent="0.2">
      <c r="A121" s="874"/>
      <c r="B121" s="879"/>
      <c r="C121" s="946"/>
      <c r="D121" s="820"/>
      <c r="E121" s="822"/>
      <c r="F121" s="884"/>
      <c r="G121" s="97" t="s">
        <v>116</v>
      </c>
      <c r="H121" s="87" t="s">
        <v>73</v>
      </c>
      <c r="I121" s="71" t="s">
        <v>74</v>
      </c>
      <c r="J121" s="71" t="s">
        <v>40</v>
      </c>
      <c r="K121" s="88">
        <v>50</v>
      </c>
      <c r="L121" s="71">
        <v>123.85</v>
      </c>
      <c r="M121" s="71">
        <v>100</v>
      </c>
      <c r="N121" s="95" t="s">
        <v>43</v>
      </c>
    </row>
    <row r="122" spans="1:14" ht="9.75" customHeight="1" x14ac:dyDescent="0.2">
      <c r="A122" s="874"/>
      <c r="B122" s="879"/>
      <c r="C122" s="946"/>
      <c r="D122" s="820"/>
      <c r="E122" s="822"/>
      <c r="F122" s="884"/>
      <c r="G122" s="97" t="s">
        <v>117</v>
      </c>
      <c r="H122" s="87" t="s">
        <v>73</v>
      </c>
      <c r="I122" s="71" t="s">
        <v>118</v>
      </c>
      <c r="J122" s="71" t="s">
        <v>40</v>
      </c>
      <c r="K122" s="88">
        <v>50</v>
      </c>
      <c r="L122" s="71">
        <v>109.8</v>
      </c>
      <c r="M122" s="71">
        <v>100</v>
      </c>
      <c r="N122" s="95" t="s">
        <v>119</v>
      </c>
    </row>
    <row r="123" spans="1:14" ht="9.75" customHeight="1" x14ac:dyDescent="0.2">
      <c r="A123" s="874"/>
      <c r="B123" s="879"/>
      <c r="C123" s="946"/>
      <c r="D123" s="820"/>
      <c r="E123" s="822"/>
      <c r="F123" s="884"/>
      <c r="G123" s="97" t="s">
        <v>120</v>
      </c>
      <c r="H123" s="87" t="s">
        <v>73</v>
      </c>
      <c r="I123" s="71" t="s">
        <v>40</v>
      </c>
      <c r="J123" s="71" t="s">
        <v>40</v>
      </c>
      <c r="K123" s="88">
        <v>50</v>
      </c>
      <c r="L123" s="71">
        <v>113.5</v>
      </c>
      <c r="M123" s="71">
        <v>100</v>
      </c>
      <c r="N123" s="95" t="s">
        <v>43</v>
      </c>
    </row>
    <row r="124" spans="1:14" ht="9.75" customHeight="1" x14ac:dyDescent="0.2">
      <c r="A124" s="874"/>
      <c r="B124" s="879"/>
      <c r="C124" s="946"/>
      <c r="D124" s="820"/>
      <c r="E124" s="822"/>
      <c r="F124" s="884"/>
      <c r="G124" s="97" t="s">
        <v>121</v>
      </c>
      <c r="H124" s="87" t="s">
        <v>73</v>
      </c>
      <c r="I124" s="71" t="s">
        <v>40</v>
      </c>
      <c r="J124" s="71" t="s">
        <v>40</v>
      </c>
      <c r="K124" s="88">
        <v>50</v>
      </c>
      <c r="L124" s="71">
        <v>108.4</v>
      </c>
      <c r="M124" s="71">
        <v>100</v>
      </c>
      <c r="N124" s="95" t="s">
        <v>43</v>
      </c>
    </row>
    <row r="125" spans="1:14" ht="9.75" customHeight="1" x14ac:dyDescent="0.2">
      <c r="A125" s="874"/>
      <c r="B125" s="879"/>
      <c r="C125" s="946"/>
      <c r="D125" s="820"/>
      <c r="E125" s="822"/>
      <c r="F125" s="884"/>
      <c r="G125" s="97" t="s">
        <v>122</v>
      </c>
      <c r="H125" s="87" t="s">
        <v>73</v>
      </c>
      <c r="I125" s="71" t="s">
        <v>40</v>
      </c>
      <c r="J125" s="71" t="s">
        <v>40</v>
      </c>
      <c r="K125" s="88">
        <v>50</v>
      </c>
      <c r="L125" s="71">
        <v>114.4</v>
      </c>
      <c r="M125" s="71">
        <v>100</v>
      </c>
      <c r="N125" s="95" t="s">
        <v>43</v>
      </c>
    </row>
    <row r="126" spans="1:14" ht="9.75" customHeight="1" x14ac:dyDescent="0.2">
      <c r="A126" s="874"/>
      <c r="B126" s="879"/>
      <c r="C126" s="946"/>
      <c r="D126" s="820"/>
      <c r="E126" s="822"/>
      <c r="F126" s="884"/>
      <c r="G126" s="97" t="s">
        <v>123</v>
      </c>
      <c r="H126" s="87" t="s">
        <v>73</v>
      </c>
      <c r="I126" s="71" t="s">
        <v>40</v>
      </c>
      <c r="J126" s="71" t="s">
        <v>40</v>
      </c>
      <c r="K126" s="88">
        <v>50</v>
      </c>
      <c r="L126" s="71">
        <v>109.5</v>
      </c>
      <c r="M126" s="71">
        <v>100</v>
      </c>
      <c r="N126" s="95" t="s">
        <v>43</v>
      </c>
    </row>
    <row r="127" spans="1:14" ht="9.75" customHeight="1" x14ac:dyDescent="0.2">
      <c r="A127" s="874"/>
      <c r="B127" s="879"/>
      <c r="C127" s="946"/>
      <c r="D127" s="820"/>
      <c r="E127" s="822"/>
      <c r="F127" s="884"/>
      <c r="G127" s="97" t="s">
        <v>124</v>
      </c>
      <c r="H127" s="87" t="s">
        <v>73</v>
      </c>
      <c r="I127" s="71" t="s">
        <v>40</v>
      </c>
      <c r="J127" s="71" t="s">
        <v>40</v>
      </c>
      <c r="K127" s="88">
        <v>50</v>
      </c>
      <c r="L127" s="71">
        <v>109.2</v>
      </c>
      <c r="M127" s="71">
        <v>100</v>
      </c>
      <c r="N127" s="95" t="s">
        <v>43</v>
      </c>
    </row>
    <row r="128" spans="1:14" ht="9.75" customHeight="1" x14ac:dyDescent="0.2">
      <c r="A128" s="874"/>
      <c r="B128" s="879"/>
      <c r="C128" s="946"/>
      <c r="D128" s="820"/>
      <c r="E128" s="822"/>
      <c r="F128" s="884"/>
      <c r="G128" s="97" t="s">
        <v>125</v>
      </c>
      <c r="H128" s="87" t="s">
        <v>73</v>
      </c>
      <c r="I128" s="71" t="s">
        <v>40</v>
      </c>
      <c r="J128" s="71" t="s">
        <v>40</v>
      </c>
      <c r="K128" s="88">
        <v>50</v>
      </c>
      <c r="L128" s="71">
        <v>120.2</v>
      </c>
      <c r="M128" s="71">
        <v>100</v>
      </c>
      <c r="N128" s="95" t="s">
        <v>43</v>
      </c>
    </row>
    <row r="129" spans="1:14" ht="9.75" customHeight="1" x14ac:dyDescent="0.2">
      <c r="A129" s="874"/>
      <c r="B129" s="879"/>
      <c r="C129" s="946"/>
      <c r="D129" s="820"/>
      <c r="E129" s="822"/>
      <c r="F129" s="884"/>
      <c r="G129" s="97" t="s">
        <v>126</v>
      </c>
      <c r="H129" s="87" t="s">
        <v>73</v>
      </c>
      <c r="I129" s="71" t="s">
        <v>40</v>
      </c>
      <c r="J129" s="71" t="s">
        <v>40</v>
      </c>
      <c r="K129" s="88">
        <v>50</v>
      </c>
      <c r="L129" s="71">
        <v>112.9</v>
      </c>
      <c r="M129" s="71">
        <v>100</v>
      </c>
      <c r="N129" s="95" t="s">
        <v>43</v>
      </c>
    </row>
    <row r="130" spans="1:14" ht="9.75" customHeight="1" x14ac:dyDescent="0.2">
      <c r="A130" s="874"/>
      <c r="B130" s="879"/>
      <c r="C130" s="946"/>
      <c r="D130" s="820"/>
      <c r="E130" s="822"/>
      <c r="F130" s="823"/>
      <c r="G130" s="97" t="s">
        <v>127</v>
      </c>
      <c r="H130" s="87" t="s">
        <v>73</v>
      </c>
      <c r="I130" s="71" t="s">
        <v>40</v>
      </c>
      <c r="J130" s="71" t="s">
        <v>40</v>
      </c>
      <c r="K130" s="88">
        <v>50</v>
      </c>
      <c r="L130" s="71">
        <v>113.9</v>
      </c>
      <c r="M130" s="71">
        <v>100</v>
      </c>
      <c r="N130" s="95" t="s">
        <v>43</v>
      </c>
    </row>
    <row r="131" spans="1:14" ht="9.75" customHeight="1" x14ac:dyDescent="0.2">
      <c r="A131" s="874"/>
      <c r="B131" s="879"/>
      <c r="C131" s="946"/>
      <c r="D131" s="820"/>
      <c r="E131" s="822"/>
      <c r="F131" s="823"/>
      <c r="G131" s="439" t="s">
        <v>128</v>
      </c>
      <c r="H131" s="87" t="s">
        <v>73</v>
      </c>
      <c r="I131" s="71" t="s">
        <v>40</v>
      </c>
      <c r="J131" s="71" t="s">
        <v>40</v>
      </c>
      <c r="K131" s="88">
        <v>25</v>
      </c>
      <c r="L131" s="71">
        <v>58.58</v>
      </c>
      <c r="M131" s="71">
        <v>50</v>
      </c>
      <c r="N131" s="95" t="s">
        <v>43</v>
      </c>
    </row>
    <row r="132" spans="1:14" ht="9.75" customHeight="1" x14ac:dyDescent="0.2">
      <c r="A132" s="874"/>
      <c r="B132" s="879"/>
      <c r="C132" s="946"/>
      <c r="D132" s="820"/>
      <c r="E132" s="822"/>
      <c r="F132" s="823"/>
      <c r="G132" s="96" t="s">
        <v>129</v>
      </c>
      <c r="H132" s="90" t="s">
        <v>73</v>
      </c>
      <c r="I132" s="70" t="s">
        <v>40</v>
      </c>
      <c r="J132" s="70" t="s">
        <v>40</v>
      </c>
      <c r="K132" s="85">
        <v>500</v>
      </c>
      <c r="L132" s="70">
        <v>1201</v>
      </c>
      <c r="M132" s="70">
        <v>1000</v>
      </c>
      <c r="N132" s="86" t="s">
        <v>43</v>
      </c>
    </row>
    <row r="133" spans="1:14" ht="9.75" customHeight="1" x14ac:dyDescent="0.2">
      <c r="A133" s="874"/>
      <c r="B133" s="879"/>
      <c r="C133" s="946"/>
      <c r="D133" s="820"/>
      <c r="E133" s="822"/>
      <c r="F133" s="823"/>
      <c r="G133" s="89" t="s">
        <v>130</v>
      </c>
      <c r="H133" s="42" t="s">
        <v>73</v>
      </c>
      <c r="I133" s="70" t="s">
        <v>40</v>
      </c>
      <c r="J133" s="72" t="s">
        <v>40</v>
      </c>
      <c r="K133" s="85">
        <v>10</v>
      </c>
      <c r="L133" s="72">
        <v>62.6</v>
      </c>
      <c r="M133" s="70">
        <v>50</v>
      </c>
      <c r="N133" s="86" t="s">
        <v>43</v>
      </c>
    </row>
    <row r="134" spans="1:14" ht="9.75" customHeight="1" x14ac:dyDescent="0.2">
      <c r="A134" s="874"/>
      <c r="B134" s="879"/>
      <c r="C134" s="946"/>
      <c r="D134" s="820"/>
      <c r="E134" s="822"/>
      <c r="F134" s="823"/>
      <c r="G134" s="439" t="s">
        <v>131</v>
      </c>
      <c r="H134" s="71" t="s">
        <v>73</v>
      </c>
      <c r="I134" s="71" t="s">
        <v>40</v>
      </c>
      <c r="J134" s="71" t="s">
        <v>40</v>
      </c>
      <c r="K134" s="88">
        <v>50</v>
      </c>
      <c r="L134" s="71">
        <v>209</v>
      </c>
      <c r="M134" s="71">
        <v>200</v>
      </c>
      <c r="N134" s="95" t="s">
        <v>43</v>
      </c>
    </row>
    <row r="135" spans="1:14" ht="9.75" customHeight="1" x14ac:dyDescent="0.2">
      <c r="A135" s="874"/>
      <c r="B135" s="879"/>
      <c r="C135" s="946"/>
      <c r="D135" s="820"/>
      <c r="E135" s="822"/>
      <c r="F135" s="823"/>
      <c r="G135" s="166"/>
      <c r="H135" s="71"/>
      <c r="I135" s="72"/>
      <c r="J135" s="70"/>
      <c r="K135" s="85"/>
      <c r="L135" s="71"/>
      <c r="M135" s="72"/>
      <c r="N135" s="171"/>
    </row>
    <row r="136" spans="1:14" ht="9.75" customHeight="1" x14ac:dyDescent="0.2">
      <c r="A136" s="874"/>
      <c r="B136" s="879"/>
      <c r="C136" s="946"/>
      <c r="D136" s="820"/>
      <c r="E136" s="824"/>
      <c r="F136" s="825"/>
      <c r="G136" s="166"/>
      <c r="H136" s="71"/>
      <c r="I136" s="71"/>
      <c r="J136" s="72"/>
      <c r="K136" s="85"/>
      <c r="L136" s="71"/>
      <c r="M136" s="71"/>
      <c r="N136" s="95"/>
    </row>
    <row r="137" spans="1:14" ht="9.75" customHeight="1" x14ac:dyDescent="0.2">
      <c r="A137" s="874"/>
      <c r="B137" s="879"/>
      <c r="C137" s="946"/>
      <c r="D137" s="820"/>
      <c r="E137" s="822"/>
      <c r="F137" s="823"/>
      <c r="G137" s="95"/>
      <c r="H137" s="71"/>
      <c r="I137" s="74"/>
      <c r="J137" s="71"/>
      <c r="K137" s="88"/>
      <c r="L137" s="71"/>
      <c r="M137" s="74"/>
      <c r="N137" s="166"/>
    </row>
    <row r="138" spans="1:14" ht="9.75" customHeight="1" thickBot="1" x14ac:dyDescent="0.25">
      <c r="A138" s="875"/>
      <c r="B138" s="880"/>
      <c r="C138" s="946"/>
      <c r="D138" s="821"/>
      <c r="E138" s="826"/>
      <c r="F138" s="827"/>
      <c r="G138" s="167"/>
      <c r="H138" s="76"/>
      <c r="I138" s="77"/>
      <c r="J138" s="77"/>
      <c r="K138" s="80"/>
      <c r="L138" s="77"/>
      <c r="M138" s="77"/>
      <c r="N138" s="167"/>
    </row>
    <row r="139" spans="1:14" ht="12" customHeight="1" thickBot="1" x14ac:dyDescent="0.25">
      <c r="A139" s="871" t="s">
        <v>11</v>
      </c>
      <c r="B139" s="872"/>
      <c r="C139" s="125">
        <f>(C7*0.15%)*0.5</f>
        <v>279.3</v>
      </c>
      <c r="D139" s="183">
        <f>SUM(D140:D184)</f>
        <v>279</v>
      </c>
      <c r="E139" s="828"/>
      <c r="F139" s="829"/>
      <c r="G139" s="829"/>
      <c r="H139" s="829"/>
      <c r="I139" s="829"/>
      <c r="J139" s="829"/>
      <c r="K139" s="829"/>
      <c r="L139" s="829"/>
      <c r="M139" s="829"/>
      <c r="N139" s="191"/>
    </row>
    <row r="140" spans="1:14" ht="9.75" customHeight="1" x14ac:dyDescent="0.2">
      <c r="A140" s="801" t="s">
        <v>12</v>
      </c>
      <c r="B140" s="873" t="s">
        <v>327</v>
      </c>
      <c r="C140" s="876"/>
      <c r="D140" s="898">
        <v>60</v>
      </c>
      <c r="E140" s="812"/>
      <c r="F140" s="813"/>
      <c r="G140" s="69" t="s">
        <v>132</v>
      </c>
      <c r="H140" s="85" t="s">
        <v>73</v>
      </c>
      <c r="I140" s="70"/>
      <c r="J140" s="85" t="s">
        <v>40</v>
      </c>
      <c r="K140" s="70"/>
      <c r="L140" s="85">
        <v>104.56</v>
      </c>
      <c r="M140" s="90">
        <v>100</v>
      </c>
      <c r="N140" s="70" t="s">
        <v>45</v>
      </c>
    </row>
    <row r="141" spans="1:14" ht="9.75" customHeight="1" x14ac:dyDescent="0.2">
      <c r="A141" s="802"/>
      <c r="B141" s="874"/>
      <c r="C141" s="876"/>
      <c r="D141" s="899"/>
      <c r="E141" s="814"/>
      <c r="F141" s="815"/>
      <c r="G141" s="69" t="s">
        <v>133</v>
      </c>
      <c r="H141" s="85" t="s">
        <v>73</v>
      </c>
      <c r="I141" s="70"/>
      <c r="J141" s="85" t="s">
        <v>40</v>
      </c>
      <c r="K141" s="70"/>
      <c r="L141" s="85">
        <v>53.19</v>
      </c>
      <c r="M141" s="90">
        <v>50</v>
      </c>
      <c r="N141" s="70" t="s">
        <v>45</v>
      </c>
    </row>
    <row r="142" spans="1:14" ht="9.75" customHeight="1" x14ac:dyDescent="0.2">
      <c r="A142" s="802"/>
      <c r="B142" s="874"/>
      <c r="C142" s="876"/>
      <c r="D142" s="899"/>
      <c r="E142" s="814"/>
      <c r="F142" s="815"/>
      <c r="G142" s="69" t="s">
        <v>134</v>
      </c>
      <c r="H142" s="85" t="s">
        <v>52</v>
      </c>
      <c r="I142" s="70"/>
      <c r="J142" s="85" t="s">
        <v>40</v>
      </c>
      <c r="K142" s="70"/>
      <c r="L142" s="85">
        <v>12.13</v>
      </c>
      <c r="M142" s="90">
        <v>10</v>
      </c>
      <c r="N142" s="70" t="s">
        <v>43</v>
      </c>
    </row>
    <row r="143" spans="1:14" ht="9.75" customHeight="1" x14ac:dyDescent="0.2">
      <c r="A143" s="802"/>
      <c r="B143" s="874"/>
      <c r="C143" s="876"/>
      <c r="D143" s="899"/>
      <c r="E143" s="814"/>
      <c r="F143" s="815"/>
      <c r="G143" s="69" t="s">
        <v>135</v>
      </c>
      <c r="H143" s="85" t="s">
        <v>73</v>
      </c>
      <c r="I143" s="70"/>
      <c r="J143" s="85" t="s">
        <v>40</v>
      </c>
      <c r="K143" s="70"/>
      <c r="L143" s="85">
        <v>40.299999999999997</v>
      </c>
      <c r="M143" s="90">
        <v>35</v>
      </c>
      <c r="N143" s="70" t="s">
        <v>43</v>
      </c>
    </row>
    <row r="144" spans="1:14" ht="9.75" customHeight="1" x14ac:dyDescent="0.2">
      <c r="A144" s="802"/>
      <c r="B144" s="874"/>
      <c r="C144" s="876"/>
      <c r="D144" s="899"/>
      <c r="E144" s="814"/>
      <c r="F144" s="815"/>
      <c r="G144" s="69" t="s">
        <v>136</v>
      </c>
      <c r="H144" s="85" t="s">
        <v>39</v>
      </c>
      <c r="I144" s="70"/>
      <c r="J144" s="85" t="s">
        <v>40</v>
      </c>
      <c r="K144" s="70"/>
      <c r="L144" s="85">
        <v>114.71</v>
      </c>
      <c r="M144" s="90">
        <v>100</v>
      </c>
      <c r="N144" s="70" t="s">
        <v>45</v>
      </c>
    </row>
    <row r="145" spans="1:14" ht="9.75" customHeight="1" x14ac:dyDescent="0.2">
      <c r="A145" s="802"/>
      <c r="B145" s="874"/>
      <c r="C145" s="876"/>
      <c r="D145" s="899"/>
      <c r="E145" s="814"/>
      <c r="F145" s="815"/>
      <c r="G145" s="69" t="s">
        <v>137</v>
      </c>
      <c r="H145" s="85" t="s">
        <v>39</v>
      </c>
      <c r="I145" s="70"/>
      <c r="J145" s="85" t="s">
        <v>40</v>
      </c>
      <c r="K145" s="70"/>
      <c r="L145" s="85">
        <v>24.19</v>
      </c>
      <c r="M145" s="90">
        <v>20</v>
      </c>
      <c r="N145" s="70" t="s">
        <v>43</v>
      </c>
    </row>
    <row r="146" spans="1:14" ht="9.75" customHeight="1" x14ac:dyDescent="0.2">
      <c r="A146" s="802"/>
      <c r="B146" s="874"/>
      <c r="C146" s="876"/>
      <c r="D146" s="899"/>
      <c r="E146" s="814"/>
      <c r="F146" s="815"/>
      <c r="G146" s="69" t="s">
        <v>138</v>
      </c>
      <c r="H146" s="85" t="s">
        <v>52</v>
      </c>
      <c r="I146" s="70"/>
      <c r="J146" s="85" t="s">
        <v>40</v>
      </c>
      <c r="K146" s="70"/>
      <c r="L146" s="85">
        <v>64.239999999999995</v>
      </c>
      <c r="M146" s="90" t="s">
        <v>41</v>
      </c>
      <c r="N146" s="70" t="s">
        <v>43</v>
      </c>
    </row>
    <row r="147" spans="1:14" ht="9.75" customHeight="1" x14ac:dyDescent="0.2">
      <c r="A147" s="802"/>
      <c r="B147" s="874"/>
      <c r="C147" s="876"/>
      <c r="D147" s="899"/>
      <c r="E147" s="814"/>
      <c r="F147" s="815"/>
      <c r="G147" s="69" t="s">
        <v>139</v>
      </c>
      <c r="H147" s="85" t="s">
        <v>52</v>
      </c>
      <c r="I147" s="70"/>
      <c r="J147" s="85" t="s">
        <v>40</v>
      </c>
      <c r="K147" s="70"/>
      <c r="L147" s="85">
        <v>234.23</v>
      </c>
      <c r="M147" s="90">
        <v>225</v>
      </c>
      <c r="N147" s="70" t="s">
        <v>43</v>
      </c>
    </row>
    <row r="148" spans="1:14" ht="9.75" customHeight="1" x14ac:dyDescent="0.2">
      <c r="A148" s="802"/>
      <c r="B148" s="874"/>
      <c r="C148" s="876"/>
      <c r="D148" s="899"/>
      <c r="E148" s="814"/>
      <c r="F148" s="815"/>
      <c r="G148" s="69" t="s">
        <v>140</v>
      </c>
      <c r="H148" s="85" t="s">
        <v>52</v>
      </c>
      <c r="I148" s="70"/>
      <c r="J148" s="85" t="s">
        <v>40</v>
      </c>
      <c r="K148" s="70"/>
      <c r="L148" s="85">
        <v>21.54</v>
      </c>
      <c r="M148" s="90">
        <v>20</v>
      </c>
      <c r="N148" s="70" t="s">
        <v>43</v>
      </c>
    </row>
    <row r="149" spans="1:14" ht="9.75" customHeight="1" x14ac:dyDescent="0.2">
      <c r="A149" s="802"/>
      <c r="B149" s="874"/>
      <c r="C149" s="876"/>
      <c r="D149" s="899"/>
      <c r="E149" s="814"/>
      <c r="F149" s="815"/>
      <c r="G149" s="69" t="s">
        <v>141</v>
      </c>
      <c r="H149" s="85" t="s">
        <v>52</v>
      </c>
      <c r="I149" s="70"/>
      <c r="J149" s="85" t="s">
        <v>40</v>
      </c>
      <c r="K149" s="70"/>
      <c r="L149" s="85">
        <v>1157.9000000000001</v>
      </c>
      <c r="M149" s="90">
        <v>1000</v>
      </c>
      <c r="N149" s="70" t="s">
        <v>43</v>
      </c>
    </row>
    <row r="150" spans="1:14" ht="9.75" customHeight="1" x14ac:dyDescent="0.2">
      <c r="A150" s="802"/>
      <c r="B150" s="874"/>
      <c r="C150" s="876"/>
      <c r="D150" s="899"/>
      <c r="E150" s="814"/>
      <c r="F150" s="815"/>
      <c r="G150" s="69" t="s">
        <v>142</v>
      </c>
      <c r="H150" s="85" t="s">
        <v>52</v>
      </c>
      <c r="I150" s="70"/>
      <c r="J150" s="85" t="s">
        <v>40</v>
      </c>
      <c r="K150" s="70"/>
      <c r="L150" s="85">
        <v>32.49</v>
      </c>
      <c r="M150" s="90">
        <v>30</v>
      </c>
      <c r="N150" s="70" t="s">
        <v>43</v>
      </c>
    </row>
    <row r="151" spans="1:14" ht="9.75" customHeight="1" x14ac:dyDescent="0.2">
      <c r="A151" s="802"/>
      <c r="B151" s="874"/>
      <c r="C151" s="876"/>
      <c r="D151" s="899"/>
      <c r="E151" s="814"/>
      <c r="F151" s="815"/>
      <c r="G151" s="69" t="s">
        <v>143</v>
      </c>
      <c r="H151" s="85" t="s">
        <v>52</v>
      </c>
      <c r="I151" s="70"/>
      <c r="J151" s="85" t="s">
        <v>40</v>
      </c>
      <c r="K151" s="70"/>
      <c r="L151" s="85">
        <v>56.52</v>
      </c>
      <c r="M151" s="90">
        <v>50</v>
      </c>
      <c r="N151" s="70" t="s">
        <v>43</v>
      </c>
    </row>
    <row r="152" spans="1:14" ht="9.75" customHeight="1" x14ac:dyDescent="0.2">
      <c r="A152" s="802"/>
      <c r="B152" s="874"/>
      <c r="C152" s="876"/>
      <c r="D152" s="899"/>
      <c r="E152" s="814"/>
      <c r="F152" s="815"/>
      <c r="G152" s="73" t="s">
        <v>144</v>
      </c>
      <c r="H152" s="88" t="s">
        <v>52</v>
      </c>
      <c r="I152" s="71"/>
      <c r="J152" s="88" t="s">
        <v>40</v>
      </c>
      <c r="K152" s="71"/>
      <c r="L152" s="88">
        <v>47.13</v>
      </c>
      <c r="M152" s="87">
        <v>40</v>
      </c>
      <c r="N152" s="71" t="s">
        <v>43</v>
      </c>
    </row>
    <row r="153" spans="1:14" ht="9.75" customHeight="1" x14ac:dyDescent="0.2">
      <c r="A153" s="802"/>
      <c r="B153" s="874"/>
      <c r="C153" s="876"/>
      <c r="D153" s="899"/>
      <c r="E153" s="812"/>
      <c r="F153" s="813"/>
      <c r="G153" s="73" t="s">
        <v>145</v>
      </c>
      <c r="H153" s="88" t="s">
        <v>52</v>
      </c>
      <c r="I153" s="71"/>
      <c r="J153" s="88" t="s">
        <v>40</v>
      </c>
      <c r="K153" s="71"/>
      <c r="L153" s="88">
        <v>53.1</v>
      </c>
      <c r="M153" s="87">
        <v>50</v>
      </c>
      <c r="N153" s="71" t="s">
        <v>43</v>
      </c>
    </row>
    <row r="154" spans="1:14" ht="9.75" customHeight="1" x14ac:dyDescent="0.2">
      <c r="A154" s="803"/>
      <c r="B154" s="875"/>
      <c r="C154" s="877"/>
      <c r="D154" s="900"/>
      <c r="E154" s="830"/>
      <c r="F154" s="831"/>
      <c r="G154" s="75"/>
      <c r="H154" s="41"/>
      <c r="I154" s="77"/>
      <c r="J154" s="41"/>
      <c r="K154" s="77"/>
      <c r="L154" s="41"/>
      <c r="M154" s="93"/>
      <c r="N154" s="77"/>
    </row>
    <row r="155" spans="1:14" ht="9.75" customHeight="1" x14ac:dyDescent="0.2">
      <c r="A155" s="801" t="s">
        <v>13</v>
      </c>
      <c r="B155" s="873" t="s">
        <v>322</v>
      </c>
      <c r="C155" s="901"/>
      <c r="D155" s="898">
        <v>60</v>
      </c>
      <c r="E155" s="812"/>
      <c r="F155" s="813"/>
      <c r="G155" s="210"/>
      <c r="H155" s="91"/>
      <c r="I155" s="91"/>
      <c r="J155" s="27"/>
      <c r="K155" s="28"/>
      <c r="L155" s="27"/>
      <c r="M155" s="27"/>
      <c r="N155" s="92"/>
    </row>
    <row r="156" spans="1:14" ht="9.75" customHeight="1" x14ac:dyDescent="0.2">
      <c r="A156" s="802"/>
      <c r="B156" s="874"/>
      <c r="C156" s="876"/>
      <c r="D156" s="899"/>
      <c r="E156" s="814"/>
      <c r="F156" s="815"/>
      <c r="G156" s="89" t="s">
        <v>146</v>
      </c>
      <c r="H156" s="71" t="s">
        <v>73</v>
      </c>
      <c r="I156" s="71"/>
      <c r="J156" s="71" t="s">
        <v>40</v>
      </c>
      <c r="K156" s="71"/>
      <c r="L156" s="71">
        <v>5.5</v>
      </c>
      <c r="M156" s="409">
        <v>5</v>
      </c>
      <c r="N156" s="171" t="s">
        <v>119</v>
      </c>
    </row>
    <row r="157" spans="1:14" ht="9.75" customHeight="1" x14ac:dyDescent="0.2">
      <c r="A157" s="802"/>
      <c r="B157" s="879"/>
      <c r="C157" s="876"/>
      <c r="D157" s="899"/>
      <c r="E157" s="812"/>
      <c r="F157" s="813"/>
      <c r="G157" s="73" t="s">
        <v>147</v>
      </c>
      <c r="H157" s="42" t="s">
        <v>73</v>
      </c>
      <c r="I157" s="42"/>
      <c r="J157" s="72" t="s">
        <v>40</v>
      </c>
      <c r="K157" s="41"/>
      <c r="L157" s="72">
        <v>2.11</v>
      </c>
      <c r="M157" s="71">
        <v>2</v>
      </c>
      <c r="N157" s="95" t="s">
        <v>119</v>
      </c>
    </row>
    <row r="158" spans="1:14" ht="9.75" customHeight="1" x14ac:dyDescent="0.2">
      <c r="A158" s="802"/>
      <c r="B158" s="879"/>
      <c r="C158" s="876"/>
      <c r="D158" s="899"/>
      <c r="E158" s="814"/>
      <c r="F158" s="815"/>
      <c r="G158" s="73" t="s">
        <v>148</v>
      </c>
      <c r="H158" s="71" t="s">
        <v>73</v>
      </c>
      <c r="I158" s="71"/>
      <c r="J158" s="71" t="s">
        <v>40</v>
      </c>
      <c r="K158" s="71"/>
      <c r="L158" s="71">
        <v>23.02</v>
      </c>
      <c r="M158" s="71">
        <v>20</v>
      </c>
      <c r="N158" s="95" t="s">
        <v>119</v>
      </c>
    </row>
    <row r="159" spans="1:14" ht="9.75" customHeight="1" x14ac:dyDescent="0.2">
      <c r="A159" s="802"/>
      <c r="B159" s="879"/>
      <c r="C159" s="876"/>
      <c r="D159" s="899"/>
      <c r="E159" s="814"/>
      <c r="F159" s="815"/>
      <c r="G159" s="73" t="s">
        <v>149</v>
      </c>
      <c r="H159" s="87" t="s">
        <v>73</v>
      </c>
      <c r="I159" s="87"/>
      <c r="J159" s="71" t="s">
        <v>40</v>
      </c>
      <c r="K159" s="88"/>
      <c r="L159" s="71">
        <v>5.18</v>
      </c>
      <c r="M159" s="71">
        <v>5</v>
      </c>
      <c r="N159" s="95" t="s">
        <v>119</v>
      </c>
    </row>
    <row r="160" spans="1:14" ht="9.75" customHeight="1" x14ac:dyDescent="0.2">
      <c r="A160" s="802"/>
      <c r="B160" s="879"/>
      <c r="C160" s="876"/>
      <c r="D160" s="899"/>
      <c r="E160" s="814"/>
      <c r="F160" s="815"/>
      <c r="G160" s="73" t="s">
        <v>150</v>
      </c>
      <c r="H160" s="87" t="s">
        <v>73</v>
      </c>
      <c r="I160" s="87"/>
      <c r="J160" s="71" t="s">
        <v>40</v>
      </c>
      <c r="K160" s="88"/>
      <c r="L160" s="71">
        <v>109.37</v>
      </c>
      <c r="M160" s="71">
        <v>100</v>
      </c>
      <c r="N160" s="95" t="s">
        <v>119</v>
      </c>
    </row>
    <row r="161" spans="1:14" ht="9.75" customHeight="1" x14ac:dyDescent="0.2">
      <c r="A161" s="802"/>
      <c r="B161" s="879"/>
      <c r="C161" s="876"/>
      <c r="D161" s="899"/>
      <c r="E161" s="814"/>
      <c r="F161" s="815"/>
      <c r="G161" s="73"/>
      <c r="H161" s="87"/>
      <c r="I161" s="87"/>
      <c r="J161" s="71"/>
      <c r="K161" s="88"/>
      <c r="L161" s="71"/>
      <c r="M161" s="71"/>
      <c r="N161" s="95"/>
    </row>
    <row r="162" spans="1:14" ht="9.75" customHeight="1" x14ac:dyDescent="0.2">
      <c r="A162" s="803"/>
      <c r="B162" s="875"/>
      <c r="C162" s="877"/>
      <c r="D162" s="900"/>
      <c r="E162" s="925"/>
      <c r="F162" s="926"/>
      <c r="G162" s="89"/>
      <c r="H162" s="93"/>
      <c r="I162" s="42"/>
      <c r="J162" s="77"/>
      <c r="K162" s="41"/>
      <c r="L162" s="77"/>
      <c r="M162" s="72"/>
      <c r="N162" s="171"/>
    </row>
    <row r="163" spans="1:14" ht="9.75" customHeight="1" x14ac:dyDescent="0.2">
      <c r="A163" s="801" t="s">
        <v>14</v>
      </c>
      <c r="B163" s="873" t="s">
        <v>311</v>
      </c>
      <c r="C163" s="901"/>
      <c r="D163" s="898">
        <v>55</v>
      </c>
      <c r="E163" s="812"/>
      <c r="F163" s="813"/>
      <c r="G163" s="94"/>
      <c r="H163" s="28"/>
      <c r="I163" s="27"/>
      <c r="J163" s="28"/>
      <c r="K163" s="27"/>
      <c r="L163" s="28"/>
      <c r="M163" s="27"/>
      <c r="N163" s="92"/>
    </row>
    <row r="164" spans="1:14" ht="9.75" customHeight="1" x14ac:dyDescent="0.2">
      <c r="A164" s="802"/>
      <c r="B164" s="874"/>
      <c r="C164" s="876"/>
      <c r="D164" s="899"/>
      <c r="E164" s="814"/>
      <c r="F164" s="815"/>
      <c r="G164" s="73" t="s">
        <v>151</v>
      </c>
      <c r="H164" s="88" t="s">
        <v>73</v>
      </c>
      <c r="I164" s="71"/>
      <c r="J164" s="238" t="s">
        <v>40</v>
      </c>
      <c r="K164" s="238"/>
      <c r="L164" s="410">
        <v>1</v>
      </c>
      <c r="M164" s="71">
        <v>10</v>
      </c>
      <c r="N164" s="95" t="s">
        <v>43</v>
      </c>
    </row>
    <row r="165" spans="1:14" ht="9.75" customHeight="1" x14ac:dyDescent="0.2">
      <c r="A165" s="802"/>
      <c r="B165" s="874"/>
      <c r="C165" s="876"/>
      <c r="D165" s="899"/>
      <c r="E165" s="814"/>
      <c r="F165" s="815"/>
      <c r="G165" s="73"/>
      <c r="H165" s="88"/>
      <c r="I165" s="71"/>
      <c r="J165" s="88"/>
      <c r="K165" s="71"/>
      <c r="L165" s="88"/>
      <c r="M165" s="71"/>
      <c r="N165" s="95"/>
    </row>
    <row r="166" spans="1:14" ht="9.75" customHeight="1" x14ac:dyDescent="0.2">
      <c r="A166" s="802"/>
      <c r="B166" s="875"/>
      <c r="C166" s="877"/>
      <c r="D166" s="900"/>
      <c r="E166" s="830"/>
      <c r="F166" s="831"/>
      <c r="G166" s="77"/>
      <c r="H166" s="41"/>
      <c r="I166" s="77"/>
      <c r="J166" s="41"/>
      <c r="K166" s="77"/>
      <c r="L166" s="41"/>
      <c r="M166" s="77"/>
      <c r="N166" s="167"/>
    </row>
    <row r="167" spans="1:14" ht="9.75" customHeight="1" x14ac:dyDescent="0.2">
      <c r="A167" s="802"/>
      <c r="B167" s="873" t="s">
        <v>312</v>
      </c>
      <c r="C167" s="901"/>
      <c r="D167" s="898">
        <v>55</v>
      </c>
      <c r="E167" s="812"/>
      <c r="F167" s="813"/>
      <c r="G167" s="91"/>
      <c r="H167" s="91"/>
      <c r="I167" s="91"/>
      <c r="J167" s="27"/>
      <c r="K167" s="28"/>
      <c r="L167" s="27"/>
      <c r="M167" s="27"/>
      <c r="N167" s="92"/>
    </row>
    <row r="168" spans="1:14" ht="9.75" customHeight="1" x14ac:dyDescent="0.2">
      <c r="A168" s="802"/>
      <c r="B168" s="874"/>
      <c r="C168" s="876"/>
      <c r="D168" s="899"/>
      <c r="E168" s="814"/>
      <c r="F168" s="815"/>
      <c r="G168" s="90"/>
      <c r="H168" s="90"/>
      <c r="I168" s="90"/>
      <c r="J168" s="70"/>
      <c r="K168" s="85"/>
      <c r="L168" s="70"/>
      <c r="M168" s="70"/>
      <c r="N168" s="86"/>
    </row>
    <row r="169" spans="1:14" ht="9.75" customHeight="1" x14ac:dyDescent="0.2">
      <c r="A169" s="802"/>
      <c r="B169" s="874"/>
      <c r="C169" s="876"/>
      <c r="D169" s="899"/>
      <c r="E169" s="814"/>
      <c r="F169" s="815"/>
      <c r="G169" s="211" t="s">
        <v>153</v>
      </c>
      <c r="H169" s="90" t="s">
        <v>73</v>
      </c>
      <c r="I169" s="90" t="s">
        <v>154</v>
      </c>
      <c r="J169" s="70" t="s">
        <v>152</v>
      </c>
      <c r="K169" s="85">
        <v>10</v>
      </c>
      <c r="L169" s="70">
        <v>10</v>
      </c>
      <c r="M169" s="70">
        <v>10</v>
      </c>
      <c r="N169" s="86" t="s">
        <v>155</v>
      </c>
    </row>
    <row r="170" spans="1:14" ht="9.75" customHeight="1" x14ac:dyDescent="0.2">
      <c r="A170" s="802"/>
      <c r="B170" s="874"/>
      <c r="C170" s="876"/>
      <c r="D170" s="899"/>
      <c r="E170" s="814"/>
      <c r="F170" s="815"/>
      <c r="G170" s="211" t="s">
        <v>156</v>
      </c>
      <c r="H170" s="90" t="s">
        <v>73</v>
      </c>
      <c r="I170" s="90" t="s">
        <v>154</v>
      </c>
      <c r="J170" s="70" t="s">
        <v>152</v>
      </c>
      <c r="K170" s="85">
        <v>10</v>
      </c>
      <c r="L170" s="70">
        <v>10</v>
      </c>
      <c r="M170" s="70">
        <v>20</v>
      </c>
      <c r="N170" s="86" t="s">
        <v>155</v>
      </c>
    </row>
    <row r="171" spans="1:14" ht="9.75" customHeight="1" x14ac:dyDescent="0.2">
      <c r="A171" s="802"/>
      <c r="B171" s="874"/>
      <c r="C171" s="876"/>
      <c r="D171" s="899"/>
      <c r="E171" s="814"/>
      <c r="F171" s="815"/>
      <c r="G171" s="211"/>
      <c r="H171" s="90"/>
      <c r="I171" s="90"/>
      <c r="J171" s="70"/>
      <c r="K171" s="85"/>
      <c r="L171" s="70"/>
      <c r="M171" s="70"/>
      <c r="N171" s="86"/>
    </row>
    <row r="172" spans="1:14" ht="9.75" customHeight="1" x14ac:dyDescent="0.2">
      <c r="A172" s="803"/>
      <c r="B172" s="875"/>
      <c r="C172" s="877"/>
      <c r="D172" s="900"/>
      <c r="E172" s="830"/>
      <c r="F172" s="831"/>
      <c r="G172" s="421"/>
      <c r="H172" s="102"/>
      <c r="I172" s="102"/>
      <c r="J172" s="76"/>
      <c r="K172" s="101"/>
      <c r="L172" s="76"/>
      <c r="M172" s="76"/>
      <c r="N172" s="103"/>
    </row>
    <row r="173" spans="1:14" ht="9.75" customHeight="1" x14ac:dyDescent="0.2">
      <c r="A173" s="801" t="s">
        <v>15</v>
      </c>
      <c r="B173" s="873" t="s">
        <v>354</v>
      </c>
      <c r="C173" s="901"/>
      <c r="D173" s="898">
        <v>25</v>
      </c>
      <c r="E173" s="812"/>
      <c r="F173" s="813"/>
      <c r="G173" s="94"/>
      <c r="H173" s="28"/>
      <c r="I173" s="27"/>
      <c r="J173" s="28"/>
      <c r="K173" s="27"/>
      <c r="L173" s="28"/>
      <c r="M173" s="27"/>
      <c r="N173" s="92"/>
    </row>
    <row r="174" spans="1:14" ht="9.75" customHeight="1" x14ac:dyDescent="0.2">
      <c r="A174" s="802"/>
      <c r="B174" s="874"/>
      <c r="C174" s="876"/>
      <c r="D174" s="899"/>
      <c r="E174" s="814"/>
      <c r="F174" s="815"/>
      <c r="G174" s="69" t="s">
        <v>157</v>
      </c>
      <c r="H174" s="85" t="s">
        <v>158</v>
      </c>
      <c r="I174" s="70"/>
      <c r="J174" s="85" t="s">
        <v>40</v>
      </c>
      <c r="K174" s="70"/>
      <c r="L174" s="85">
        <v>3.96</v>
      </c>
      <c r="M174" s="70" t="s">
        <v>42</v>
      </c>
      <c r="N174" s="86" t="s">
        <v>119</v>
      </c>
    </row>
    <row r="175" spans="1:14" ht="9.75" customHeight="1" x14ac:dyDescent="0.2">
      <c r="A175" s="802"/>
      <c r="B175" s="874"/>
      <c r="C175" s="876"/>
      <c r="D175" s="899"/>
      <c r="E175" s="814"/>
      <c r="F175" s="815"/>
      <c r="G175" s="69" t="s">
        <v>159</v>
      </c>
      <c r="H175" s="85" t="s">
        <v>158</v>
      </c>
      <c r="I175" s="70"/>
      <c r="J175" s="85" t="s">
        <v>40</v>
      </c>
      <c r="K175" s="70"/>
      <c r="L175" s="85">
        <v>3.77</v>
      </c>
      <c r="M175" s="70" t="s">
        <v>42</v>
      </c>
      <c r="N175" s="86" t="s">
        <v>43</v>
      </c>
    </row>
    <row r="176" spans="1:14" ht="9.75" customHeight="1" x14ac:dyDescent="0.2">
      <c r="A176" s="802"/>
      <c r="B176" s="874"/>
      <c r="C176" s="876"/>
      <c r="D176" s="899"/>
      <c r="E176" s="814"/>
      <c r="F176" s="815"/>
      <c r="G176" s="73"/>
      <c r="H176" s="88"/>
      <c r="I176" s="71"/>
      <c r="J176" s="88"/>
      <c r="K176" s="71"/>
      <c r="L176" s="88"/>
      <c r="M176" s="71"/>
      <c r="N176" s="95"/>
    </row>
    <row r="177" spans="1:14" ht="9.75" customHeight="1" x14ac:dyDescent="0.2">
      <c r="A177" s="803"/>
      <c r="B177" s="875"/>
      <c r="C177" s="877"/>
      <c r="D177" s="899"/>
      <c r="E177" s="830"/>
      <c r="F177" s="831"/>
      <c r="G177" s="75"/>
      <c r="H177" s="41"/>
      <c r="I177" s="77"/>
      <c r="J177" s="41"/>
      <c r="K177" s="77"/>
      <c r="L177" s="41"/>
      <c r="M177" s="77"/>
      <c r="N177" s="167"/>
    </row>
    <row r="178" spans="1:14" ht="9.75" customHeight="1" x14ac:dyDescent="0.2">
      <c r="A178" s="904" t="s">
        <v>16</v>
      </c>
      <c r="B178" s="906" t="s">
        <v>328</v>
      </c>
      <c r="C178" s="909"/>
      <c r="D178" s="898">
        <v>24</v>
      </c>
      <c r="E178" s="914"/>
      <c r="F178" s="915"/>
      <c r="G178" s="160"/>
      <c r="H178" s="91"/>
      <c r="I178" s="91"/>
      <c r="J178" s="27"/>
      <c r="K178" s="28"/>
      <c r="L178" s="27"/>
      <c r="M178" s="27"/>
      <c r="N178" s="92"/>
    </row>
    <row r="179" spans="1:14" ht="9.75" customHeight="1" x14ac:dyDescent="0.2">
      <c r="A179" s="905"/>
      <c r="B179" s="907"/>
      <c r="C179" s="910"/>
      <c r="D179" s="899"/>
      <c r="E179" s="916"/>
      <c r="F179" s="917"/>
      <c r="G179" s="96" t="s">
        <v>160</v>
      </c>
      <c r="H179" s="90" t="s">
        <v>73</v>
      </c>
      <c r="I179" s="90"/>
      <c r="J179" s="70" t="s">
        <v>40</v>
      </c>
      <c r="K179" s="85"/>
      <c r="L179" s="70">
        <v>3.02</v>
      </c>
      <c r="M179" s="70" t="s">
        <v>42</v>
      </c>
      <c r="N179" s="86" t="s">
        <v>119</v>
      </c>
    </row>
    <row r="180" spans="1:14" ht="9.75" customHeight="1" x14ac:dyDescent="0.2">
      <c r="A180" s="905"/>
      <c r="B180" s="907"/>
      <c r="C180" s="910"/>
      <c r="D180" s="899"/>
      <c r="E180" s="916"/>
      <c r="F180" s="917"/>
      <c r="G180" s="96" t="s">
        <v>161</v>
      </c>
      <c r="H180" s="90" t="s">
        <v>73</v>
      </c>
      <c r="I180" s="90"/>
      <c r="J180" s="70" t="s">
        <v>40</v>
      </c>
      <c r="K180" s="85"/>
      <c r="L180" s="70">
        <v>21.47</v>
      </c>
      <c r="M180" s="70">
        <v>20</v>
      </c>
      <c r="N180" s="86" t="s">
        <v>43</v>
      </c>
    </row>
    <row r="181" spans="1:14" ht="9.75" customHeight="1" x14ac:dyDescent="0.2">
      <c r="A181" s="905"/>
      <c r="B181" s="907"/>
      <c r="C181" s="910"/>
      <c r="D181" s="899"/>
      <c r="E181" s="916"/>
      <c r="F181" s="917"/>
      <c r="G181" s="96" t="s">
        <v>162</v>
      </c>
      <c r="H181" s="90" t="s">
        <v>73</v>
      </c>
      <c r="I181" s="90"/>
      <c r="J181" s="70" t="s">
        <v>40</v>
      </c>
      <c r="K181" s="85"/>
      <c r="L181" s="70">
        <v>5.42</v>
      </c>
      <c r="M181" s="70">
        <v>5</v>
      </c>
      <c r="N181" s="86" t="s">
        <v>43</v>
      </c>
    </row>
    <row r="182" spans="1:14" ht="9.75" customHeight="1" x14ac:dyDescent="0.2">
      <c r="A182" s="905"/>
      <c r="B182" s="907"/>
      <c r="C182" s="910"/>
      <c r="D182" s="899"/>
      <c r="E182" s="916"/>
      <c r="F182" s="917"/>
      <c r="G182" s="96" t="s">
        <v>163</v>
      </c>
      <c r="H182" s="90" t="s">
        <v>73</v>
      </c>
      <c r="I182" s="90"/>
      <c r="J182" s="70" t="s">
        <v>40</v>
      </c>
      <c r="K182" s="85"/>
      <c r="L182" s="70">
        <v>21.66</v>
      </c>
      <c r="M182" s="70">
        <v>20</v>
      </c>
      <c r="N182" s="86" t="s">
        <v>43</v>
      </c>
    </row>
    <row r="183" spans="1:14" ht="9.75" customHeight="1" x14ac:dyDescent="0.2">
      <c r="A183" s="905"/>
      <c r="B183" s="907"/>
      <c r="C183" s="910"/>
      <c r="D183" s="899"/>
      <c r="E183" s="916"/>
      <c r="F183" s="917"/>
      <c r="G183" s="96"/>
      <c r="H183" s="90"/>
      <c r="I183" s="90"/>
      <c r="J183" s="70"/>
      <c r="K183" s="85"/>
      <c r="L183" s="70"/>
      <c r="M183" s="70"/>
      <c r="N183" s="86"/>
    </row>
    <row r="184" spans="1:14" ht="9.75" customHeight="1" x14ac:dyDescent="0.2">
      <c r="A184" s="905"/>
      <c r="B184" s="908"/>
      <c r="C184" s="911"/>
      <c r="D184" s="900"/>
      <c r="E184" s="830"/>
      <c r="F184" s="831"/>
      <c r="G184" s="209"/>
      <c r="H184" s="102"/>
      <c r="I184" s="102"/>
      <c r="J184" s="76"/>
      <c r="K184" s="101"/>
      <c r="L184" s="76"/>
      <c r="M184" s="76"/>
      <c r="N184" s="103"/>
    </row>
    <row r="185" spans="1:14" ht="9.75" customHeight="1" x14ac:dyDescent="0.2">
      <c r="A185" s="936" t="s">
        <v>17</v>
      </c>
      <c r="B185" s="939" t="s">
        <v>313</v>
      </c>
      <c r="C185" s="909"/>
      <c r="D185" s="819">
        <v>10</v>
      </c>
      <c r="E185" s="914"/>
      <c r="F185" s="915"/>
      <c r="G185" s="443"/>
      <c r="H185" s="91"/>
      <c r="I185" s="91"/>
      <c r="J185" s="27"/>
      <c r="K185" s="28"/>
      <c r="L185" s="27"/>
      <c r="M185" s="27"/>
      <c r="N185" s="92"/>
    </row>
    <row r="186" spans="1:14" ht="9.75" customHeight="1" x14ac:dyDescent="0.2">
      <c r="A186" s="937"/>
      <c r="B186" s="940"/>
      <c r="C186" s="910"/>
      <c r="D186" s="942"/>
      <c r="E186" s="814"/>
      <c r="F186" s="815"/>
      <c r="G186" s="444"/>
      <c r="H186" s="90"/>
      <c r="I186" s="90"/>
      <c r="J186" s="70"/>
      <c r="K186" s="85"/>
      <c r="L186" s="70"/>
      <c r="M186" s="70"/>
      <c r="N186" s="171"/>
    </row>
    <row r="187" spans="1:14" ht="9.75" customHeight="1" x14ac:dyDescent="0.2">
      <c r="A187" s="937"/>
      <c r="B187" s="940"/>
      <c r="C187" s="910"/>
      <c r="D187" s="942"/>
      <c r="E187" s="814"/>
      <c r="F187" s="815"/>
      <c r="G187" s="96" t="s">
        <v>164</v>
      </c>
      <c r="H187" s="90" t="s">
        <v>73</v>
      </c>
      <c r="I187" s="90"/>
      <c r="J187" s="70" t="s">
        <v>40</v>
      </c>
      <c r="K187" s="85"/>
      <c r="L187" s="70">
        <v>4.5</v>
      </c>
      <c r="M187" s="70">
        <v>4</v>
      </c>
      <c r="N187" s="71" t="s">
        <v>43</v>
      </c>
    </row>
    <row r="188" spans="1:14" ht="9.75" customHeight="1" x14ac:dyDescent="0.2">
      <c r="A188" s="937"/>
      <c r="B188" s="940"/>
      <c r="C188" s="910"/>
      <c r="D188" s="942"/>
      <c r="E188" s="814"/>
      <c r="F188" s="815"/>
      <c r="G188" s="444"/>
      <c r="H188" s="90"/>
      <c r="I188" s="90"/>
      <c r="J188" s="70"/>
      <c r="K188" s="85"/>
      <c r="L188" s="70"/>
      <c r="M188" s="70"/>
      <c r="N188" s="86"/>
    </row>
    <row r="189" spans="1:14" ht="11.25" customHeight="1" x14ac:dyDescent="0.2">
      <c r="A189" s="938"/>
      <c r="B189" s="941"/>
      <c r="C189" s="911"/>
      <c r="D189" s="821"/>
      <c r="E189" s="830"/>
      <c r="F189" s="831"/>
      <c r="G189" s="445"/>
      <c r="H189" s="102"/>
      <c r="I189" s="102"/>
      <c r="J189" s="76"/>
      <c r="K189" s="101"/>
      <c r="L189" s="76"/>
      <c r="M189" s="76"/>
      <c r="N189" s="103"/>
    </row>
    <row r="190" spans="1:14" ht="29.25" customHeight="1" x14ac:dyDescent="0.2">
      <c r="A190" s="790" t="s">
        <v>281</v>
      </c>
      <c r="B190" s="791"/>
      <c r="C190" s="796" t="s">
        <v>352</v>
      </c>
      <c r="D190" s="796"/>
      <c r="E190" s="928"/>
      <c r="F190" s="929"/>
      <c r="G190" s="797" t="s">
        <v>284</v>
      </c>
      <c r="H190" s="797" t="s">
        <v>285</v>
      </c>
      <c r="I190" s="797" t="s">
        <v>286</v>
      </c>
      <c r="J190" s="797" t="s">
        <v>360</v>
      </c>
      <c r="K190" s="797" t="s">
        <v>288</v>
      </c>
      <c r="L190" s="797" t="s">
        <v>289</v>
      </c>
      <c r="M190" s="797" t="s">
        <v>290</v>
      </c>
      <c r="N190" s="787" t="s">
        <v>291</v>
      </c>
    </row>
    <row r="191" spans="1:14" ht="11.25" customHeight="1" x14ac:dyDescent="0.2">
      <c r="A191" s="792"/>
      <c r="B191" s="793"/>
      <c r="C191" s="796" t="s">
        <v>279</v>
      </c>
      <c r="D191" s="796" t="s">
        <v>283</v>
      </c>
      <c r="E191" s="930"/>
      <c r="F191" s="931"/>
      <c r="G191" s="798"/>
      <c r="H191" s="798"/>
      <c r="I191" s="798"/>
      <c r="J191" s="798"/>
      <c r="K191" s="798"/>
      <c r="L191" s="798"/>
      <c r="M191" s="798"/>
      <c r="N191" s="788"/>
    </row>
    <row r="192" spans="1:14" ht="13.5" customHeight="1" thickBot="1" x14ac:dyDescent="0.25">
      <c r="A192" s="794"/>
      <c r="B192" s="795"/>
      <c r="C192" s="796"/>
      <c r="D192" s="796"/>
      <c r="E192" s="932"/>
      <c r="F192" s="933"/>
      <c r="G192" s="799"/>
      <c r="H192" s="799"/>
      <c r="I192" s="799"/>
      <c r="J192" s="799"/>
      <c r="K192" s="799"/>
      <c r="L192" s="799"/>
      <c r="M192" s="799"/>
      <c r="N192" s="789"/>
    </row>
    <row r="193" spans="1:14" ht="12" customHeight="1" thickBot="1" x14ac:dyDescent="0.25">
      <c r="A193" s="912" t="s">
        <v>18</v>
      </c>
      <c r="B193" s="913"/>
      <c r="C193" s="125">
        <f>(C7*0.15%)*0.1</f>
        <v>55.860000000000007</v>
      </c>
      <c r="D193" s="185">
        <f>SUM(D194:D219)</f>
        <v>56</v>
      </c>
      <c r="E193" s="927"/>
      <c r="F193" s="927"/>
      <c r="G193" s="927"/>
      <c r="H193" s="927"/>
      <c r="I193" s="927"/>
      <c r="J193" s="927"/>
      <c r="K193" s="927"/>
      <c r="L193" s="927"/>
      <c r="M193" s="927"/>
      <c r="N193" s="455"/>
    </row>
    <row r="194" spans="1:14" ht="9.75" customHeight="1" x14ac:dyDescent="0.2">
      <c r="A194" s="801" t="s">
        <v>19</v>
      </c>
      <c r="B194" s="873" t="s">
        <v>314</v>
      </c>
      <c r="C194" s="876"/>
      <c r="D194" s="898">
        <v>16</v>
      </c>
      <c r="E194" s="920"/>
      <c r="F194" s="921"/>
      <c r="G194" s="456"/>
      <c r="H194" s="457"/>
      <c r="I194" s="458"/>
      <c r="J194" s="459"/>
      <c r="K194" s="458"/>
      <c r="L194" s="459"/>
      <c r="M194" s="460"/>
      <c r="N194" s="458"/>
    </row>
    <row r="195" spans="1:14" ht="9.75" customHeight="1" x14ac:dyDescent="0.2">
      <c r="A195" s="802"/>
      <c r="B195" s="874"/>
      <c r="C195" s="876"/>
      <c r="D195" s="899"/>
      <c r="E195" s="902"/>
      <c r="F195" s="903"/>
      <c r="G195" s="461" t="s">
        <v>165</v>
      </c>
      <c r="H195" s="462" t="s">
        <v>73</v>
      </c>
      <c r="I195" s="463" t="s">
        <v>154</v>
      </c>
      <c r="J195" s="462" t="s">
        <v>166</v>
      </c>
      <c r="K195" s="463">
        <v>1</v>
      </c>
      <c r="L195" s="462">
        <v>1</v>
      </c>
      <c r="M195" s="464">
        <v>10</v>
      </c>
      <c r="N195" s="463" t="s">
        <v>155</v>
      </c>
    </row>
    <row r="196" spans="1:14" ht="9.75" customHeight="1" x14ac:dyDescent="0.2">
      <c r="A196" s="802"/>
      <c r="B196" s="874"/>
      <c r="C196" s="876"/>
      <c r="D196" s="899"/>
      <c r="E196" s="902"/>
      <c r="F196" s="903"/>
      <c r="G196" s="465" t="s">
        <v>167</v>
      </c>
      <c r="H196" s="466" t="s">
        <v>73</v>
      </c>
      <c r="I196" s="467" t="s">
        <v>154</v>
      </c>
      <c r="J196" s="466" t="s">
        <v>166</v>
      </c>
      <c r="K196" s="467">
        <v>1</v>
      </c>
      <c r="L196" s="466">
        <v>1</v>
      </c>
      <c r="M196" s="468">
        <v>10</v>
      </c>
      <c r="N196" s="467" t="s">
        <v>155</v>
      </c>
    </row>
    <row r="197" spans="1:14" ht="9.75" customHeight="1" x14ac:dyDescent="0.2">
      <c r="A197" s="802"/>
      <c r="B197" s="879"/>
      <c r="C197" s="876"/>
      <c r="D197" s="899"/>
      <c r="E197" s="902"/>
      <c r="F197" s="903"/>
      <c r="G197" s="461" t="s">
        <v>171</v>
      </c>
      <c r="H197" s="462" t="s">
        <v>73</v>
      </c>
      <c r="I197" s="463" t="s">
        <v>154</v>
      </c>
      <c r="J197" s="462" t="s">
        <v>166</v>
      </c>
      <c r="K197" s="463">
        <v>1</v>
      </c>
      <c r="L197" s="462">
        <v>1</v>
      </c>
      <c r="M197" s="464">
        <v>10</v>
      </c>
      <c r="N197" s="463" t="s">
        <v>155</v>
      </c>
    </row>
    <row r="198" spans="1:14" ht="18.75" customHeight="1" x14ac:dyDescent="0.2">
      <c r="A198" s="802"/>
      <c r="B198" s="879"/>
      <c r="C198" s="876"/>
      <c r="D198" s="899"/>
      <c r="E198" s="902"/>
      <c r="F198" s="903"/>
      <c r="G198" s="469" t="s">
        <v>168</v>
      </c>
      <c r="H198" s="462" t="s">
        <v>73</v>
      </c>
      <c r="I198" s="463" t="s">
        <v>154</v>
      </c>
      <c r="J198" s="462" t="s">
        <v>166</v>
      </c>
      <c r="K198" s="463">
        <v>1</v>
      </c>
      <c r="L198" s="462">
        <v>1</v>
      </c>
      <c r="M198" s="464">
        <v>1000</v>
      </c>
      <c r="N198" s="463" t="s">
        <v>169</v>
      </c>
    </row>
    <row r="199" spans="1:14" ht="20.25" customHeight="1" x14ac:dyDescent="0.2">
      <c r="A199" s="802"/>
      <c r="B199" s="879"/>
      <c r="C199" s="876"/>
      <c r="D199" s="899"/>
      <c r="E199" s="902"/>
      <c r="F199" s="903"/>
      <c r="G199" s="469" t="s">
        <v>170</v>
      </c>
      <c r="H199" s="462" t="s">
        <v>73</v>
      </c>
      <c r="I199" s="463" t="s">
        <v>154</v>
      </c>
      <c r="J199" s="462" t="s">
        <v>166</v>
      </c>
      <c r="K199" s="463">
        <v>1</v>
      </c>
      <c r="L199" s="462">
        <v>1</v>
      </c>
      <c r="M199" s="464">
        <v>40</v>
      </c>
      <c r="N199" s="463" t="s">
        <v>169</v>
      </c>
    </row>
    <row r="200" spans="1:14" ht="12" customHeight="1" x14ac:dyDescent="0.2">
      <c r="A200" s="802"/>
      <c r="B200" s="879"/>
      <c r="C200" s="876"/>
      <c r="D200" s="899"/>
      <c r="E200" s="902"/>
      <c r="F200" s="903"/>
      <c r="G200" s="461"/>
      <c r="H200" s="462"/>
      <c r="I200" s="463"/>
      <c r="J200" s="462"/>
      <c r="K200" s="463"/>
      <c r="L200" s="462"/>
      <c r="M200" s="464"/>
      <c r="N200" s="463"/>
    </row>
    <row r="201" spans="1:14" ht="9.75" customHeight="1" x14ac:dyDescent="0.2">
      <c r="A201" s="803"/>
      <c r="B201" s="875"/>
      <c r="C201" s="877"/>
      <c r="D201" s="900"/>
      <c r="E201" s="918"/>
      <c r="F201" s="919"/>
      <c r="G201" s="470"/>
      <c r="H201" s="471"/>
      <c r="I201" s="472"/>
      <c r="J201" s="471"/>
      <c r="K201" s="472"/>
      <c r="L201" s="471"/>
      <c r="M201" s="473"/>
      <c r="N201" s="472"/>
    </row>
    <row r="202" spans="1:14" ht="9.75" customHeight="1" x14ac:dyDescent="0.2">
      <c r="A202" s="801" t="s">
        <v>20</v>
      </c>
      <c r="B202" s="873" t="s">
        <v>315</v>
      </c>
      <c r="C202" s="901"/>
      <c r="D202" s="898">
        <v>16</v>
      </c>
      <c r="E202" s="920"/>
      <c r="F202" s="921"/>
      <c r="G202" s="474"/>
      <c r="H202" s="475"/>
      <c r="I202" s="475"/>
      <c r="J202" s="456"/>
      <c r="K202" s="457"/>
      <c r="L202" s="456"/>
      <c r="M202" s="456"/>
      <c r="N202" s="476"/>
    </row>
    <row r="203" spans="1:14" ht="9.75" customHeight="1" x14ac:dyDescent="0.2">
      <c r="A203" s="802"/>
      <c r="B203" s="874"/>
      <c r="C203" s="876"/>
      <c r="D203" s="899"/>
      <c r="E203" s="902"/>
      <c r="F203" s="903"/>
      <c r="G203" s="477"/>
      <c r="H203" s="464"/>
      <c r="I203" s="464"/>
      <c r="J203" s="463"/>
      <c r="K203" s="462"/>
      <c r="L203" s="463"/>
      <c r="M203" s="463"/>
      <c r="N203" s="478"/>
    </row>
    <row r="204" spans="1:14" ht="9.75" customHeight="1" x14ac:dyDescent="0.2">
      <c r="A204" s="802"/>
      <c r="B204" s="874"/>
      <c r="C204" s="876"/>
      <c r="D204" s="899"/>
      <c r="E204" s="902"/>
      <c r="F204" s="903"/>
      <c r="G204" s="477" t="s">
        <v>172</v>
      </c>
      <c r="H204" s="464" t="s">
        <v>73</v>
      </c>
      <c r="I204" s="464" t="s">
        <v>154</v>
      </c>
      <c r="J204" s="463" t="s">
        <v>166</v>
      </c>
      <c r="K204" s="462">
        <v>10</v>
      </c>
      <c r="L204" s="463">
        <v>10</v>
      </c>
      <c r="M204" s="463">
        <v>20</v>
      </c>
      <c r="N204" s="478" t="s">
        <v>169</v>
      </c>
    </row>
    <row r="205" spans="1:14" ht="9.75" customHeight="1" x14ac:dyDescent="0.2">
      <c r="A205" s="802"/>
      <c r="B205" s="874"/>
      <c r="C205" s="876"/>
      <c r="D205" s="899"/>
      <c r="E205" s="902"/>
      <c r="F205" s="903"/>
      <c r="G205" s="477" t="s">
        <v>173</v>
      </c>
      <c r="H205" s="464" t="s">
        <v>73</v>
      </c>
      <c r="I205" s="464" t="s">
        <v>154</v>
      </c>
      <c r="J205" s="463" t="s">
        <v>166</v>
      </c>
      <c r="K205" s="462">
        <v>10</v>
      </c>
      <c r="L205" s="463">
        <v>10</v>
      </c>
      <c r="M205" s="463">
        <v>10</v>
      </c>
      <c r="N205" s="478" t="s">
        <v>169</v>
      </c>
    </row>
    <row r="206" spans="1:14" ht="9.75" customHeight="1" x14ac:dyDescent="0.2">
      <c r="A206" s="802"/>
      <c r="B206" s="874"/>
      <c r="C206" s="876"/>
      <c r="D206" s="899"/>
      <c r="E206" s="902"/>
      <c r="F206" s="903"/>
      <c r="G206" s="477" t="s">
        <v>174</v>
      </c>
      <c r="H206" s="464" t="s">
        <v>73</v>
      </c>
      <c r="I206" s="464" t="s">
        <v>154</v>
      </c>
      <c r="J206" s="463" t="s">
        <v>166</v>
      </c>
      <c r="K206" s="462">
        <v>10</v>
      </c>
      <c r="L206" s="463">
        <v>10</v>
      </c>
      <c r="M206" s="463">
        <v>20</v>
      </c>
      <c r="N206" s="478" t="s">
        <v>169</v>
      </c>
    </row>
    <row r="207" spans="1:14" ht="9.75" customHeight="1" x14ac:dyDescent="0.2">
      <c r="A207" s="802"/>
      <c r="B207" s="874"/>
      <c r="C207" s="876"/>
      <c r="D207" s="899"/>
      <c r="E207" s="902"/>
      <c r="F207" s="903"/>
      <c r="G207" s="477"/>
      <c r="H207" s="464"/>
      <c r="I207" s="464"/>
      <c r="J207" s="463"/>
      <c r="K207" s="462"/>
      <c r="L207" s="463"/>
      <c r="M207" s="463"/>
      <c r="N207" s="478"/>
    </row>
    <row r="208" spans="1:14" ht="9.75" customHeight="1" x14ac:dyDescent="0.2">
      <c r="A208" s="803"/>
      <c r="B208" s="875"/>
      <c r="C208" s="877"/>
      <c r="D208" s="900"/>
      <c r="E208" s="918"/>
      <c r="F208" s="919"/>
      <c r="G208" s="466"/>
      <c r="H208" s="473"/>
      <c r="I208" s="468"/>
      <c r="J208" s="472"/>
      <c r="K208" s="466"/>
      <c r="L208" s="472"/>
      <c r="M208" s="467"/>
      <c r="N208" s="479"/>
    </row>
    <row r="209" spans="1:14" ht="9.75" customHeight="1" x14ac:dyDescent="0.2">
      <c r="A209" s="801" t="s">
        <v>21</v>
      </c>
      <c r="B209" s="873" t="s">
        <v>316</v>
      </c>
      <c r="C209" s="901"/>
      <c r="D209" s="898">
        <v>16</v>
      </c>
      <c r="E209" s="920"/>
      <c r="F209" s="921"/>
      <c r="G209" s="456"/>
      <c r="H209" s="457"/>
      <c r="I209" s="456"/>
      <c r="J209" s="457"/>
      <c r="K209" s="456"/>
      <c r="L209" s="457"/>
      <c r="M209" s="456"/>
      <c r="N209" s="476"/>
    </row>
    <row r="210" spans="1:14" ht="9.75" customHeight="1" x14ac:dyDescent="0.2">
      <c r="A210" s="802"/>
      <c r="B210" s="874"/>
      <c r="C210" s="876"/>
      <c r="D210" s="899"/>
      <c r="E210" s="902"/>
      <c r="F210" s="903"/>
      <c r="G210" s="461" t="s">
        <v>175</v>
      </c>
      <c r="H210" s="462" t="s">
        <v>73</v>
      </c>
      <c r="I210" s="463"/>
      <c r="J210" s="462" t="s">
        <v>176</v>
      </c>
      <c r="K210" s="463"/>
      <c r="L210" s="462">
        <v>10</v>
      </c>
      <c r="M210" s="463">
        <v>100</v>
      </c>
      <c r="N210" s="478" t="s">
        <v>169</v>
      </c>
    </row>
    <row r="211" spans="1:14" ht="9.75" customHeight="1" x14ac:dyDescent="0.2">
      <c r="A211" s="802"/>
      <c r="B211" s="874"/>
      <c r="C211" s="876"/>
      <c r="D211" s="899"/>
      <c r="E211" s="902"/>
      <c r="F211" s="903"/>
      <c r="G211" s="461" t="s">
        <v>175</v>
      </c>
      <c r="H211" s="462" t="s">
        <v>158</v>
      </c>
      <c r="I211" s="463"/>
      <c r="J211" s="462" t="s">
        <v>176</v>
      </c>
      <c r="K211" s="463"/>
      <c r="L211" s="462">
        <v>10</v>
      </c>
      <c r="M211" s="463">
        <v>500</v>
      </c>
      <c r="N211" s="478" t="s">
        <v>169</v>
      </c>
    </row>
    <row r="212" spans="1:14" ht="9.75" customHeight="1" x14ac:dyDescent="0.2">
      <c r="A212" s="802"/>
      <c r="B212" s="874"/>
      <c r="C212" s="876"/>
      <c r="D212" s="899"/>
      <c r="E212" s="902"/>
      <c r="F212" s="903"/>
      <c r="G212" s="461" t="s">
        <v>177</v>
      </c>
      <c r="H212" s="462" t="s">
        <v>73</v>
      </c>
      <c r="I212" s="463"/>
      <c r="J212" s="462" t="s">
        <v>176</v>
      </c>
      <c r="K212" s="463"/>
      <c r="L212" s="462">
        <v>5</v>
      </c>
      <c r="M212" s="463">
        <v>50</v>
      </c>
      <c r="N212" s="478" t="s">
        <v>169</v>
      </c>
    </row>
    <row r="213" spans="1:14" ht="9.75" customHeight="1" x14ac:dyDescent="0.2">
      <c r="A213" s="802"/>
      <c r="B213" s="874"/>
      <c r="C213" s="876"/>
      <c r="D213" s="899"/>
      <c r="E213" s="902"/>
      <c r="F213" s="903"/>
      <c r="G213" s="461" t="s">
        <v>177</v>
      </c>
      <c r="H213" s="462" t="s">
        <v>158</v>
      </c>
      <c r="I213" s="463"/>
      <c r="J213" s="462" t="s">
        <v>176</v>
      </c>
      <c r="K213" s="463"/>
      <c r="L213" s="462">
        <v>5</v>
      </c>
      <c r="M213" s="463">
        <v>1000</v>
      </c>
      <c r="N213" s="478" t="s">
        <v>169</v>
      </c>
    </row>
    <row r="214" spans="1:14" ht="9.75" customHeight="1" x14ac:dyDescent="0.2">
      <c r="A214" s="803"/>
      <c r="B214" s="875"/>
      <c r="C214" s="877"/>
      <c r="D214" s="900"/>
      <c r="E214" s="934"/>
      <c r="F214" s="935"/>
      <c r="G214" s="470" t="s">
        <v>178</v>
      </c>
      <c r="H214" s="466" t="s">
        <v>73</v>
      </c>
      <c r="I214" s="472"/>
      <c r="J214" s="466" t="s">
        <v>179</v>
      </c>
      <c r="K214" s="472"/>
      <c r="L214" s="466">
        <v>5</v>
      </c>
      <c r="M214" s="472">
        <v>10</v>
      </c>
      <c r="N214" s="480" t="s">
        <v>169</v>
      </c>
    </row>
    <row r="215" spans="1:14" ht="9.75" customHeight="1" x14ac:dyDescent="0.2">
      <c r="A215" s="801" t="s">
        <v>22</v>
      </c>
      <c r="B215" s="873" t="s">
        <v>329</v>
      </c>
      <c r="C215" s="901"/>
      <c r="D215" s="898">
        <v>8</v>
      </c>
      <c r="E215" s="943"/>
      <c r="F215" s="944"/>
      <c r="G215" s="474"/>
      <c r="H215" s="475"/>
      <c r="I215" s="456"/>
      <c r="J215" s="456"/>
      <c r="K215" s="457"/>
      <c r="L215" s="456"/>
      <c r="M215" s="456"/>
      <c r="N215" s="476"/>
    </row>
    <row r="216" spans="1:14" ht="9.75" customHeight="1" x14ac:dyDescent="0.2">
      <c r="A216" s="802"/>
      <c r="B216" s="874"/>
      <c r="C216" s="876"/>
      <c r="D216" s="899"/>
      <c r="E216" s="902"/>
      <c r="F216" s="903"/>
      <c r="G216" s="477"/>
      <c r="H216" s="464"/>
      <c r="I216" s="463"/>
      <c r="J216" s="463"/>
      <c r="K216" s="462"/>
      <c r="L216" s="463"/>
      <c r="M216" s="463"/>
      <c r="N216" s="478"/>
    </row>
    <row r="217" spans="1:14" ht="9.75" customHeight="1" x14ac:dyDescent="0.2">
      <c r="A217" s="802"/>
      <c r="B217" s="874"/>
      <c r="C217" s="876"/>
      <c r="D217" s="899"/>
      <c r="E217" s="902"/>
      <c r="F217" s="903"/>
      <c r="G217" s="477" t="s">
        <v>180</v>
      </c>
      <c r="H217" s="464" t="s">
        <v>73</v>
      </c>
      <c r="I217" s="463"/>
      <c r="J217" s="463" t="s">
        <v>181</v>
      </c>
      <c r="K217" s="462"/>
      <c r="L217" s="463">
        <v>0.77400000000000002</v>
      </c>
      <c r="M217" s="463" t="s">
        <v>42</v>
      </c>
      <c r="N217" s="478" t="s">
        <v>169</v>
      </c>
    </row>
    <row r="218" spans="1:14" ht="9.75" customHeight="1" x14ac:dyDescent="0.2">
      <c r="A218" s="802"/>
      <c r="B218" s="874"/>
      <c r="C218" s="876"/>
      <c r="D218" s="899"/>
      <c r="E218" s="902"/>
      <c r="F218" s="903"/>
      <c r="G218" s="477"/>
      <c r="H218" s="464"/>
      <c r="I218" s="463"/>
      <c r="J218" s="463"/>
      <c r="K218" s="462"/>
      <c r="L218" s="463"/>
      <c r="M218" s="463"/>
      <c r="N218" s="478"/>
    </row>
    <row r="219" spans="1:14" ht="9.75" customHeight="1" x14ac:dyDescent="0.2">
      <c r="A219" s="803"/>
      <c r="B219" s="875"/>
      <c r="C219" s="877"/>
      <c r="D219" s="900"/>
      <c r="E219" s="934"/>
      <c r="F219" s="935"/>
      <c r="G219" s="481"/>
      <c r="H219" s="473"/>
      <c r="I219" s="472"/>
      <c r="J219" s="472"/>
      <c r="K219" s="471"/>
      <c r="L219" s="472"/>
      <c r="M219" s="472"/>
      <c r="N219" s="480"/>
    </row>
    <row r="220" spans="1:14" x14ac:dyDescent="0.2">
      <c r="A220" s="801" t="s">
        <v>22</v>
      </c>
      <c r="B220" s="873" t="s">
        <v>182</v>
      </c>
      <c r="C220" s="901"/>
      <c r="D220" s="898">
        <v>6</v>
      </c>
      <c r="E220" s="943"/>
      <c r="F220" s="944"/>
      <c r="G220" s="474"/>
      <c r="H220" s="475"/>
      <c r="I220" s="456"/>
      <c r="J220" s="456"/>
      <c r="K220" s="457"/>
      <c r="L220" s="456"/>
      <c r="M220" s="456"/>
      <c r="N220" s="476"/>
    </row>
    <row r="221" spans="1:14" x14ac:dyDescent="0.2">
      <c r="A221" s="802"/>
      <c r="B221" s="874"/>
      <c r="C221" s="876"/>
      <c r="D221" s="899"/>
      <c r="E221" s="902"/>
      <c r="F221" s="903"/>
      <c r="G221" s="477" t="s">
        <v>183</v>
      </c>
      <c r="H221" s="464" t="s">
        <v>73</v>
      </c>
      <c r="I221" s="463"/>
      <c r="J221" s="463" t="s">
        <v>189</v>
      </c>
      <c r="K221" s="462"/>
      <c r="L221" s="463">
        <v>3</v>
      </c>
      <c r="M221" s="463">
        <v>100</v>
      </c>
      <c r="N221" s="478" t="s">
        <v>169</v>
      </c>
    </row>
    <row r="222" spans="1:14" x14ac:dyDescent="0.2">
      <c r="A222" s="802"/>
      <c r="B222" s="874"/>
      <c r="C222" s="876"/>
      <c r="D222" s="899"/>
      <c r="E222" s="902"/>
      <c r="F222" s="903"/>
      <c r="G222" s="477" t="s">
        <v>184</v>
      </c>
      <c r="H222" s="464" t="s">
        <v>73</v>
      </c>
      <c r="I222" s="463"/>
      <c r="J222" s="463" t="s">
        <v>189</v>
      </c>
      <c r="K222" s="462"/>
      <c r="L222" s="463" t="s">
        <v>185</v>
      </c>
      <c r="M222" s="463">
        <v>20</v>
      </c>
      <c r="N222" s="478" t="s">
        <v>169</v>
      </c>
    </row>
    <row r="223" spans="1:14" x14ac:dyDescent="0.2">
      <c r="A223" s="802"/>
      <c r="B223" s="874"/>
      <c r="C223" s="876"/>
      <c r="D223" s="899"/>
      <c r="E223" s="902"/>
      <c r="F223" s="903"/>
      <c r="G223" s="464"/>
      <c r="H223" s="464"/>
      <c r="I223" s="463"/>
      <c r="J223" s="463"/>
      <c r="K223" s="462"/>
      <c r="L223" s="463"/>
      <c r="M223" s="463"/>
      <c r="N223" s="478"/>
    </row>
    <row r="224" spans="1:14" x14ac:dyDescent="0.2">
      <c r="A224" s="803"/>
      <c r="B224" s="875"/>
      <c r="C224" s="877"/>
      <c r="D224" s="900"/>
      <c r="E224" s="934"/>
      <c r="F224" s="935"/>
      <c r="G224" s="473"/>
      <c r="H224" s="473"/>
      <c r="I224" s="472"/>
      <c r="J224" s="472"/>
      <c r="K224" s="471"/>
      <c r="L224" s="472"/>
      <c r="M224" s="472"/>
      <c r="N224" s="480"/>
    </row>
    <row r="226" spans="2:13" ht="12" thickBot="1" x14ac:dyDescent="0.25">
      <c r="B226" s="49" t="s">
        <v>23</v>
      </c>
      <c r="C226" s="147"/>
    </row>
    <row r="227" spans="2:13" ht="13.5" thickBot="1" x14ac:dyDescent="0.25">
      <c r="C227" s="193">
        <f>SUM(C15:C224)+SUM(D15:D74)</f>
        <v>1489.6</v>
      </c>
    </row>
    <row r="228" spans="2:13" ht="15" x14ac:dyDescent="0.2">
      <c r="B228" s="227"/>
      <c r="C228" s="228"/>
      <c r="D228" s="228"/>
      <c r="E228" s="228"/>
      <c r="F228" s="228"/>
      <c r="G228" s="229"/>
      <c r="H228" s="229"/>
      <c r="I228" s="229"/>
      <c r="J228" s="230"/>
      <c r="K228" s="231"/>
      <c r="L228" s="231"/>
      <c r="M228" s="231"/>
    </row>
    <row r="229" spans="2:13" ht="15" x14ac:dyDescent="0.2">
      <c r="B229" s="227" t="s">
        <v>186</v>
      </c>
      <c r="C229" s="228" t="s">
        <v>187</v>
      </c>
      <c r="D229" s="228"/>
      <c r="E229" s="228"/>
      <c r="F229" s="228"/>
      <c r="G229" s="229"/>
      <c r="H229" s="229"/>
      <c r="I229" s="229"/>
      <c r="J229" s="230"/>
      <c r="K229" s="231"/>
      <c r="L229" s="231"/>
      <c r="M229" s="231"/>
    </row>
    <row r="230" spans="2:13" ht="15" x14ac:dyDescent="0.2">
      <c r="B230" s="227"/>
      <c r="C230" s="228" t="s">
        <v>361</v>
      </c>
      <c r="D230" s="228"/>
      <c r="E230" s="228"/>
      <c r="F230" s="228"/>
      <c r="G230" s="232"/>
      <c r="H230" s="232"/>
      <c r="I230" s="232"/>
      <c r="J230" s="233"/>
      <c r="K230" s="234"/>
      <c r="L230" s="234"/>
      <c r="M230" s="234"/>
    </row>
    <row r="231" spans="2:13" ht="15" x14ac:dyDescent="0.2">
      <c r="B231" s="232"/>
      <c r="C231" s="228" t="s">
        <v>188</v>
      </c>
      <c r="D231" s="228"/>
      <c r="E231" s="228"/>
      <c r="F231" s="228"/>
      <c r="G231" s="228"/>
      <c r="H231" s="228"/>
      <c r="I231" s="232"/>
      <c r="J231" s="233"/>
      <c r="K231" s="234"/>
      <c r="L231" s="234"/>
      <c r="M231" s="234"/>
    </row>
  </sheetData>
  <protectedRanges>
    <protectedRange sqref="H3" name="Range2"/>
    <protectedRange password="CDC0" sqref="C3:D4 C6:D7 G9:H9 F15:F93 H75:M76 G15:N73 D178 N75:N93 H6 K7 G77:M93 N138 D220:N224 G97:N137 D96:F177 E179:F184 N140:N189 D185:M189 N194:N219 D193:M219 G138:M184" name="Range1"/>
    <protectedRange password="CDC0" sqref="E192:F192" name="Range1_1"/>
  </protectedRanges>
  <mergeCells count="272">
    <mergeCell ref="A1:K1"/>
    <mergeCell ref="A220:A224"/>
    <mergeCell ref="B220:B224"/>
    <mergeCell ref="C220:C224"/>
    <mergeCell ref="D220:D224"/>
    <mergeCell ref="E220:F220"/>
    <mergeCell ref="E221:F221"/>
    <mergeCell ref="E222:F222"/>
    <mergeCell ref="E223:F223"/>
    <mergeCell ref="E224:F224"/>
    <mergeCell ref="E116:F116"/>
    <mergeCell ref="E129:F129"/>
    <mergeCell ref="E127:F127"/>
    <mergeCell ref="E126:F126"/>
    <mergeCell ref="E125:F125"/>
    <mergeCell ref="E124:F124"/>
    <mergeCell ref="E123:F123"/>
    <mergeCell ref="E122:F122"/>
    <mergeCell ref="E121:F121"/>
    <mergeCell ref="E120:F120"/>
    <mergeCell ref="E119:F119"/>
    <mergeCell ref="E118:F118"/>
    <mergeCell ref="E117:F117"/>
    <mergeCell ref="E128:F128"/>
    <mergeCell ref="E101:F101"/>
    <mergeCell ref="E100:F100"/>
    <mergeCell ref="E102:F102"/>
    <mergeCell ref="E103:F103"/>
    <mergeCell ref="E105:F105"/>
    <mergeCell ref="E104:F104"/>
    <mergeCell ref="A94:B95"/>
    <mergeCell ref="A96:A138"/>
    <mergeCell ref="B96:B138"/>
    <mergeCell ref="C96:C138"/>
    <mergeCell ref="E109:F109"/>
    <mergeCell ref="E110:F110"/>
    <mergeCell ref="E111:F111"/>
    <mergeCell ref="E112:F112"/>
    <mergeCell ref="E113:F113"/>
    <mergeCell ref="E114:F114"/>
    <mergeCell ref="E115:F115"/>
    <mergeCell ref="E217:F217"/>
    <mergeCell ref="E218:F218"/>
    <mergeCell ref="E219:F219"/>
    <mergeCell ref="E184:F184"/>
    <mergeCell ref="A185:A189"/>
    <mergeCell ref="B185:B189"/>
    <mergeCell ref="C185:C189"/>
    <mergeCell ref="D185:D189"/>
    <mergeCell ref="E208:F208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04:F204"/>
    <mergeCell ref="E205:F205"/>
    <mergeCell ref="E206:F206"/>
    <mergeCell ref="E207:F207"/>
    <mergeCell ref="A215:A219"/>
    <mergeCell ref="B215:B219"/>
    <mergeCell ref="C215:C219"/>
    <mergeCell ref="E183:F183"/>
    <mergeCell ref="E193:M193"/>
    <mergeCell ref="E185:F185"/>
    <mergeCell ref="E189:F189"/>
    <mergeCell ref="E194:F194"/>
    <mergeCell ref="E186:F186"/>
    <mergeCell ref="E187:F187"/>
    <mergeCell ref="E188:F188"/>
    <mergeCell ref="E190:F192"/>
    <mergeCell ref="E172:F172"/>
    <mergeCell ref="E169:F169"/>
    <mergeCell ref="E170:F170"/>
    <mergeCell ref="E171:F171"/>
    <mergeCell ref="E173:F173"/>
    <mergeCell ref="E162:F162"/>
    <mergeCell ref="E166:F166"/>
    <mergeCell ref="E167:F167"/>
    <mergeCell ref="E168:F168"/>
    <mergeCell ref="E165:F165"/>
    <mergeCell ref="E163:F163"/>
    <mergeCell ref="E164:F164"/>
    <mergeCell ref="D215:D219"/>
    <mergeCell ref="E21:E27"/>
    <mergeCell ref="E196:F196"/>
    <mergeCell ref="D140:D154"/>
    <mergeCell ref="E140:F140"/>
    <mergeCell ref="E141:F141"/>
    <mergeCell ref="E142:F142"/>
    <mergeCell ref="E143:F143"/>
    <mergeCell ref="E157:F157"/>
    <mergeCell ref="E158:F158"/>
    <mergeCell ref="D28:D42"/>
    <mergeCell ref="D43:D49"/>
    <mergeCell ref="D50:D73"/>
    <mergeCell ref="E97:F97"/>
    <mergeCell ref="E28:E42"/>
    <mergeCell ref="E43:E49"/>
    <mergeCell ref="E50:E73"/>
    <mergeCell ref="E134:F134"/>
    <mergeCell ref="F28:F42"/>
    <mergeCell ref="F43:F49"/>
    <mergeCell ref="D96:D138"/>
    <mergeCell ref="E160:F160"/>
    <mergeCell ref="E161:F161"/>
    <mergeCell ref="E159:F159"/>
    <mergeCell ref="A202:A208"/>
    <mergeCell ref="B202:B208"/>
    <mergeCell ref="C202:C208"/>
    <mergeCell ref="D202:D208"/>
    <mergeCell ref="E195:F195"/>
    <mergeCell ref="A209:A214"/>
    <mergeCell ref="B209:B214"/>
    <mergeCell ref="C209:C214"/>
    <mergeCell ref="D209:D214"/>
    <mergeCell ref="E201:F201"/>
    <mergeCell ref="E202:F202"/>
    <mergeCell ref="E203:F203"/>
    <mergeCell ref="E199:F199"/>
    <mergeCell ref="E200:F200"/>
    <mergeCell ref="A173:A177"/>
    <mergeCell ref="B173:B177"/>
    <mergeCell ref="C173:C177"/>
    <mergeCell ref="D173:D177"/>
    <mergeCell ref="E198:F198"/>
    <mergeCell ref="A178:A184"/>
    <mergeCell ref="B178:B184"/>
    <mergeCell ref="C178:C184"/>
    <mergeCell ref="D178:D184"/>
    <mergeCell ref="A193:B193"/>
    <mergeCell ref="E197:F197"/>
    <mergeCell ref="A194:A201"/>
    <mergeCell ref="B194:B201"/>
    <mergeCell ref="C194:C201"/>
    <mergeCell ref="D194:D201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E182:F182"/>
    <mergeCell ref="A155:A162"/>
    <mergeCell ref="D155:D162"/>
    <mergeCell ref="A163:A172"/>
    <mergeCell ref="B163:B166"/>
    <mergeCell ref="C163:C166"/>
    <mergeCell ref="D163:D166"/>
    <mergeCell ref="B167:B172"/>
    <mergeCell ref="C167:C172"/>
    <mergeCell ref="D167:D172"/>
    <mergeCell ref="B155:B162"/>
    <mergeCell ref="C155:C162"/>
    <mergeCell ref="A50:A73"/>
    <mergeCell ref="B50:B73"/>
    <mergeCell ref="C50:C73"/>
    <mergeCell ref="A43:A49"/>
    <mergeCell ref="B43:B49"/>
    <mergeCell ref="C43:C49"/>
    <mergeCell ref="A74:A93"/>
    <mergeCell ref="I74:N74"/>
    <mergeCell ref="C77:C93"/>
    <mergeCell ref="D77:D93"/>
    <mergeCell ref="C75:C76"/>
    <mergeCell ref="D75:D76"/>
    <mergeCell ref="E75:E76"/>
    <mergeCell ref="B75:B76"/>
    <mergeCell ref="A139:B139"/>
    <mergeCell ref="A140:A154"/>
    <mergeCell ref="B140:B154"/>
    <mergeCell ref="C140:C154"/>
    <mergeCell ref="A15:A20"/>
    <mergeCell ref="B15:B20"/>
    <mergeCell ref="C15:C20"/>
    <mergeCell ref="K12:K14"/>
    <mergeCell ref="D15:D20"/>
    <mergeCell ref="F15:F20"/>
    <mergeCell ref="A28:A42"/>
    <mergeCell ref="B28:B42"/>
    <mergeCell ref="C28:C42"/>
    <mergeCell ref="A21:A27"/>
    <mergeCell ref="B21:B27"/>
    <mergeCell ref="C21:C27"/>
    <mergeCell ref="D21:D27"/>
    <mergeCell ref="F21:F27"/>
    <mergeCell ref="E15:E20"/>
    <mergeCell ref="E150:F150"/>
    <mergeCell ref="E151:F151"/>
    <mergeCell ref="E106:F106"/>
    <mergeCell ref="E107:F107"/>
    <mergeCell ref="E108:F108"/>
    <mergeCell ref="A10:B10"/>
    <mergeCell ref="A12:B14"/>
    <mergeCell ref="C10:F10"/>
    <mergeCell ref="C12:F12"/>
    <mergeCell ref="L12:L14"/>
    <mergeCell ref="M12:M14"/>
    <mergeCell ref="N12:N14"/>
    <mergeCell ref="G12:G14"/>
    <mergeCell ref="H12:H14"/>
    <mergeCell ref="I12:I14"/>
    <mergeCell ref="J12:J14"/>
    <mergeCell ref="A3:B3"/>
    <mergeCell ref="A4:B4"/>
    <mergeCell ref="A5:B5"/>
    <mergeCell ref="C5:D5"/>
    <mergeCell ref="C3:E3"/>
    <mergeCell ref="C4:E4"/>
    <mergeCell ref="A8:B8"/>
    <mergeCell ref="A9:B9"/>
    <mergeCell ref="A6:B6"/>
    <mergeCell ref="C6:D6"/>
    <mergeCell ref="A7:B7"/>
    <mergeCell ref="C7:D7"/>
    <mergeCell ref="C8:F8"/>
    <mergeCell ref="C9:F9"/>
    <mergeCell ref="E155:F155"/>
    <mergeCell ref="E156:F156"/>
    <mergeCell ref="G7:J7"/>
    <mergeCell ref="F50:F73"/>
    <mergeCell ref="E98:F98"/>
    <mergeCell ref="E99:F99"/>
    <mergeCell ref="E130:F130"/>
    <mergeCell ref="E131:F131"/>
    <mergeCell ref="E132:F132"/>
    <mergeCell ref="E133:F133"/>
    <mergeCell ref="E135:F135"/>
    <mergeCell ref="E136:F136"/>
    <mergeCell ref="E137:F137"/>
    <mergeCell ref="E138:F138"/>
    <mergeCell ref="E144:F144"/>
    <mergeCell ref="E139:M139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N94:N96"/>
    <mergeCell ref="B77:B93"/>
    <mergeCell ref="E77:E93"/>
    <mergeCell ref="C94:D94"/>
    <mergeCell ref="I94:I96"/>
    <mergeCell ref="J94:J96"/>
    <mergeCell ref="K94:K96"/>
    <mergeCell ref="L94:L96"/>
    <mergeCell ref="E94:F96"/>
    <mergeCell ref="G94:G96"/>
    <mergeCell ref="H94:H96"/>
    <mergeCell ref="M94:M96"/>
    <mergeCell ref="F78:F81"/>
    <mergeCell ref="F83:F90"/>
    <mergeCell ref="N190:N192"/>
    <mergeCell ref="A190:B192"/>
    <mergeCell ref="C191:C192"/>
    <mergeCell ref="D191:D192"/>
    <mergeCell ref="I190:I192"/>
    <mergeCell ref="J190:J192"/>
    <mergeCell ref="K190:K192"/>
    <mergeCell ref="L190:L192"/>
    <mergeCell ref="M190:M192"/>
    <mergeCell ref="C190:D190"/>
    <mergeCell ref="G190:G192"/>
    <mergeCell ref="H190:H192"/>
  </mergeCells>
  <phoneticPr fontId="8" type="noConversion"/>
  <hyperlinks>
    <hyperlink ref="K7" r:id="rId1"/>
  </hyperlinks>
  <pageMargins left="0.74803149606299213" right="0.31496062992125984" top="0.98425196850393704" bottom="0.98425196850393704" header="0.51181102362204722" footer="0.51181102362204722"/>
  <pageSetup paperSize="9" scale="41" orientation="landscape" r:id="rId2"/>
  <headerFooter alignWithMargins="0">
    <oddHeader>&amp;CResidue Plan for Bovine&amp;RPage &amp;P of &amp;N</oddHeader>
  </headerFooter>
  <rowBreaks count="2" manualBreakCount="2">
    <brk id="93" max="13" man="1"/>
    <brk id="189" max="13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view="pageBreakPreview" topLeftCell="A7" zoomScaleNormal="100" zoomScaleSheetLayoutView="100" workbookViewId="0">
      <selection activeCell="J7" sqref="J7"/>
    </sheetView>
  </sheetViews>
  <sheetFormatPr defaultColWidth="9.140625" defaultRowHeight="11.25" x14ac:dyDescent="0.2"/>
  <cols>
    <col min="1" max="1" width="3.42578125" style="2" customWidth="1"/>
    <col min="2" max="2" width="23" style="2" customWidth="1"/>
    <col min="3" max="3" width="7.28515625" style="35" customWidth="1"/>
    <col min="4" max="4" width="19.5703125" style="2" customWidth="1"/>
    <col min="5" max="5" width="21.42578125" style="2" customWidth="1"/>
    <col min="6" max="6" width="14.28515625" style="2" customWidth="1"/>
    <col min="7" max="7" width="19.85546875" style="2" customWidth="1"/>
    <col min="8" max="8" width="20.42578125" style="2" customWidth="1"/>
    <col min="9" max="9" width="15.42578125" style="2" customWidth="1"/>
    <col min="10" max="10" width="19.140625" style="2" customWidth="1"/>
    <col min="11" max="11" width="20.140625" style="2" customWidth="1"/>
    <col min="12" max="12" width="37.85546875" style="2" customWidth="1"/>
    <col min="13" max="16384" width="9.140625" style="2"/>
  </cols>
  <sheetData>
    <row r="1" spans="1:12" ht="12.75" x14ac:dyDescent="0.2">
      <c r="A1" s="36" t="s">
        <v>271</v>
      </c>
      <c r="B1" s="1"/>
      <c r="K1" s="376" t="s">
        <v>270</v>
      </c>
      <c r="L1" s="335"/>
    </row>
    <row r="2" spans="1:12" ht="14.25" customHeight="1" x14ac:dyDescent="0.2">
      <c r="K2" s="377" t="s">
        <v>225</v>
      </c>
      <c r="L2" s="335"/>
    </row>
    <row r="3" spans="1:12" ht="12.75" customHeight="1" x14ac:dyDescent="0.2">
      <c r="A3" s="1287" t="s">
        <v>273</v>
      </c>
      <c r="B3" s="1288"/>
      <c r="C3" s="953" t="s">
        <v>194</v>
      </c>
      <c r="D3" s="954"/>
      <c r="E3" s="955"/>
      <c r="G3" s="118" t="s">
        <v>272</v>
      </c>
      <c r="H3" s="172"/>
      <c r="K3" s="377" t="s">
        <v>192</v>
      </c>
      <c r="L3" s="335"/>
    </row>
    <row r="4" spans="1:12" ht="12.75" customHeight="1" x14ac:dyDescent="0.2">
      <c r="A4" s="1289" t="s">
        <v>274</v>
      </c>
      <c r="B4" s="1290"/>
      <c r="C4" s="1096">
        <v>2022</v>
      </c>
      <c r="D4" s="1097"/>
      <c r="E4" s="3"/>
      <c r="F4" s="4"/>
      <c r="G4" s="4"/>
      <c r="K4" s="378" t="s">
        <v>362</v>
      </c>
      <c r="L4" s="335"/>
    </row>
    <row r="5" spans="1:12" ht="12.75" customHeight="1" x14ac:dyDescent="0.2">
      <c r="A5" s="1287" t="s">
        <v>276</v>
      </c>
      <c r="B5" s="1288"/>
      <c r="C5" s="1281" t="s">
        <v>275</v>
      </c>
      <c r="D5" s="1282"/>
      <c r="E5" s="56"/>
      <c r="F5" s="4"/>
      <c r="G5" s="4"/>
      <c r="I5" s="126"/>
      <c r="J5" s="126"/>
    </row>
    <row r="6" spans="1:12" ht="12.75" customHeight="1" thickBot="1" x14ac:dyDescent="0.25">
      <c r="A6" s="123"/>
      <c r="B6" s="124"/>
      <c r="C6" s="1285"/>
      <c r="D6" s="1285"/>
      <c r="E6" s="50"/>
      <c r="F6" s="4"/>
      <c r="G6" s="109"/>
      <c r="I6" s="126"/>
      <c r="J6" s="126"/>
    </row>
    <row r="7" spans="1:12" ht="43.5" customHeight="1" x14ac:dyDescent="0.2">
      <c r="A7" s="1192" t="s">
        <v>277</v>
      </c>
      <c r="B7" s="1293"/>
      <c r="C7" s="1324">
        <v>767</v>
      </c>
      <c r="D7" s="1325"/>
      <c r="E7" s="333" t="s">
        <v>292</v>
      </c>
    </row>
    <row r="8" spans="1:12" ht="20.100000000000001" customHeight="1" x14ac:dyDescent="0.2">
      <c r="A8" s="1192" t="s">
        <v>278</v>
      </c>
      <c r="B8" s="1288"/>
      <c r="C8" s="1326" t="s">
        <v>293</v>
      </c>
      <c r="D8" s="1327"/>
    </row>
    <row r="9" spans="1:12" ht="14.25" customHeight="1" thickBot="1" x14ac:dyDescent="0.25">
      <c r="A9" s="1192" t="s">
        <v>279</v>
      </c>
      <c r="B9" s="1193"/>
      <c r="C9" s="1322">
        <f>IF(C7&lt;=1500,(5),C7/300)</f>
        <v>5</v>
      </c>
      <c r="D9" s="1323"/>
    </row>
    <row r="10" spans="1:12" ht="14.25" customHeight="1" thickBot="1" x14ac:dyDescent="0.25">
      <c r="A10" s="1192" t="s">
        <v>280</v>
      </c>
      <c r="B10" s="1193"/>
      <c r="C10" s="1317">
        <v>10</v>
      </c>
      <c r="D10" s="1318"/>
      <c r="E10" s="122" t="s">
        <v>32</v>
      </c>
      <c r="F10" s="203"/>
      <c r="G10" s="204"/>
      <c r="H10" s="172"/>
    </row>
    <row r="11" spans="1:12" ht="9.75" customHeight="1" x14ac:dyDescent="0.2">
      <c r="B11" s="8"/>
      <c r="C11" s="139"/>
      <c r="D11" s="52"/>
      <c r="E11" s="9"/>
      <c r="F11" s="9"/>
    </row>
    <row r="12" spans="1:12" ht="26.25" customHeight="1" x14ac:dyDescent="0.2">
      <c r="A12" s="1019" t="s">
        <v>281</v>
      </c>
      <c r="B12" s="1319"/>
      <c r="C12" s="1129" t="s">
        <v>278</v>
      </c>
      <c r="D12" s="1130"/>
      <c r="E12" s="1035" t="s">
        <v>284</v>
      </c>
      <c r="F12" s="1035" t="s">
        <v>285</v>
      </c>
      <c r="G12" s="1035" t="s">
        <v>286</v>
      </c>
      <c r="H12" s="1035" t="s">
        <v>287</v>
      </c>
      <c r="I12" s="1035" t="s">
        <v>288</v>
      </c>
      <c r="J12" s="1035" t="s">
        <v>289</v>
      </c>
      <c r="K12" s="1035" t="s">
        <v>290</v>
      </c>
      <c r="L12" s="1038" t="s">
        <v>291</v>
      </c>
    </row>
    <row r="13" spans="1:12" ht="23.25" customHeight="1" x14ac:dyDescent="0.2">
      <c r="A13" s="1320"/>
      <c r="B13" s="1321"/>
      <c r="C13" s="346" t="s">
        <v>282</v>
      </c>
      <c r="D13" s="347" t="s">
        <v>283</v>
      </c>
      <c r="E13" s="1037"/>
      <c r="F13" s="1036"/>
      <c r="G13" s="1037"/>
      <c r="H13" s="1037"/>
      <c r="I13" s="1037"/>
      <c r="J13" s="1037"/>
      <c r="K13" s="1037"/>
      <c r="L13" s="1040"/>
    </row>
    <row r="14" spans="1:12" ht="23.25" customHeight="1" x14ac:dyDescent="0.2">
      <c r="A14" s="1314" t="s">
        <v>9</v>
      </c>
      <c r="B14" s="508" t="s">
        <v>302</v>
      </c>
      <c r="C14" s="881">
        <f>C9</f>
        <v>5</v>
      </c>
      <c r="D14" s="809">
        <v>10</v>
      </c>
      <c r="E14" s="514" t="s">
        <v>71</v>
      </c>
      <c r="F14" s="515" t="s">
        <v>269</v>
      </c>
      <c r="G14" s="515" t="s">
        <v>74</v>
      </c>
      <c r="H14" s="515" t="s">
        <v>40</v>
      </c>
      <c r="I14" s="515">
        <v>0.09</v>
      </c>
      <c r="J14" s="516">
        <v>0.09</v>
      </c>
      <c r="K14" s="517" t="s">
        <v>42</v>
      </c>
      <c r="L14" s="517" t="s">
        <v>43</v>
      </c>
    </row>
    <row r="15" spans="1:12" ht="9.75" customHeight="1" x14ac:dyDescent="0.2">
      <c r="A15" s="1315"/>
      <c r="B15" s="509" t="s">
        <v>303</v>
      </c>
      <c r="C15" s="882"/>
      <c r="D15" s="810"/>
      <c r="E15" s="419"/>
      <c r="F15" s="420"/>
      <c r="G15" s="420"/>
      <c r="H15" s="420"/>
      <c r="I15" s="420"/>
      <c r="J15" s="420"/>
      <c r="K15" s="420"/>
      <c r="L15" s="420"/>
    </row>
    <row r="16" spans="1:12" ht="9.75" customHeight="1" x14ac:dyDescent="0.2">
      <c r="A16" s="1315"/>
      <c r="B16" s="510" t="s">
        <v>304</v>
      </c>
      <c r="C16" s="882"/>
      <c r="D16" s="810"/>
      <c r="E16" s="518" t="s">
        <v>72</v>
      </c>
      <c r="F16" s="519" t="s">
        <v>269</v>
      </c>
      <c r="G16" s="519" t="s">
        <v>74</v>
      </c>
      <c r="H16" s="519" t="s">
        <v>40</v>
      </c>
      <c r="I16" s="519">
        <v>0.4</v>
      </c>
      <c r="J16" s="520">
        <v>0.48</v>
      </c>
      <c r="K16" s="521" t="s">
        <v>42</v>
      </c>
      <c r="L16" s="521" t="s">
        <v>43</v>
      </c>
    </row>
    <row r="17" spans="1:12" ht="9.75" customHeight="1" x14ac:dyDescent="0.2">
      <c r="A17" s="1315"/>
      <c r="B17" s="510" t="s">
        <v>305</v>
      </c>
      <c r="C17" s="882"/>
      <c r="D17" s="810"/>
      <c r="E17" s="518" t="s">
        <v>75</v>
      </c>
      <c r="F17" s="519" t="s">
        <v>269</v>
      </c>
      <c r="G17" s="519" t="s">
        <v>74</v>
      </c>
      <c r="H17" s="519" t="s">
        <v>40</v>
      </c>
      <c r="I17" s="519">
        <v>0.4</v>
      </c>
      <c r="J17" s="520">
        <v>0.46</v>
      </c>
      <c r="K17" s="521" t="s">
        <v>42</v>
      </c>
      <c r="L17" s="521" t="s">
        <v>43</v>
      </c>
    </row>
    <row r="18" spans="1:12" ht="9.75" customHeight="1" x14ac:dyDescent="0.2">
      <c r="A18" s="1315"/>
      <c r="B18" s="510" t="s">
        <v>306</v>
      </c>
      <c r="C18" s="882"/>
      <c r="D18" s="810"/>
      <c r="E18" s="518" t="s">
        <v>76</v>
      </c>
      <c r="F18" s="519" t="s">
        <v>269</v>
      </c>
      <c r="G18" s="519" t="s">
        <v>74</v>
      </c>
      <c r="H18" s="519" t="s">
        <v>40</v>
      </c>
      <c r="I18" s="519">
        <v>0.4</v>
      </c>
      <c r="J18" s="246">
        <v>0.46</v>
      </c>
      <c r="K18" s="521" t="s">
        <v>42</v>
      </c>
      <c r="L18" s="521" t="s">
        <v>43</v>
      </c>
    </row>
    <row r="19" spans="1:12" ht="9.75" customHeight="1" x14ac:dyDescent="0.2">
      <c r="A19" s="1315"/>
      <c r="B19" s="510" t="s">
        <v>307</v>
      </c>
      <c r="C19" s="882"/>
      <c r="D19" s="810"/>
      <c r="E19" s="522" t="s">
        <v>77</v>
      </c>
      <c r="F19" s="523" t="s">
        <v>269</v>
      </c>
      <c r="G19" s="523" t="s">
        <v>74</v>
      </c>
      <c r="H19" s="523" t="s">
        <v>40</v>
      </c>
      <c r="I19" s="523">
        <v>0.4</v>
      </c>
      <c r="J19" s="524">
        <v>0.46</v>
      </c>
      <c r="K19" s="525" t="s">
        <v>42</v>
      </c>
      <c r="L19" s="525" t="s">
        <v>43</v>
      </c>
    </row>
    <row r="20" spans="1:12" ht="9.75" customHeight="1" x14ac:dyDescent="0.2">
      <c r="A20" s="1315"/>
      <c r="B20" s="509" t="s">
        <v>308</v>
      </c>
      <c r="C20" s="882"/>
      <c r="D20" s="810"/>
      <c r="E20" s="511" t="s">
        <v>79</v>
      </c>
      <c r="F20" s="515" t="s">
        <v>269</v>
      </c>
      <c r="G20" s="526"/>
      <c r="H20" s="515" t="s">
        <v>40</v>
      </c>
      <c r="I20" s="526"/>
      <c r="J20" s="250">
        <v>0.89</v>
      </c>
      <c r="K20" s="517" t="s">
        <v>42</v>
      </c>
      <c r="L20" s="517" t="s">
        <v>43</v>
      </c>
    </row>
    <row r="21" spans="1:12" ht="10.15" customHeight="1" x14ac:dyDescent="0.2">
      <c r="A21" s="1315"/>
      <c r="B21" s="511" t="s">
        <v>79</v>
      </c>
      <c r="C21" s="882"/>
      <c r="D21" s="810"/>
      <c r="E21" s="511" t="s">
        <v>78</v>
      </c>
      <c r="F21" s="519" t="s">
        <v>269</v>
      </c>
      <c r="G21" s="527"/>
      <c r="H21" s="519" t="s">
        <v>40</v>
      </c>
      <c r="I21" s="527"/>
      <c r="J21" s="528">
        <v>0.88</v>
      </c>
      <c r="K21" s="521" t="s">
        <v>42</v>
      </c>
      <c r="L21" s="521" t="s">
        <v>43</v>
      </c>
    </row>
    <row r="22" spans="1:12" ht="10.15" customHeight="1" x14ac:dyDescent="0.2">
      <c r="A22" s="1315"/>
      <c r="B22" s="511" t="s">
        <v>78</v>
      </c>
      <c r="C22" s="882"/>
      <c r="D22" s="810"/>
      <c r="E22" s="511" t="s">
        <v>80</v>
      </c>
      <c r="F22" s="519" t="s">
        <v>269</v>
      </c>
      <c r="G22" s="529"/>
      <c r="H22" s="519" t="s">
        <v>40</v>
      </c>
      <c r="I22" s="529"/>
      <c r="J22" s="252">
        <v>0.83</v>
      </c>
      <c r="K22" s="521" t="s">
        <v>42</v>
      </c>
      <c r="L22" s="521" t="s">
        <v>43</v>
      </c>
    </row>
    <row r="23" spans="1:12" ht="10.15" customHeight="1" x14ac:dyDescent="0.2">
      <c r="A23" s="1315"/>
      <c r="B23" s="511" t="s">
        <v>80</v>
      </c>
      <c r="C23" s="882"/>
      <c r="D23" s="810"/>
      <c r="E23" s="530" t="s">
        <v>83</v>
      </c>
      <c r="F23" s="519" t="s">
        <v>269</v>
      </c>
      <c r="G23" s="531"/>
      <c r="H23" s="519" t="s">
        <v>40</v>
      </c>
      <c r="I23" s="531"/>
      <c r="J23" s="252">
        <v>0.83</v>
      </c>
      <c r="K23" s="521" t="s">
        <v>42</v>
      </c>
      <c r="L23" s="521" t="s">
        <v>43</v>
      </c>
    </row>
    <row r="24" spans="1:12" ht="10.15" customHeight="1" x14ac:dyDescent="0.2">
      <c r="A24" s="1315"/>
      <c r="B24" s="512" t="s">
        <v>81</v>
      </c>
      <c r="C24" s="882"/>
      <c r="D24" s="810"/>
      <c r="E24" s="512" t="s">
        <v>81</v>
      </c>
      <c r="F24" s="519" t="s">
        <v>269</v>
      </c>
      <c r="G24" s="531"/>
      <c r="H24" s="519" t="s">
        <v>40</v>
      </c>
      <c r="I24" s="531"/>
      <c r="J24" s="532">
        <v>0.93</v>
      </c>
      <c r="K24" s="521" t="s">
        <v>42</v>
      </c>
      <c r="L24" s="521" t="s">
        <v>43</v>
      </c>
    </row>
    <row r="25" spans="1:12" ht="12.75" customHeight="1" x14ac:dyDescent="0.2">
      <c r="A25" s="1316"/>
      <c r="B25" s="513"/>
      <c r="C25" s="883"/>
      <c r="D25" s="811"/>
      <c r="E25" s="533" t="s">
        <v>89</v>
      </c>
      <c r="F25" s="523" t="s">
        <v>269</v>
      </c>
      <c r="G25" s="534"/>
      <c r="H25" s="523" t="s">
        <v>40</v>
      </c>
      <c r="I25" s="534"/>
      <c r="J25" s="535">
        <v>5.16</v>
      </c>
      <c r="K25" s="525" t="s">
        <v>42</v>
      </c>
      <c r="L25" s="525" t="s">
        <v>43</v>
      </c>
    </row>
    <row r="26" spans="1:12" ht="10.15" customHeight="1" x14ac:dyDescent="0.2"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4"/>
    </row>
    <row r="27" spans="1:12" ht="12.75" customHeight="1" x14ac:dyDescent="0.2">
      <c r="B27" s="341" t="s">
        <v>186</v>
      </c>
      <c r="C27" s="342"/>
      <c r="D27" s="343"/>
      <c r="E27" s="230"/>
      <c r="F27" s="344"/>
      <c r="G27" s="230"/>
      <c r="H27" s="230"/>
      <c r="I27" s="230"/>
      <c r="J27" s="230"/>
      <c r="K27" s="345"/>
      <c r="L27" s="205"/>
    </row>
    <row r="28" spans="1:12" ht="24.75" customHeight="1" x14ac:dyDescent="0.2">
      <c r="B28" s="341"/>
      <c r="C28" s="342" t="s">
        <v>187</v>
      </c>
      <c r="D28" s="343"/>
      <c r="E28" s="344"/>
      <c r="F28" s="343"/>
      <c r="G28" s="230"/>
      <c r="H28" s="230"/>
      <c r="I28" s="230"/>
      <c r="J28" s="230"/>
      <c r="K28" s="345"/>
      <c r="L28" s="54"/>
    </row>
    <row r="29" spans="1:12" ht="11.25" customHeight="1" x14ac:dyDescent="0.2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4"/>
    </row>
    <row r="30" spans="1:12" ht="11.25" customHeight="1" x14ac:dyDescent="0.2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4"/>
    </row>
    <row r="31" spans="1:12" ht="11.25" customHeight="1" x14ac:dyDescent="0.2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4"/>
    </row>
    <row r="32" spans="1:12" ht="11.25" customHeight="1" x14ac:dyDescent="0.2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4"/>
    </row>
    <row r="33" spans="2:12" ht="11.25" customHeight="1" x14ac:dyDescent="0.2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4"/>
    </row>
    <row r="34" spans="2:12" ht="11.25" customHeight="1" x14ac:dyDescent="0.2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4"/>
    </row>
    <row r="35" spans="2:12" ht="11.25" customHeight="1" x14ac:dyDescent="0.2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4"/>
    </row>
    <row r="36" spans="2:12" ht="11.25" customHeight="1" x14ac:dyDescent="0.2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4"/>
    </row>
    <row r="37" spans="2:12" ht="11.25" customHeight="1" x14ac:dyDescent="0.2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4"/>
    </row>
    <row r="38" spans="2:12" ht="11.25" customHeight="1" x14ac:dyDescent="0.2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4"/>
    </row>
    <row r="39" spans="2:12" ht="11.25" customHeight="1" x14ac:dyDescent="0.2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4"/>
    </row>
    <row r="40" spans="2:12" ht="11.25" customHeight="1" x14ac:dyDescent="0.2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4"/>
    </row>
    <row r="41" spans="2:12" ht="11.25" customHeight="1" x14ac:dyDescent="0.2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4"/>
    </row>
    <row r="42" spans="2:12" ht="11.25" customHeight="1" x14ac:dyDescent="0.2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</row>
    <row r="43" spans="2:12" ht="11.25" customHeight="1" x14ac:dyDescent="0.2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</row>
    <row r="44" spans="2:12" ht="11.25" customHeight="1" x14ac:dyDescent="0.2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pans="2:12" ht="11.25" customHeight="1" x14ac:dyDescent="0.2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2:12" ht="11.25" customHeight="1" x14ac:dyDescent="0.2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</row>
    <row r="47" spans="2:12" ht="11.25" customHeight="1" x14ac:dyDescent="0.2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</row>
    <row r="48" spans="2:12" ht="11.25" customHeight="1" x14ac:dyDescent="0.2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</row>
    <row r="49" spans="2:12" ht="11.25" customHeight="1" x14ac:dyDescent="0.2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</row>
    <row r="50" spans="2:12" ht="11.25" customHeight="1" x14ac:dyDescent="0.2"/>
  </sheetData>
  <protectedRanges>
    <protectedRange sqref="C3:D4 C10 C7:D7 H3 D14:D25" name="Range1_1_1"/>
    <protectedRange password="CDC0" sqref="F14" name="Range1_11_2_1"/>
    <protectedRange password="CDC0" sqref="G14" name="Range1_11_2_1_2"/>
    <protectedRange password="CDC0" sqref="H14" name="Range1_11_2_1_4"/>
    <protectedRange password="CDC0" sqref="K14" name="Range1_6_10_1"/>
    <protectedRange password="CDC0" sqref="L14" name="Range1_6_11_1"/>
    <protectedRange password="CDC0" sqref="I14" name="Range1_10_2"/>
    <protectedRange password="CDC0" sqref="E16:E17" name="Range1_1_1_1"/>
    <protectedRange password="CDC0" sqref="F16:F19" name="Range1_11_2_1_1"/>
    <protectedRange password="CDC0" sqref="G16:G19" name="Range1_11_2_1_3"/>
    <protectedRange password="CDC0" sqref="H16:H19" name="Range1_11_2_1_5"/>
    <protectedRange password="CDC0" sqref="K16:K19" name="Range1_6_10_1_1"/>
    <protectedRange password="CDC0" sqref="L16:L19" name="Range1_6_11_1_1"/>
    <protectedRange password="CDC0" sqref="I18" name="Range1_1_1_1_1"/>
    <protectedRange password="CDC0" sqref="I16:I19" name="Range1_1_1_1_1_1"/>
    <protectedRange password="CDC0" sqref="J18:J19" name="Range1_24"/>
    <protectedRange password="CDC0" sqref="J16:J17" name="Range1_1_7"/>
    <protectedRange password="CDC0" sqref="F20:F25" name="Range1_11_2_1_1_1"/>
    <protectedRange password="CDC0" sqref="H20:H25" name="Range1_11_2_1_4_1"/>
    <protectedRange password="CDC0" sqref="K20:K25" name="Range1_6_10_1_2"/>
    <protectedRange password="CDC0" sqref="L20:L25" name="Range1_6_11_1_1_1"/>
  </protectedRanges>
  <mergeCells count="28">
    <mergeCell ref="A9:B9"/>
    <mergeCell ref="C9:D9"/>
    <mergeCell ref="A3:B3"/>
    <mergeCell ref="C3:E3"/>
    <mergeCell ref="A4:B4"/>
    <mergeCell ref="C4:D4"/>
    <mergeCell ref="A5:B5"/>
    <mergeCell ref="C5:D5"/>
    <mergeCell ref="C6:D6"/>
    <mergeCell ref="A7:B7"/>
    <mergeCell ref="C7:D7"/>
    <mergeCell ref="A8:B8"/>
    <mergeCell ref="C8:D8"/>
    <mergeCell ref="I12:I13"/>
    <mergeCell ref="J12:J13"/>
    <mergeCell ref="K12:K13"/>
    <mergeCell ref="L12:L13"/>
    <mergeCell ref="A10:B10"/>
    <mergeCell ref="C10:D10"/>
    <mergeCell ref="A12:B13"/>
    <mergeCell ref="C12:D12"/>
    <mergeCell ref="E12:E13"/>
    <mergeCell ref="F12:F13"/>
    <mergeCell ref="A14:A25"/>
    <mergeCell ref="C14:C25"/>
    <mergeCell ref="D14:D25"/>
    <mergeCell ref="G12:G13"/>
    <mergeCell ref="H12:H1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234"/>
  <sheetViews>
    <sheetView view="pageBreakPreview" topLeftCell="A127" zoomScaleNormal="100" zoomScaleSheetLayoutView="100" workbookViewId="0">
      <selection activeCell="I154" sqref="I154"/>
    </sheetView>
  </sheetViews>
  <sheetFormatPr defaultColWidth="9.140625" defaultRowHeight="11.25" x14ac:dyDescent="0.2"/>
  <cols>
    <col min="1" max="1" width="3.42578125" style="49" customWidth="1"/>
    <col min="2" max="2" width="23" style="49" customWidth="1"/>
    <col min="3" max="3" width="8.28515625" style="58" customWidth="1"/>
    <col min="4" max="4" width="6.85546875" style="58" customWidth="1"/>
    <col min="5" max="5" width="21.42578125" style="49" customWidth="1"/>
    <col min="6" max="6" width="14.28515625" style="49" customWidth="1"/>
    <col min="7" max="7" width="14.85546875" style="49" customWidth="1"/>
    <col min="8" max="8" width="22.28515625" style="49" customWidth="1"/>
    <col min="9" max="9" width="14" style="49" customWidth="1"/>
    <col min="10" max="10" width="16.85546875" style="49" customWidth="1"/>
    <col min="11" max="11" width="17.140625" style="49" customWidth="1"/>
    <col min="12" max="12" width="18.7109375" style="49" customWidth="1"/>
    <col min="13" max="16384" width="9.140625" style="49"/>
  </cols>
  <sheetData>
    <row r="1" spans="1:12" ht="24" customHeight="1" x14ac:dyDescent="0.2">
      <c r="A1" s="999" t="s">
        <v>195</v>
      </c>
      <c r="B1" s="1000"/>
      <c r="C1" s="1000"/>
      <c r="D1" s="1000"/>
      <c r="E1" s="1000"/>
      <c r="F1" s="1000"/>
      <c r="G1" s="1000"/>
      <c r="H1" s="1000"/>
      <c r="J1" s="334" t="s">
        <v>196</v>
      </c>
      <c r="K1" s="335"/>
      <c r="L1" s="334"/>
    </row>
    <row r="2" spans="1:12" ht="20.25" customHeight="1" x14ac:dyDescent="0.2">
      <c r="J2" s="365" t="s">
        <v>191</v>
      </c>
      <c r="K2" s="335"/>
      <c r="L2" s="334"/>
    </row>
    <row r="3" spans="1:12" ht="16.5" customHeight="1" x14ac:dyDescent="0.2">
      <c r="A3" s="969" t="s">
        <v>318</v>
      </c>
      <c r="B3" s="969"/>
      <c r="C3" s="953" t="s">
        <v>194</v>
      </c>
      <c r="D3" s="954"/>
      <c r="E3" s="955"/>
      <c r="G3" s="356" t="s">
        <v>272</v>
      </c>
      <c r="H3" s="61"/>
      <c r="J3" s="334" t="s">
        <v>192</v>
      </c>
      <c r="K3" s="335"/>
      <c r="L3" s="334"/>
    </row>
    <row r="4" spans="1:12" ht="16.5" customHeight="1" x14ac:dyDescent="0.2">
      <c r="A4" s="970" t="s">
        <v>274</v>
      </c>
      <c r="B4" s="971"/>
      <c r="C4" s="841">
        <v>2022</v>
      </c>
      <c r="D4" s="840"/>
      <c r="E4" s="59"/>
      <c r="F4" s="60"/>
      <c r="G4" s="60"/>
      <c r="J4" s="334" t="s">
        <v>362</v>
      </c>
      <c r="K4" s="335"/>
      <c r="L4" s="334"/>
    </row>
    <row r="5" spans="1:12" ht="13.5" customHeight="1" thickBot="1" x14ac:dyDescent="0.25">
      <c r="A5" s="972" t="s">
        <v>276</v>
      </c>
      <c r="B5" s="973"/>
      <c r="C5" s="974" t="s">
        <v>349</v>
      </c>
      <c r="D5" s="975"/>
      <c r="E5" s="50"/>
      <c r="F5" s="113"/>
      <c r="G5" s="113"/>
      <c r="H5" s="114"/>
      <c r="I5" s="114"/>
    </row>
    <row r="6" spans="1:12" ht="51" customHeight="1" thickBot="1" x14ac:dyDescent="0.25">
      <c r="A6" s="842" t="s">
        <v>350</v>
      </c>
      <c r="B6" s="843"/>
      <c r="C6" s="844">
        <v>4770500</v>
      </c>
      <c r="D6" s="845"/>
      <c r="E6" s="59"/>
      <c r="F6" s="127" t="s">
        <v>333</v>
      </c>
      <c r="G6" s="112"/>
    </row>
    <row r="7" spans="1:12" ht="54" customHeight="1" thickBot="1" x14ac:dyDescent="0.25">
      <c r="A7" s="842" t="s">
        <v>351</v>
      </c>
      <c r="B7" s="843"/>
      <c r="C7" s="951">
        <v>4770500</v>
      </c>
      <c r="D7" s="952"/>
      <c r="E7" s="62"/>
      <c r="F7" s="816"/>
      <c r="G7" s="817"/>
      <c r="H7" s="817"/>
      <c r="I7" s="817"/>
      <c r="J7" s="818"/>
      <c r="K7" s="199" t="str">
        <f>Яловиччина!$K$7</f>
        <v>Sampling levels and frequencies</v>
      </c>
    </row>
    <row r="8" spans="1:12" ht="28.5" customHeight="1" thickBot="1" x14ac:dyDescent="0.25">
      <c r="A8" s="842" t="s">
        <v>278</v>
      </c>
      <c r="B8" s="833"/>
      <c r="C8" s="949" t="s">
        <v>296</v>
      </c>
      <c r="D8" s="950"/>
      <c r="E8" s="379" t="s">
        <v>297</v>
      </c>
      <c r="F8" s="380" t="s">
        <v>298</v>
      </c>
    </row>
    <row r="9" spans="1:12" ht="14.25" customHeight="1" thickBot="1" x14ac:dyDescent="0.25">
      <c r="A9" s="842" t="s">
        <v>279</v>
      </c>
      <c r="B9" s="843"/>
      <c r="C9" s="851">
        <f>C7*0.05%</f>
        <v>2385.25</v>
      </c>
      <c r="D9" s="853"/>
      <c r="E9" s="63"/>
      <c r="F9" s="64"/>
    </row>
    <row r="10" spans="1:12" ht="14.25" customHeight="1" thickBot="1" x14ac:dyDescent="0.25">
      <c r="A10" s="842" t="s">
        <v>280</v>
      </c>
      <c r="B10" s="833"/>
      <c r="C10" s="951">
        <f>D14+D22+D29+D42+D46+D74+D95+D136+D170+D176+D201</f>
        <v>2401</v>
      </c>
      <c r="D10" s="952"/>
      <c r="E10" s="65"/>
      <c r="F10" s="66"/>
    </row>
    <row r="11" spans="1:12" ht="9.75" customHeight="1" x14ac:dyDescent="0.2">
      <c r="A11" s="104"/>
      <c r="B11" s="105"/>
      <c r="C11" s="146"/>
      <c r="D11" s="147"/>
      <c r="E11" s="67"/>
      <c r="F11" s="67"/>
    </row>
    <row r="12" spans="1:12" ht="29.25" customHeight="1" x14ac:dyDescent="0.2">
      <c r="A12" s="981" t="s">
        <v>281</v>
      </c>
      <c r="B12" s="982"/>
      <c r="C12" s="985" t="s">
        <v>352</v>
      </c>
      <c r="D12" s="985"/>
      <c r="E12" s="976" t="s">
        <v>284</v>
      </c>
      <c r="F12" s="976" t="s">
        <v>285</v>
      </c>
      <c r="G12" s="976" t="s">
        <v>286</v>
      </c>
      <c r="H12" s="976" t="s">
        <v>287</v>
      </c>
      <c r="I12" s="976" t="s">
        <v>288</v>
      </c>
      <c r="J12" s="976" t="s">
        <v>289</v>
      </c>
      <c r="K12" s="976" t="s">
        <v>290</v>
      </c>
      <c r="L12" s="978" t="s">
        <v>291</v>
      </c>
    </row>
    <row r="13" spans="1:12" ht="19.5" customHeight="1" x14ac:dyDescent="0.2">
      <c r="A13" s="983"/>
      <c r="B13" s="984"/>
      <c r="C13" s="381" t="s">
        <v>279</v>
      </c>
      <c r="D13" s="381" t="s">
        <v>283</v>
      </c>
      <c r="E13" s="977"/>
      <c r="F13" s="977"/>
      <c r="G13" s="977"/>
      <c r="H13" s="977"/>
      <c r="I13" s="977"/>
      <c r="J13" s="977"/>
      <c r="K13" s="977"/>
      <c r="L13" s="979"/>
    </row>
    <row r="14" spans="1:12" ht="9.75" customHeight="1" x14ac:dyDescent="0.2">
      <c r="A14" s="956" t="s">
        <v>4</v>
      </c>
      <c r="B14" s="959" t="s">
        <v>340</v>
      </c>
      <c r="C14" s="881">
        <f>(C7*0.02%)/6</f>
        <v>159.01666666666668</v>
      </c>
      <c r="D14" s="980">
        <v>159</v>
      </c>
      <c r="E14" s="94" t="s">
        <v>35</v>
      </c>
      <c r="F14" s="27" t="s">
        <v>38</v>
      </c>
      <c r="G14" s="28"/>
      <c r="H14" s="27" t="s">
        <v>40</v>
      </c>
      <c r="I14" s="28"/>
      <c r="J14" s="27">
        <v>0.7</v>
      </c>
      <c r="K14" s="27" t="s">
        <v>42</v>
      </c>
      <c r="L14" s="27" t="s">
        <v>43</v>
      </c>
    </row>
    <row r="15" spans="1:12" ht="9.75" customHeight="1" x14ac:dyDescent="0.2">
      <c r="A15" s="957"/>
      <c r="B15" s="960"/>
      <c r="C15" s="882"/>
      <c r="D15" s="942"/>
      <c r="E15" s="69" t="s">
        <v>35</v>
      </c>
      <c r="F15" s="70" t="s">
        <v>39</v>
      </c>
      <c r="G15" s="85"/>
      <c r="H15" s="70" t="s">
        <v>40</v>
      </c>
      <c r="I15" s="85"/>
      <c r="J15" s="70">
        <v>1</v>
      </c>
      <c r="K15" s="70" t="s">
        <v>42</v>
      </c>
      <c r="L15" s="70" t="s">
        <v>43</v>
      </c>
    </row>
    <row r="16" spans="1:12" ht="9.75" customHeight="1" x14ac:dyDescent="0.2">
      <c r="A16" s="957"/>
      <c r="B16" s="960"/>
      <c r="C16" s="882"/>
      <c r="D16" s="942"/>
      <c r="E16" s="69" t="s">
        <v>36</v>
      </c>
      <c r="F16" s="70" t="s">
        <v>38</v>
      </c>
      <c r="G16" s="85"/>
      <c r="H16" s="70" t="s">
        <v>40</v>
      </c>
      <c r="I16" s="85"/>
      <c r="J16" s="70">
        <v>0.4</v>
      </c>
      <c r="K16" s="70" t="s">
        <v>42</v>
      </c>
      <c r="L16" s="70" t="s">
        <v>43</v>
      </c>
    </row>
    <row r="17" spans="1:12" ht="9.75" customHeight="1" x14ac:dyDescent="0.2">
      <c r="A17" s="957"/>
      <c r="B17" s="960"/>
      <c r="C17" s="882"/>
      <c r="D17" s="942"/>
      <c r="E17" s="69" t="s">
        <v>37</v>
      </c>
      <c r="F17" s="70" t="s">
        <v>38</v>
      </c>
      <c r="G17" s="85"/>
      <c r="H17" s="70" t="s">
        <v>40</v>
      </c>
      <c r="I17" s="85"/>
      <c r="J17" s="70">
        <v>0.4</v>
      </c>
      <c r="K17" s="70" t="s">
        <v>42</v>
      </c>
      <c r="L17" s="70" t="s">
        <v>43</v>
      </c>
    </row>
    <row r="18" spans="1:12" ht="9.75" customHeight="1" x14ac:dyDescent="0.2">
      <c r="A18" s="957"/>
      <c r="B18" s="960"/>
      <c r="C18" s="882"/>
      <c r="D18" s="942"/>
      <c r="E18" s="69" t="s">
        <v>36</v>
      </c>
      <c r="F18" s="70" t="s">
        <v>39</v>
      </c>
      <c r="G18" s="85"/>
      <c r="H18" s="70" t="s">
        <v>40</v>
      </c>
      <c r="I18" s="85"/>
      <c r="J18" s="70">
        <v>1</v>
      </c>
      <c r="K18" s="70" t="s">
        <v>42</v>
      </c>
      <c r="L18" s="70" t="s">
        <v>43</v>
      </c>
    </row>
    <row r="19" spans="1:12" ht="9.75" customHeight="1" x14ac:dyDescent="0.2">
      <c r="A19" s="957"/>
      <c r="B19" s="960"/>
      <c r="C19" s="882"/>
      <c r="D19" s="963"/>
      <c r="E19" s="69" t="s">
        <v>37</v>
      </c>
      <c r="F19" s="70" t="s">
        <v>39</v>
      </c>
      <c r="G19" s="71"/>
      <c r="H19" s="71" t="s">
        <v>40</v>
      </c>
      <c r="I19" s="71"/>
      <c r="J19" s="71">
        <v>1</v>
      </c>
      <c r="K19" s="71" t="s">
        <v>42</v>
      </c>
      <c r="L19" s="71" t="s">
        <v>43</v>
      </c>
    </row>
    <row r="20" spans="1:12" ht="9.75" customHeight="1" x14ac:dyDescent="0.2">
      <c r="A20" s="957"/>
      <c r="B20" s="960"/>
      <c r="C20" s="882"/>
      <c r="D20" s="963"/>
      <c r="E20" s="73"/>
      <c r="F20" s="74"/>
      <c r="G20" s="72"/>
      <c r="H20" s="72"/>
      <c r="I20" s="74"/>
      <c r="J20" s="71"/>
      <c r="K20" s="74"/>
      <c r="L20" s="74"/>
    </row>
    <row r="21" spans="1:12" ht="9.75" customHeight="1" x14ac:dyDescent="0.2">
      <c r="A21" s="958"/>
      <c r="B21" s="961"/>
      <c r="C21" s="883"/>
      <c r="D21" s="964"/>
      <c r="E21" s="75"/>
      <c r="F21" s="76"/>
      <c r="G21" s="76"/>
      <c r="H21" s="76"/>
      <c r="I21" s="76"/>
      <c r="J21" s="77"/>
      <c r="K21" s="76"/>
      <c r="L21" s="76"/>
    </row>
    <row r="22" spans="1:12" ht="9.75" customHeight="1" x14ac:dyDescent="0.2">
      <c r="A22" s="956" t="s">
        <v>5</v>
      </c>
      <c r="B22" s="959" t="s">
        <v>353</v>
      </c>
      <c r="C22" s="881">
        <f>(C7*0.02%)/6</f>
        <v>159.01666666666668</v>
      </c>
      <c r="D22" s="962">
        <v>159</v>
      </c>
      <c r="E22" s="441"/>
      <c r="F22" s="78"/>
      <c r="G22" s="78"/>
      <c r="H22" s="78"/>
      <c r="I22" s="78"/>
      <c r="J22" s="78"/>
      <c r="K22" s="78"/>
      <c r="L22" s="68"/>
    </row>
    <row r="23" spans="1:12" ht="9.75" customHeight="1" x14ac:dyDescent="0.2">
      <c r="A23" s="957"/>
      <c r="B23" s="960"/>
      <c r="C23" s="882"/>
      <c r="D23" s="963"/>
      <c r="E23" s="73" t="s">
        <v>44</v>
      </c>
      <c r="F23" s="71" t="s">
        <v>38</v>
      </c>
      <c r="G23" s="71"/>
      <c r="H23" s="71" t="s">
        <v>40</v>
      </c>
      <c r="I23" s="71"/>
      <c r="J23" s="71">
        <v>3.3</v>
      </c>
      <c r="K23" s="71" t="s">
        <v>42</v>
      </c>
      <c r="L23" s="71" t="s">
        <v>45</v>
      </c>
    </row>
    <row r="24" spans="1:12" ht="9.75" customHeight="1" x14ac:dyDescent="0.2">
      <c r="A24" s="957"/>
      <c r="B24" s="960"/>
      <c r="C24" s="882"/>
      <c r="D24" s="963"/>
      <c r="E24" s="73" t="s">
        <v>46</v>
      </c>
      <c r="F24" s="71" t="s">
        <v>38</v>
      </c>
      <c r="G24" s="71"/>
      <c r="H24" s="71" t="s">
        <v>40</v>
      </c>
      <c r="I24" s="71"/>
      <c r="J24" s="71">
        <v>3.2</v>
      </c>
      <c r="K24" s="71" t="s">
        <v>42</v>
      </c>
      <c r="L24" s="71" t="s">
        <v>43</v>
      </c>
    </row>
    <row r="25" spans="1:12" ht="9.75" customHeight="1" x14ac:dyDescent="0.2">
      <c r="A25" s="957"/>
      <c r="B25" s="960"/>
      <c r="C25" s="882"/>
      <c r="D25" s="963"/>
      <c r="E25" s="73"/>
      <c r="F25" s="73"/>
      <c r="G25" s="73"/>
      <c r="H25" s="73"/>
      <c r="I25" s="73"/>
      <c r="J25" s="73"/>
      <c r="K25" s="73"/>
      <c r="L25" s="73"/>
    </row>
    <row r="26" spans="1:12" ht="9.75" customHeight="1" x14ac:dyDescent="0.2">
      <c r="A26" s="957"/>
      <c r="B26" s="960"/>
      <c r="C26" s="882"/>
      <c r="D26" s="963"/>
      <c r="E26" s="73"/>
      <c r="F26" s="73"/>
      <c r="G26" s="73"/>
      <c r="H26" s="73"/>
      <c r="I26" s="73"/>
      <c r="J26" s="439"/>
      <c r="K26" s="73"/>
      <c r="L26" s="439"/>
    </row>
    <row r="27" spans="1:12" ht="9.75" customHeight="1" x14ac:dyDescent="0.2">
      <c r="A27" s="957"/>
      <c r="B27" s="960"/>
      <c r="C27" s="882"/>
      <c r="D27" s="963"/>
      <c r="E27" s="73"/>
      <c r="F27" s="73"/>
      <c r="G27" s="73"/>
      <c r="H27" s="73"/>
      <c r="I27" s="73"/>
      <c r="J27" s="73"/>
      <c r="K27" s="73"/>
      <c r="L27" s="439"/>
    </row>
    <row r="28" spans="1:12" ht="9.75" customHeight="1" x14ac:dyDescent="0.2">
      <c r="A28" s="958"/>
      <c r="B28" s="961"/>
      <c r="C28" s="883"/>
      <c r="D28" s="964"/>
      <c r="E28" s="75"/>
      <c r="F28" s="76"/>
      <c r="G28" s="76"/>
      <c r="H28" s="76"/>
      <c r="I28" s="76"/>
      <c r="J28" s="76"/>
      <c r="K28" s="76"/>
      <c r="L28" s="103"/>
    </row>
    <row r="29" spans="1:12" ht="9.75" customHeight="1" x14ac:dyDescent="0.2">
      <c r="A29" s="956" t="s">
        <v>6</v>
      </c>
      <c r="B29" s="959" t="s">
        <v>341</v>
      </c>
      <c r="C29" s="881">
        <f>(C7*0.02%)/6</f>
        <v>159.01666666666668</v>
      </c>
      <c r="D29" s="962">
        <v>159</v>
      </c>
      <c r="E29" s="441"/>
      <c r="F29" s="68"/>
      <c r="G29" s="68"/>
      <c r="H29" s="68"/>
      <c r="I29" s="68"/>
      <c r="J29" s="68"/>
      <c r="K29" s="68"/>
      <c r="L29" s="173"/>
    </row>
    <row r="30" spans="1:12" ht="9.75" customHeight="1" x14ac:dyDescent="0.2">
      <c r="A30" s="957"/>
      <c r="B30" s="960"/>
      <c r="C30" s="882"/>
      <c r="D30" s="963"/>
      <c r="E30" s="73" t="s">
        <v>47</v>
      </c>
      <c r="F30" s="71" t="s">
        <v>38</v>
      </c>
      <c r="G30" s="71"/>
      <c r="H30" s="71" t="s">
        <v>40</v>
      </c>
      <c r="I30" s="71"/>
      <c r="J30" s="71">
        <v>0.7</v>
      </c>
      <c r="K30" s="71" t="s">
        <v>42</v>
      </c>
      <c r="L30" s="95" t="s">
        <v>43</v>
      </c>
    </row>
    <row r="31" spans="1:12" ht="9.75" customHeight="1" x14ac:dyDescent="0.2">
      <c r="A31" s="957"/>
      <c r="B31" s="960"/>
      <c r="C31" s="882"/>
      <c r="D31" s="963"/>
      <c r="E31" s="81" t="s">
        <v>50</v>
      </c>
      <c r="F31" s="71" t="s">
        <v>197</v>
      </c>
      <c r="G31" s="71"/>
      <c r="H31" s="71" t="s">
        <v>40</v>
      </c>
      <c r="I31" s="71"/>
      <c r="J31" s="71">
        <v>0.6</v>
      </c>
      <c r="K31" s="71" t="s">
        <v>42</v>
      </c>
      <c r="L31" s="95" t="s">
        <v>43</v>
      </c>
    </row>
    <row r="32" spans="1:12" ht="9.75" customHeight="1" x14ac:dyDescent="0.2">
      <c r="A32" s="957"/>
      <c r="B32" s="960"/>
      <c r="C32" s="882"/>
      <c r="D32" s="963"/>
      <c r="E32" s="81" t="s">
        <v>198</v>
      </c>
      <c r="F32" s="71" t="s">
        <v>197</v>
      </c>
      <c r="G32" s="71"/>
      <c r="H32" s="71" t="s">
        <v>40</v>
      </c>
      <c r="I32" s="71"/>
      <c r="J32" s="71">
        <v>0.34</v>
      </c>
      <c r="K32" s="71" t="s">
        <v>42</v>
      </c>
      <c r="L32" s="95" t="s">
        <v>43</v>
      </c>
    </row>
    <row r="33" spans="1:12" ht="9.75" customHeight="1" x14ac:dyDescent="0.2">
      <c r="A33" s="957"/>
      <c r="B33" s="960"/>
      <c r="C33" s="882"/>
      <c r="D33" s="963"/>
      <c r="E33" s="81" t="s">
        <v>49</v>
      </c>
      <c r="F33" s="71" t="s">
        <v>197</v>
      </c>
      <c r="G33" s="71"/>
      <c r="H33" s="71" t="s">
        <v>40</v>
      </c>
      <c r="I33" s="71"/>
      <c r="J33" s="71">
        <v>0.42</v>
      </c>
      <c r="K33" s="71" t="s">
        <v>42</v>
      </c>
      <c r="L33" s="95" t="s">
        <v>43</v>
      </c>
    </row>
    <row r="34" spans="1:12" ht="9.75" customHeight="1" x14ac:dyDescent="0.2">
      <c r="A34" s="957"/>
      <c r="B34" s="960"/>
      <c r="C34" s="882"/>
      <c r="D34" s="963"/>
      <c r="E34" s="81" t="s">
        <v>47</v>
      </c>
      <c r="F34" s="71" t="s">
        <v>39</v>
      </c>
      <c r="G34" s="71"/>
      <c r="H34" s="71" t="s">
        <v>40</v>
      </c>
      <c r="I34" s="71"/>
      <c r="J34" s="71">
        <v>1</v>
      </c>
      <c r="K34" s="71" t="s">
        <v>42</v>
      </c>
      <c r="L34" s="95" t="s">
        <v>43</v>
      </c>
    </row>
    <row r="35" spans="1:12" ht="9.75" customHeight="1" x14ac:dyDescent="0.2">
      <c r="A35" s="957"/>
      <c r="B35" s="960"/>
      <c r="C35" s="882"/>
      <c r="D35" s="963"/>
      <c r="E35" s="81" t="s">
        <v>50</v>
      </c>
      <c r="F35" s="71" t="s">
        <v>199</v>
      </c>
      <c r="G35" s="71"/>
      <c r="H35" s="71" t="s">
        <v>40</v>
      </c>
      <c r="I35" s="71"/>
      <c r="J35" s="71">
        <v>0.6</v>
      </c>
      <c r="K35" s="71" t="s">
        <v>42</v>
      </c>
      <c r="L35" s="95" t="s">
        <v>43</v>
      </c>
    </row>
    <row r="36" spans="1:12" ht="9.75" customHeight="1" x14ac:dyDescent="0.2">
      <c r="A36" s="957"/>
      <c r="B36" s="960"/>
      <c r="C36" s="882"/>
      <c r="D36" s="963"/>
      <c r="E36" s="81" t="s">
        <v>200</v>
      </c>
      <c r="F36" s="71" t="s">
        <v>197</v>
      </c>
      <c r="G36" s="71"/>
      <c r="H36" s="71" t="s">
        <v>40</v>
      </c>
      <c r="I36" s="71"/>
      <c r="J36" s="71">
        <v>1.1499999999999999</v>
      </c>
      <c r="K36" s="71" t="s">
        <v>42</v>
      </c>
      <c r="L36" s="95" t="s">
        <v>43</v>
      </c>
    </row>
    <row r="37" spans="1:12" ht="9.75" customHeight="1" x14ac:dyDescent="0.2">
      <c r="A37" s="957"/>
      <c r="B37" s="960"/>
      <c r="C37" s="882"/>
      <c r="D37" s="963"/>
      <c r="E37" s="81" t="s">
        <v>200</v>
      </c>
      <c r="F37" s="71" t="s">
        <v>52</v>
      </c>
      <c r="G37" s="71"/>
      <c r="H37" s="71" t="s">
        <v>40</v>
      </c>
      <c r="I37" s="71"/>
      <c r="J37" s="71">
        <v>0.87</v>
      </c>
      <c r="K37" s="71">
        <v>0.75</v>
      </c>
      <c r="L37" s="95" t="s">
        <v>43</v>
      </c>
    </row>
    <row r="38" spans="1:12" ht="9.75" customHeight="1" x14ac:dyDescent="0.2">
      <c r="A38" s="957"/>
      <c r="B38" s="960"/>
      <c r="C38" s="882"/>
      <c r="D38" s="963"/>
      <c r="E38" s="81" t="s">
        <v>53</v>
      </c>
      <c r="F38" s="71" t="s">
        <v>52</v>
      </c>
      <c r="G38" s="71"/>
      <c r="H38" s="71" t="s">
        <v>40</v>
      </c>
      <c r="I38" s="71"/>
      <c r="J38" s="71">
        <v>0.94</v>
      </c>
      <c r="K38" s="71">
        <v>0.75</v>
      </c>
      <c r="L38" s="95" t="s">
        <v>43</v>
      </c>
    </row>
    <row r="39" spans="1:12" ht="9.75" customHeight="1" x14ac:dyDescent="0.2">
      <c r="A39" s="957"/>
      <c r="B39" s="960"/>
      <c r="C39" s="882"/>
      <c r="D39" s="963"/>
      <c r="E39" s="81" t="s">
        <v>201</v>
      </c>
      <c r="F39" s="71" t="s">
        <v>52</v>
      </c>
      <c r="G39" s="71"/>
      <c r="H39" s="71" t="s">
        <v>40</v>
      </c>
      <c r="I39" s="71"/>
      <c r="J39" s="71">
        <v>4.8</v>
      </c>
      <c r="K39" s="71" t="s">
        <v>42</v>
      </c>
      <c r="L39" s="95" t="s">
        <v>43</v>
      </c>
    </row>
    <row r="40" spans="1:12" ht="9.75" customHeight="1" x14ac:dyDescent="0.2">
      <c r="A40" s="957"/>
      <c r="B40" s="960"/>
      <c r="C40" s="882"/>
      <c r="D40" s="963"/>
      <c r="E40" s="81" t="s">
        <v>202</v>
      </c>
      <c r="F40" s="71" t="s">
        <v>52</v>
      </c>
      <c r="G40" s="71"/>
      <c r="H40" s="71" t="s">
        <v>40</v>
      </c>
      <c r="I40" s="71"/>
      <c r="J40" s="71">
        <v>4.72</v>
      </c>
      <c r="K40" s="71" t="s">
        <v>42</v>
      </c>
      <c r="L40" s="95" t="s">
        <v>43</v>
      </c>
    </row>
    <row r="41" spans="1:12" ht="9.75" customHeight="1" x14ac:dyDescent="0.2">
      <c r="A41" s="958"/>
      <c r="B41" s="961"/>
      <c r="C41" s="883"/>
      <c r="D41" s="964"/>
      <c r="E41" s="81"/>
      <c r="F41" s="74"/>
      <c r="G41" s="76"/>
      <c r="H41" s="76"/>
      <c r="I41" s="76"/>
      <c r="J41" s="76"/>
      <c r="K41" s="76"/>
      <c r="L41" s="103"/>
    </row>
    <row r="42" spans="1:12" ht="9.75" customHeight="1" x14ac:dyDescent="0.2">
      <c r="A42" s="956" t="s">
        <v>7</v>
      </c>
      <c r="B42" s="959" t="s">
        <v>346</v>
      </c>
      <c r="C42" s="881">
        <f>(C7*0.02%)/6</f>
        <v>159.01666666666668</v>
      </c>
      <c r="D42" s="962">
        <v>159</v>
      </c>
      <c r="E42" s="441"/>
      <c r="F42" s="68"/>
      <c r="G42" s="68"/>
      <c r="H42" s="68"/>
      <c r="I42" s="68"/>
      <c r="J42" s="68"/>
      <c r="K42" s="68"/>
      <c r="L42" s="173"/>
    </row>
    <row r="43" spans="1:12" ht="9.75" customHeight="1" x14ac:dyDescent="0.2">
      <c r="A43" s="957"/>
      <c r="B43" s="960"/>
      <c r="C43" s="882"/>
      <c r="D43" s="963"/>
      <c r="E43" s="438" t="s">
        <v>56</v>
      </c>
      <c r="F43" s="70" t="s">
        <v>38</v>
      </c>
      <c r="G43" s="70"/>
      <c r="H43" s="70" t="s">
        <v>40</v>
      </c>
      <c r="I43" s="70"/>
      <c r="J43" s="70">
        <v>0.74</v>
      </c>
      <c r="K43" s="70" t="s">
        <v>42</v>
      </c>
      <c r="L43" s="86" t="s">
        <v>43</v>
      </c>
    </row>
    <row r="44" spans="1:12" ht="9.75" customHeight="1" x14ac:dyDescent="0.2">
      <c r="A44" s="957"/>
      <c r="B44" s="960"/>
      <c r="C44" s="882"/>
      <c r="D44" s="963"/>
      <c r="E44" s="73" t="s">
        <v>56</v>
      </c>
      <c r="F44" s="71" t="s">
        <v>39</v>
      </c>
      <c r="G44" s="70"/>
      <c r="H44" s="70" t="s">
        <v>40</v>
      </c>
      <c r="I44" s="70"/>
      <c r="J44" s="86">
        <v>0.67</v>
      </c>
      <c r="K44" s="70" t="s">
        <v>42</v>
      </c>
      <c r="L44" s="86" t="s">
        <v>43</v>
      </c>
    </row>
    <row r="45" spans="1:12" ht="9.75" customHeight="1" x14ac:dyDescent="0.2">
      <c r="A45" s="957"/>
      <c r="B45" s="960"/>
      <c r="C45" s="883"/>
      <c r="D45" s="964"/>
      <c r="E45" s="81"/>
      <c r="F45" s="71"/>
      <c r="G45" s="74"/>
      <c r="H45" s="71"/>
      <c r="I45" s="166"/>
      <c r="J45" s="71"/>
      <c r="K45" s="76"/>
      <c r="L45" s="166"/>
    </row>
    <row r="46" spans="1:12" ht="9.75" customHeight="1" x14ac:dyDescent="0.2">
      <c r="A46" s="956" t="s">
        <v>8</v>
      </c>
      <c r="B46" s="965" t="s">
        <v>347</v>
      </c>
      <c r="C46" s="881">
        <f>(C7*0.02%)/6</f>
        <v>159.01666666666668</v>
      </c>
      <c r="D46" s="962">
        <v>159</v>
      </c>
      <c r="E46" s="163"/>
      <c r="F46" s="82"/>
      <c r="G46" s="68"/>
      <c r="H46" s="68"/>
      <c r="I46" s="173"/>
      <c r="J46" s="68"/>
      <c r="K46" s="68"/>
      <c r="L46" s="68"/>
    </row>
    <row r="47" spans="1:12" ht="9.75" customHeight="1" x14ac:dyDescent="0.2">
      <c r="A47" s="957"/>
      <c r="B47" s="966"/>
      <c r="C47" s="882"/>
      <c r="D47" s="963"/>
      <c r="E47" s="237" t="s">
        <v>57</v>
      </c>
      <c r="F47" s="238" t="s">
        <v>38</v>
      </c>
      <c r="G47" s="71"/>
      <c r="H47" s="71" t="s">
        <v>40</v>
      </c>
      <c r="I47" s="95"/>
      <c r="J47" s="71">
        <v>0.11</v>
      </c>
      <c r="K47" s="71" t="s">
        <v>42</v>
      </c>
      <c r="L47" s="71" t="s">
        <v>43</v>
      </c>
    </row>
    <row r="48" spans="1:12" ht="9.75" customHeight="1" x14ac:dyDescent="0.2">
      <c r="A48" s="957"/>
      <c r="B48" s="966"/>
      <c r="C48" s="882"/>
      <c r="D48" s="963"/>
      <c r="E48" s="237" t="s">
        <v>57</v>
      </c>
      <c r="F48" s="238" t="s">
        <v>39</v>
      </c>
      <c r="G48" s="71"/>
      <c r="H48" s="71" t="s">
        <v>40</v>
      </c>
      <c r="I48" s="95"/>
      <c r="J48" s="71">
        <v>0.11</v>
      </c>
      <c r="K48" s="71" t="s">
        <v>42</v>
      </c>
      <c r="L48" s="71" t="s">
        <v>43</v>
      </c>
    </row>
    <row r="49" spans="1:12" ht="9.75" customHeight="1" x14ac:dyDescent="0.2">
      <c r="A49" s="957"/>
      <c r="B49" s="966"/>
      <c r="C49" s="882"/>
      <c r="D49" s="963"/>
      <c r="E49" s="237" t="s">
        <v>58</v>
      </c>
      <c r="F49" s="238" t="s">
        <v>39</v>
      </c>
      <c r="G49" s="71"/>
      <c r="H49" s="71" t="s">
        <v>40</v>
      </c>
      <c r="I49" s="95"/>
      <c r="J49" s="71">
        <v>0.44</v>
      </c>
      <c r="K49" s="71" t="s">
        <v>42</v>
      </c>
      <c r="L49" s="71" t="s">
        <v>43</v>
      </c>
    </row>
    <row r="50" spans="1:12" ht="9.75" customHeight="1" x14ac:dyDescent="0.2">
      <c r="A50" s="957"/>
      <c r="B50" s="966"/>
      <c r="C50" s="882"/>
      <c r="D50" s="963"/>
      <c r="E50" s="237" t="s">
        <v>58</v>
      </c>
      <c r="F50" s="238" t="s">
        <v>38</v>
      </c>
      <c r="G50" s="71"/>
      <c r="H50" s="71" t="s">
        <v>40</v>
      </c>
      <c r="I50" s="95"/>
      <c r="J50" s="71">
        <v>0.44</v>
      </c>
      <c r="K50" s="71" t="s">
        <v>42</v>
      </c>
      <c r="L50" s="71" t="s">
        <v>43</v>
      </c>
    </row>
    <row r="51" spans="1:12" ht="9.75" customHeight="1" x14ac:dyDescent="0.2">
      <c r="A51" s="957"/>
      <c r="B51" s="966"/>
      <c r="C51" s="882"/>
      <c r="D51" s="963"/>
      <c r="E51" s="237" t="s">
        <v>60</v>
      </c>
      <c r="F51" s="238" t="s">
        <v>38</v>
      </c>
      <c r="G51" s="71"/>
      <c r="H51" s="71" t="s">
        <v>40</v>
      </c>
      <c r="I51" s="95"/>
      <c r="J51" s="71">
        <v>0.54</v>
      </c>
      <c r="K51" s="71" t="s">
        <v>42</v>
      </c>
      <c r="L51" s="71" t="s">
        <v>43</v>
      </c>
    </row>
    <row r="52" spans="1:12" ht="9.75" customHeight="1" x14ac:dyDescent="0.2">
      <c r="A52" s="957"/>
      <c r="B52" s="966"/>
      <c r="C52" s="882"/>
      <c r="D52" s="963"/>
      <c r="E52" s="237" t="s">
        <v>60</v>
      </c>
      <c r="F52" s="238" t="s">
        <v>39</v>
      </c>
      <c r="G52" s="71"/>
      <c r="H52" s="71" t="s">
        <v>40</v>
      </c>
      <c r="I52" s="95"/>
      <c r="J52" s="71">
        <v>0.52</v>
      </c>
      <c r="K52" s="71" t="s">
        <v>42</v>
      </c>
      <c r="L52" s="71" t="s">
        <v>43</v>
      </c>
    </row>
    <row r="53" spans="1:12" ht="9.75" customHeight="1" x14ac:dyDescent="0.2">
      <c r="A53" s="957"/>
      <c r="B53" s="966"/>
      <c r="C53" s="882"/>
      <c r="D53" s="963"/>
      <c r="E53" s="237" t="s">
        <v>61</v>
      </c>
      <c r="F53" s="238" t="s">
        <v>62</v>
      </c>
      <c r="G53" s="71"/>
      <c r="H53" s="71" t="s">
        <v>40</v>
      </c>
      <c r="I53" s="95"/>
      <c r="J53" s="71">
        <v>0.54</v>
      </c>
      <c r="K53" s="71" t="s">
        <v>42</v>
      </c>
      <c r="L53" s="71" t="s">
        <v>43</v>
      </c>
    </row>
    <row r="54" spans="1:12" ht="9.75" customHeight="1" x14ac:dyDescent="0.2">
      <c r="A54" s="957"/>
      <c r="B54" s="966"/>
      <c r="C54" s="882"/>
      <c r="D54" s="963"/>
      <c r="E54" s="237" t="s">
        <v>61</v>
      </c>
      <c r="F54" s="238" t="s">
        <v>39</v>
      </c>
      <c r="G54" s="71"/>
      <c r="H54" s="71" t="s">
        <v>40</v>
      </c>
      <c r="I54" s="95"/>
      <c r="J54" s="71">
        <v>0.53</v>
      </c>
      <c r="K54" s="71" t="s">
        <v>42</v>
      </c>
      <c r="L54" s="71" t="s">
        <v>43</v>
      </c>
    </row>
    <row r="55" spans="1:12" ht="9.75" customHeight="1" x14ac:dyDescent="0.2">
      <c r="A55" s="957"/>
      <c r="B55" s="966"/>
      <c r="C55" s="882"/>
      <c r="D55" s="963"/>
      <c r="E55" s="237" t="s">
        <v>63</v>
      </c>
      <c r="F55" s="238" t="s">
        <v>38</v>
      </c>
      <c r="G55" s="71"/>
      <c r="H55" s="71" t="s">
        <v>40</v>
      </c>
      <c r="I55" s="95"/>
      <c r="J55" s="71">
        <v>0.54</v>
      </c>
      <c r="K55" s="71" t="s">
        <v>42</v>
      </c>
      <c r="L55" s="71" t="s">
        <v>43</v>
      </c>
    </row>
    <row r="56" spans="1:12" ht="9.75" customHeight="1" x14ac:dyDescent="0.2">
      <c r="A56" s="957"/>
      <c r="B56" s="966"/>
      <c r="C56" s="882"/>
      <c r="D56" s="963"/>
      <c r="E56" s="237" t="s">
        <v>63</v>
      </c>
      <c r="F56" s="238" t="s">
        <v>39</v>
      </c>
      <c r="G56" s="71"/>
      <c r="H56" s="71" t="s">
        <v>40</v>
      </c>
      <c r="I56" s="95"/>
      <c r="J56" s="71">
        <v>0.53</v>
      </c>
      <c r="K56" s="71" t="s">
        <v>42</v>
      </c>
      <c r="L56" s="71" t="s">
        <v>43</v>
      </c>
    </row>
    <row r="57" spans="1:12" ht="9.75" customHeight="1" x14ac:dyDescent="0.2">
      <c r="A57" s="957"/>
      <c r="B57" s="966"/>
      <c r="C57" s="882"/>
      <c r="D57" s="963"/>
      <c r="E57" s="237" t="s">
        <v>64</v>
      </c>
      <c r="F57" s="238" t="s">
        <v>38</v>
      </c>
      <c r="G57" s="71"/>
      <c r="H57" s="71" t="s">
        <v>40</v>
      </c>
      <c r="I57" s="95"/>
      <c r="J57" s="71">
        <v>0.11</v>
      </c>
      <c r="K57" s="71" t="s">
        <v>42</v>
      </c>
      <c r="L57" s="71" t="s">
        <v>43</v>
      </c>
    </row>
    <row r="58" spans="1:12" ht="9.75" customHeight="1" x14ac:dyDescent="0.2">
      <c r="A58" s="957"/>
      <c r="B58" s="966"/>
      <c r="C58" s="882"/>
      <c r="D58" s="963"/>
      <c r="E58" s="237" t="s">
        <v>64</v>
      </c>
      <c r="F58" s="238" t="s">
        <v>39</v>
      </c>
      <c r="G58" s="71"/>
      <c r="H58" s="71" t="s">
        <v>40</v>
      </c>
      <c r="I58" s="95"/>
      <c r="J58" s="71">
        <v>0.11</v>
      </c>
      <c r="K58" s="71" t="s">
        <v>42</v>
      </c>
      <c r="L58" s="71" t="s">
        <v>43</v>
      </c>
    </row>
    <row r="59" spans="1:12" ht="9.75" customHeight="1" x14ac:dyDescent="0.2">
      <c r="A59" s="957"/>
      <c r="B59" s="966"/>
      <c r="C59" s="882"/>
      <c r="D59" s="963"/>
      <c r="E59" s="237" t="s">
        <v>65</v>
      </c>
      <c r="F59" s="238" t="s">
        <v>38</v>
      </c>
      <c r="G59" s="71"/>
      <c r="H59" s="71" t="s">
        <v>40</v>
      </c>
      <c r="I59" s="95"/>
      <c r="J59" s="71">
        <v>0.45</v>
      </c>
      <c r="K59" s="71" t="s">
        <v>42</v>
      </c>
      <c r="L59" s="71" t="s">
        <v>43</v>
      </c>
    </row>
    <row r="60" spans="1:12" ht="9.75" customHeight="1" x14ac:dyDescent="0.2">
      <c r="A60" s="957"/>
      <c r="B60" s="966"/>
      <c r="C60" s="882"/>
      <c r="D60" s="963"/>
      <c r="E60" s="237" t="s">
        <v>65</v>
      </c>
      <c r="F60" s="238" t="s">
        <v>39</v>
      </c>
      <c r="G60" s="71"/>
      <c r="H60" s="71" t="s">
        <v>40</v>
      </c>
      <c r="I60" s="95"/>
      <c r="J60" s="71">
        <v>0.43</v>
      </c>
      <c r="K60" s="71" t="s">
        <v>42</v>
      </c>
      <c r="L60" s="71" t="s">
        <v>43</v>
      </c>
    </row>
    <row r="61" spans="1:12" ht="9.75" customHeight="1" x14ac:dyDescent="0.2">
      <c r="A61" s="957"/>
      <c r="B61" s="966"/>
      <c r="C61" s="882"/>
      <c r="D61" s="963"/>
      <c r="E61" s="237" t="s">
        <v>66</v>
      </c>
      <c r="F61" s="238" t="s">
        <v>38</v>
      </c>
      <c r="G61" s="71"/>
      <c r="H61" s="71" t="s">
        <v>40</v>
      </c>
      <c r="I61" s="95"/>
      <c r="J61" s="71">
        <v>0.44</v>
      </c>
      <c r="K61" s="71" t="s">
        <v>42</v>
      </c>
      <c r="L61" s="71" t="s">
        <v>43</v>
      </c>
    </row>
    <row r="62" spans="1:12" ht="9.75" customHeight="1" x14ac:dyDescent="0.2">
      <c r="A62" s="957"/>
      <c r="B62" s="966"/>
      <c r="C62" s="882"/>
      <c r="D62" s="963"/>
      <c r="E62" s="237" t="s">
        <v>66</v>
      </c>
      <c r="F62" s="238" t="s">
        <v>39</v>
      </c>
      <c r="G62" s="71"/>
      <c r="H62" s="71" t="s">
        <v>40</v>
      </c>
      <c r="I62" s="95"/>
      <c r="J62" s="71">
        <v>0.42</v>
      </c>
      <c r="K62" s="71" t="s">
        <v>42</v>
      </c>
      <c r="L62" s="71" t="s">
        <v>43</v>
      </c>
    </row>
    <row r="63" spans="1:12" ht="9.75" customHeight="1" x14ac:dyDescent="0.2">
      <c r="A63" s="957"/>
      <c r="B63" s="966"/>
      <c r="C63" s="882"/>
      <c r="D63" s="963"/>
      <c r="E63" s="237" t="s">
        <v>67</v>
      </c>
      <c r="F63" s="238" t="s">
        <v>38</v>
      </c>
      <c r="G63" s="71"/>
      <c r="H63" s="71" t="s">
        <v>40</v>
      </c>
      <c r="I63" s="95"/>
      <c r="J63" s="71">
        <v>0.11</v>
      </c>
      <c r="K63" s="71" t="s">
        <v>42</v>
      </c>
      <c r="L63" s="71" t="s">
        <v>43</v>
      </c>
    </row>
    <row r="64" spans="1:12" ht="9.75" customHeight="1" x14ac:dyDescent="0.2">
      <c r="A64" s="957"/>
      <c r="B64" s="966"/>
      <c r="C64" s="882"/>
      <c r="D64" s="963"/>
      <c r="E64" s="237" t="s">
        <v>67</v>
      </c>
      <c r="F64" s="238" t="s">
        <v>39</v>
      </c>
      <c r="G64" s="71"/>
      <c r="H64" s="71" t="s">
        <v>40</v>
      </c>
      <c r="I64" s="95"/>
      <c r="J64" s="71">
        <v>0.11</v>
      </c>
      <c r="K64" s="71" t="s">
        <v>42</v>
      </c>
      <c r="L64" s="71" t="s">
        <v>43</v>
      </c>
    </row>
    <row r="65" spans="1:15" ht="9.75" customHeight="1" x14ac:dyDescent="0.2">
      <c r="A65" s="957"/>
      <c r="B65" s="966"/>
      <c r="C65" s="882"/>
      <c r="D65" s="963"/>
      <c r="E65" s="237" t="s">
        <v>68</v>
      </c>
      <c r="F65" s="238" t="s">
        <v>38</v>
      </c>
      <c r="G65" s="71"/>
      <c r="H65" s="71" t="s">
        <v>40</v>
      </c>
      <c r="I65" s="95"/>
      <c r="J65" s="71">
        <v>0.1</v>
      </c>
      <c r="K65" s="71" t="s">
        <v>42</v>
      </c>
      <c r="L65" s="71" t="s">
        <v>43</v>
      </c>
    </row>
    <row r="66" spans="1:15" ht="9.75" customHeight="1" x14ac:dyDescent="0.2">
      <c r="A66" s="957"/>
      <c r="B66" s="966"/>
      <c r="C66" s="882"/>
      <c r="D66" s="963"/>
      <c r="E66" s="237" t="s">
        <v>68</v>
      </c>
      <c r="F66" s="238" t="s">
        <v>39</v>
      </c>
      <c r="G66" s="71"/>
      <c r="H66" s="71" t="s">
        <v>40</v>
      </c>
      <c r="I66" s="95"/>
      <c r="J66" s="71">
        <v>0.11</v>
      </c>
      <c r="K66" s="71" t="s">
        <v>42</v>
      </c>
      <c r="L66" s="71" t="s">
        <v>43</v>
      </c>
    </row>
    <row r="67" spans="1:15" ht="9.75" customHeight="1" x14ac:dyDescent="0.2">
      <c r="A67" s="957"/>
      <c r="B67" s="966"/>
      <c r="C67" s="882"/>
      <c r="D67" s="963"/>
      <c r="E67" s="237" t="s">
        <v>69</v>
      </c>
      <c r="F67" s="238" t="s">
        <v>38</v>
      </c>
      <c r="G67" s="71"/>
      <c r="H67" s="71" t="s">
        <v>40</v>
      </c>
      <c r="I67" s="95"/>
      <c r="J67" s="71">
        <v>0.43</v>
      </c>
      <c r="K67" s="71" t="s">
        <v>42</v>
      </c>
      <c r="L67" s="71" t="s">
        <v>43</v>
      </c>
    </row>
    <row r="68" spans="1:15" ht="9.75" customHeight="1" x14ac:dyDescent="0.2">
      <c r="A68" s="957"/>
      <c r="B68" s="966"/>
      <c r="C68" s="882"/>
      <c r="D68" s="963"/>
      <c r="E68" s="237" t="s">
        <v>69</v>
      </c>
      <c r="F68" s="238" t="s">
        <v>39</v>
      </c>
      <c r="G68" s="71"/>
      <c r="H68" s="71" t="s">
        <v>40</v>
      </c>
      <c r="I68" s="95"/>
      <c r="J68" s="71">
        <v>0.46</v>
      </c>
      <c r="K68" s="71" t="s">
        <v>42</v>
      </c>
      <c r="L68" s="71" t="s">
        <v>43</v>
      </c>
    </row>
    <row r="69" spans="1:15" ht="9.75" customHeight="1" x14ac:dyDescent="0.2">
      <c r="A69" s="957"/>
      <c r="B69" s="967"/>
      <c r="C69" s="882"/>
      <c r="D69" s="963"/>
      <c r="E69" s="73" t="s">
        <v>70</v>
      </c>
      <c r="F69" s="71" t="s">
        <v>62</v>
      </c>
      <c r="G69" s="71"/>
      <c r="H69" s="71" t="s">
        <v>40</v>
      </c>
      <c r="I69" s="95"/>
      <c r="J69" s="71">
        <v>0.56000000000000005</v>
      </c>
      <c r="K69" s="71" t="s">
        <v>42</v>
      </c>
      <c r="L69" s="71" t="s">
        <v>43</v>
      </c>
      <c r="N69" s="60"/>
      <c r="O69" s="60"/>
    </row>
    <row r="70" spans="1:15" ht="9.75" customHeight="1" x14ac:dyDescent="0.2">
      <c r="A70" s="957"/>
      <c r="B70" s="967"/>
      <c r="C70" s="882"/>
      <c r="D70" s="963"/>
      <c r="E70" s="73" t="s">
        <v>70</v>
      </c>
      <c r="F70" s="71" t="s">
        <v>39</v>
      </c>
      <c r="G70" s="71"/>
      <c r="H70" s="71" t="s">
        <v>40</v>
      </c>
      <c r="I70" s="95"/>
      <c r="J70" s="71">
        <v>0.54</v>
      </c>
      <c r="K70" s="71" t="s">
        <v>42</v>
      </c>
      <c r="L70" s="71" t="s">
        <v>43</v>
      </c>
      <c r="N70" s="60"/>
      <c r="O70" s="60"/>
    </row>
    <row r="71" spans="1:15" ht="9.75" customHeight="1" x14ac:dyDescent="0.2">
      <c r="A71" s="957"/>
      <c r="B71" s="967"/>
      <c r="C71" s="882"/>
      <c r="D71" s="963"/>
      <c r="E71" s="73"/>
      <c r="F71" s="71"/>
      <c r="G71" s="71"/>
      <c r="H71" s="71"/>
      <c r="I71" s="95"/>
      <c r="J71" s="71"/>
      <c r="K71" s="71"/>
      <c r="L71" s="71"/>
      <c r="N71" s="60"/>
      <c r="O71" s="60"/>
    </row>
    <row r="72" spans="1:15" ht="9.75" customHeight="1" x14ac:dyDescent="0.2">
      <c r="A72" s="957"/>
      <c r="B72" s="967"/>
      <c r="C72" s="882"/>
      <c r="D72" s="963"/>
      <c r="E72" s="81"/>
      <c r="F72" s="42"/>
      <c r="G72" s="71"/>
      <c r="H72" s="71"/>
      <c r="I72" s="71"/>
      <c r="J72" s="71"/>
      <c r="K72" s="71"/>
      <c r="L72" s="95"/>
    </row>
    <row r="73" spans="1:15" ht="9.75" customHeight="1" x14ac:dyDescent="0.2">
      <c r="A73" s="958"/>
      <c r="B73" s="968"/>
      <c r="C73" s="883"/>
      <c r="D73" s="964"/>
      <c r="E73" s="83"/>
      <c r="F73" s="76"/>
      <c r="G73" s="76"/>
      <c r="H73" s="77"/>
      <c r="I73" s="76"/>
      <c r="J73" s="76"/>
      <c r="K73" s="77"/>
      <c r="L73" s="167"/>
    </row>
    <row r="74" spans="1:15" ht="24" customHeight="1" x14ac:dyDescent="0.2">
      <c r="A74" s="986" t="s">
        <v>9</v>
      </c>
      <c r="B74" s="486" t="s">
        <v>309</v>
      </c>
      <c r="C74" s="110">
        <f>(C7*0.02%)/6</f>
        <v>159.01666666666668</v>
      </c>
      <c r="D74" s="120">
        <f>SUM(D75:D92)</f>
        <v>165</v>
      </c>
      <c r="E74" s="165"/>
      <c r="F74" s="449"/>
      <c r="G74" s="887"/>
      <c r="H74" s="887"/>
      <c r="I74" s="887"/>
      <c r="J74" s="887"/>
      <c r="K74" s="887"/>
      <c r="L74" s="888"/>
    </row>
    <row r="75" spans="1:15" ht="9.75" customHeight="1" x14ac:dyDescent="0.2">
      <c r="A75" s="987"/>
      <c r="B75" s="1002" t="s">
        <v>302</v>
      </c>
      <c r="C75" s="889"/>
      <c r="D75" s="239">
        <v>50</v>
      </c>
      <c r="E75" s="492" t="s">
        <v>71</v>
      </c>
      <c r="F75" s="70" t="s">
        <v>73</v>
      </c>
      <c r="G75" s="70" t="s">
        <v>74</v>
      </c>
      <c r="H75" s="27" t="s">
        <v>40</v>
      </c>
      <c r="I75" s="27">
        <v>0.09</v>
      </c>
      <c r="J75" s="70" t="s">
        <v>203</v>
      </c>
      <c r="K75" s="70" t="s">
        <v>42</v>
      </c>
      <c r="L75" s="27" t="s">
        <v>43</v>
      </c>
    </row>
    <row r="76" spans="1:15" ht="9.75" customHeight="1" x14ac:dyDescent="0.2">
      <c r="A76" s="987"/>
      <c r="B76" s="1003"/>
      <c r="C76" s="1001"/>
      <c r="D76" s="240">
        <v>30</v>
      </c>
      <c r="E76" s="493" t="s">
        <v>71</v>
      </c>
      <c r="F76" s="70" t="s">
        <v>38</v>
      </c>
      <c r="G76" s="70" t="s">
        <v>74</v>
      </c>
      <c r="H76" s="76" t="s">
        <v>40</v>
      </c>
      <c r="I76" s="411">
        <v>0.09</v>
      </c>
      <c r="J76" s="70">
        <v>0.1</v>
      </c>
      <c r="K76" s="70" t="s">
        <v>42</v>
      </c>
      <c r="L76" s="76" t="s">
        <v>43</v>
      </c>
    </row>
    <row r="77" spans="1:15" ht="9.75" customHeight="1" x14ac:dyDescent="0.2">
      <c r="A77" s="987"/>
      <c r="B77" s="487" t="s">
        <v>303</v>
      </c>
      <c r="C77" s="889"/>
      <c r="D77" s="898">
        <v>50</v>
      </c>
      <c r="E77" s="94"/>
      <c r="F77" s="68"/>
      <c r="G77" s="27"/>
      <c r="H77" s="27"/>
      <c r="I77" s="28"/>
      <c r="J77" s="27"/>
      <c r="K77" s="27"/>
      <c r="L77" s="92"/>
    </row>
    <row r="78" spans="1:15" ht="9.75" customHeight="1" x14ac:dyDescent="0.2">
      <c r="A78" s="987"/>
      <c r="B78" s="488" t="s">
        <v>304</v>
      </c>
      <c r="C78" s="891"/>
      <c r="D78" s="899"/>
      <c r="E78" s="494" t="s">
        <v>72</v>
      </c>
      <c r="F78" s="244" t="s">
        <v>73</v>
      </c>
      <c r="G78" s="244" t="s">
        <v>74</v>
      </c>
      <c r="H78" s="244" t="s">
        <v>40</v>
      </c>
      <c r="I78" s="245">
        <v>0.4</v>
      </c>
      <c r="J78" s="244">
        <v>0.56000000000000005</v>
      </c>
      <c r="K78" s="244" t="s">
        <v>42</v>
      </c>
      <c r="L78" s="245" t="s">
        <v>43</v>
      </c>
    </row>
    <row r="79" spans="1:15" ht="9.75" customHeight="1" x14ac:dyDescent="0.2">
      <c r="A79" s="987"/>
      <c r="B79" s="488" t="s">
        <v>305</v>
      </c>
      <c r="C79" s="891"/>
      <c r="D79" s="899"/>
      <c r="E79" s="494" t="s">
        <v>75</v>
      </c>
      <c r="F79" s="244" t="s">
        <v>73</v>
      </c>
      <c r="G79" s="244" t="s">
        <v>74</v>
      </c>
      <c r="H79" s="244" t="s">
        <v>40</v>
      </c>
      <c r="I79" s="245">
        <v>0.4</v>
      </c>
      <c r="J79" s="244">
        <v>0.46</v>
      </c>
      <c r="K79" s="244" t="s">
        <v>42</v>
      </c>
      <c r="L79" s="245" t="s">
        <v>43</v>
      </c>
    </row>
    <row r="80" spans="1:15" ht="9.75" customHeight="1" x14ac:dyDescent="0.2">
      <c r="A80" s="987"/>
      <c r="B80" s="488" t="s">
        <v>306</v>
      </c>
      <c r="C80" s="891"/>
      <c r="D80" s="899"/>
      <c r="E80" s="494" t="s">
        <v>76</v>
      </c>
      <c r="F80" s="244" t="s">
        <v>73</v>
      </c>
      <c r="G80" s="244" t="s">
        <v>74</v>
      </c>
      <c r="H80" s="244" t="s">
        <v>40</v>
      </c>
      <c r="I80" s="245">
        <v>0.4</v>
      </c>
      <c r="J80" s="246">
        <v>0.55000000000000004</v>
      </c>
      <c r="K80" s="244" t="s">
        <v>42</v>
      </c>
      <c r="L80" s="245" t="s">
        <v>43</v>
      </c>
    </row>
    <row r="81" spans="1:12" ht="9.75" customHeight="1" x14ac:dyDescent="0.2">
      <c r="A81" s="987"/>
      <c r="B81" s="488" t="s">
        <v>307</v>
      </c>
      <c r="C81" s="892"/>
      <c r="D81" s="900"/>
      <c r="E81" s="494" t="s">
        <v>77</v>
      </c>
      <c r="F81" s="244" t="s">
        <v>73</v>
      </c>
      <c r="G81" s="244" t="s">
        <v>74</v>
      </c>
      <c r="H81" s="244" t="s">
        <v>40</v>
      </c>
      <c r="I81" s="245">
        <v>0.4</v>
      </c>
      <c r="J81" s="246">
        <v>0.67</v>
      </c>
      <c r="K81" s="244" t="s">
        <v>42</v>
      </c>
      <c r="L81" s="245" t="s">
        <v>43</v>
      </c>
    </row>
    <row r="82" spans="1:12" ht="9.75" customHeight="1" x14ac:dyDescent="0.2">
      <c r="A82" s="987"/>
      <c r="B82" s="489" t="s">
        <v>308</v>
      </c>
      <c r="C82" s="890"/>
      <c r="D82" s="899">
        <v>30</v>
      </c>
      <c r="E82" s="495" t="s">
        <v>78</v>
      </c>
      <c r="F82" s="247" t="s">
        <v>73</v>
      </c>
      <c r="G82" s="248"/>
      <c r="H82" s="248" t="s">
        <v>40</v>
      </c>
      <c r="I82" s="249"/>
      <c r="J82" s="250">
        <v>1</v>
      </c>
      <c r="K82" s="248" t="s">
        <v>42</v>
      </c>
      <c r="L82" s="248" t="s">
        <v>43</v>
      </c>
    </row>
    <row r="83" spans="1:12" ht="9.75" customHeight="1" x14ac:dyDescent="0.2">
      <c r="A83" s="987"/>
      <c r="B83" s="482"/>
      <c r="C83" s="890"/>
      <c r="D83" s="899"/>
      <c r="E83" s="496" t="s">
        <v>79</v>
      </c>
      <c r="F83" s="251" t="s">
        <v>73</v>
      </c>
      <c r="G83" s="244"/>
      <c r="H83" s="244" t="s">
        <v>40</v>
      </c>
      <c r="I83" s="252"/>
      <c r="J83" s="252">
        <v>1</v>
      </c>
      <c r="K83" s="244" t="s">
        <v>42</v>
      </c>
      <c r="L83" s="244" t="s">
        <v>43</v>
      </c>
    </row>
    <row r="84" spans="1:12" ht="9.75" customHeight="1" x14ac:dyDescent="0.2">
      <c r="A84" s="987"/>
      <c r="B84" s="482"/>
      <c r="C84" s="890"/>
      <c r="D84" s="899"/>
      <c r="E84" s="497" t="s">
        <v>80</v>
      </c>
      <c r="F84" s="251" t="s">
        <v>73</v>
      </c>
      <c r="G84" s="244"/>
      <c r="H84" s="253" t="s">
        <v>40</v>
      </c>
      <c r="I84" s="252"/>
      <c r="J84" s="252">
        <v>1</v>
      </c>
      <c r="K84" s="244" t="s">
        <v>42</v>
      </c>
      <c r="L84" s="244" t="s">
        <v>43</v>
      </c>
    </row>
    <row r="85" spans="1:12" ht="9.75" customHeight="1" x14ac:dyDescent="0.2">
      <c r="A85" s="987"/>
      <c r="B85" s="482"/>
      <c r="C85" s="890"/>
      <c r="D85" s="899"/>
      <c r="E85" s="494" t="s">
        <v>81</v>
      </c>
      <c r="F85" s="251" t="s">
        <v>73</v>
      </c>
      <c r="G85" s="244"/>
      <c r="H85" s="244" t="s">
        <v>40</v>
      </c>
      <c r="I85" s="244"/>
      <c r="J85" s="252">
        <v>1</v>
      </c>
      <c r="K85" s="244" t="s">
        <v>42</v>
      </c>
      <c r="L85" s="244" t="s">
        <v>43</v>
      </c>
    </row>
    <row r="86" spans="1:12" ht="9.75" customHeight="1" x14ac:dyDescent="0.2">
      <c r="A86" s="987"/>
      <c r="B86" s="482"/>
      <c r="C86" s="890"/>
      <c r="D86" s="899"/>
      <c r="E86" s="494" t="s">
        <v>82</v>
      </c>
      <c r="F86" s="251" t="s">
        <v>73</v>
      </c>
      <c r="G86" s="244"/>
      <c r="H86" s="244" t="s">
        <v>40</v>
      </c>
      <c r="I86" s="244"/>
      <c r="J86" s="252">
        <v>1</v>
      </c>
      <c r="K86" s="244" t="s">
        <v>42</v>
      </c>
      <c r="L86" s="244" t="s">
        <v>43</v>
      </c>
    </row>
    <row r="87" spans="1:12" ht="9.75" customHeight="1" x14ac:dyDescent="0.2">
      <c r="A87" s="987"/>
      <c r="B87" s="482"/>
      <c r="C87" s="890"/>
      <c r="D87" s="899"/>
      <c r="E87" s="494" t="s">
        <v>83</v>
      </c>
      <c r="F87" s="251" t="s">
        <v>73</v>
      </c>
      <c r="G87" s="244"/>
      <c r="H87" s="244" t="s">
        <v>40</v>
      </c>
      <c r="I87" s="244"/>
      <c r="J87" s="252">
        <v>1</v>
      </c>
      <c r="K87" s="244" t="s">
        <v>42</v>
      </c>
      <c r="L87" s="244" t="s">
        <v>43</v>
      </c>
    </row>
    <row r="88" spans="1:12" ht="9.75" customHeight="1" x14ac:dyDescent="0.2">
      <c r="A88" s="987"/>
      <c r="B88" s="482"/>
      <c r="C88" s="890"/>
      <c r="D88" s="899"/>
      <c r="E88" s="494" t="s">
        <v>84</v>
      </c>
      <c r="F88" s="251" t="s">
        <v>73</v>
      </c>
      <c r="G88" s="244"/>
      <c r="H88" s="244" t="s">
        <v>40</v>
      </c>
      <c r="I88" s="244"/>
      <c r="J88" s="252">
        <v>1</v>
      </c>
      <c r="K88" s="244" t="s">
        <v>42</v>
      </c>
      <c r="L88" s="244" t="s">
        <v>43</v>
      </c>
    </row>
    <row r="89" spans="1:12" ht="9.75" customHeight="1" x14ac:dyDescent="0.2">
      <c r="A89" s="987"/>
      <c r="B89" s="482"/>
      <c r="C89" s="890"/>
      <c r="D89" s="899"/>
      <c r="E89" s="494" t="s">
        <v>85</v>
      </c>
      <c r="F89" s="251" t="s">
        <v>73</v>
      </c>
      <c r="G89" s="244"/>
      <c r="H89" s="244" t="s">
        <v>40</v>
      </c>
      <c r="I89" s="244"/>
      <c r="J89" s="252">
        <v>1</v>
      </c>
      <c r="K89" s="244" t="s">
        <v>42</v>
      </c>
      <c r="L89" s="244" t="s">
        <v>43</v>
      </c>
    </row>
    <row r="90" spans="1:12" ht="9.75" customHeight="1" x14ac:dyDescent="0.2">
      <c r="A90" s="987"/>
      <c r="B90" s="482"/>
      <c r="C90" s="890"/>
      <c r="D90" s="899"/>
      <c r="E90" s="83"/>
      <c r="F90" s="483"/>
      <c r="G90" s="76"/>
      <c r="H90" s="76"/>
      <c r="I90" s="101"/>
      <c r="J90" s="76"/>
      <c r="K90" s="76"/>
      <c r="L90" s="76"/>
    </row>
    <row r="91" spans="1:12" ht="9.75" customHeight="1" x14ac:dyDescent="0.2">
      <c r="A91" s="987"/>
      <c r="B91" s="482"/>
      <c r="C91" s="484"/>
      <c r="D91" s="239">
        <v>5</v>
      </c>
      <c r="E91" s="498" t="s">
        <v>89</v>
      </c>
      <c r="F91" s="247" t="s">
        <v>73</v>
      </c>
      <c r="G91" s="247" t="s">
        <v>40</v>
      </c>
      <c r="H91" s="247" t="s">
        <v>40</v>
      </c>
      <c r="I91" s="247">
        <v>2.5</v>
      </c>
      <c r="J91" s="247">
        <v>4.5</v>
      </c>
      <c r="K91" s="247" t="s">
        <v>42</v>
      </c>
      <c r="L91" s="248" t="s">
        <v>43</v>
      </c>
    </row>
    <row r="92" spans="1:12" ht="9.75" customHeight="1" x14ac:dyDescent="0.2">
      <c r="A92" s="988"/>
      <c r="B92" s="482"/>
      <c r="C92" s="485"/>
      <c r="D92" s="240"/>
      <c r="E92" s="83"/>
      <c r="F92" s="483"/>
      <c r="G92" s="76"/>
      <c r="H92" s="76"/>
      <c r="I92" s="76"/>
      <c r="J92" s="76"/>
      <c r="K92" s="76"/>
      <c r="L92" s="76"/>
    </row>
    <row r="93" spans="1:12" ht="24.75" customHeight="1" x14ac:dyDescent="0.2">
      <c r="A93" s="981" t="s">
        <v>281</v>
      </c>
      <c r="B93" s="982"/>
      <c r="C93" s="985" t="s">
        <v>352</v>
      </c>
      <c r="D93" s="985"/>
      <c r="E93" s="976" t="s">
        <v>284</v>
      </c>
      <c r="F93" s="976" t="s">
        <v>285</v>
      </c>
      <c r="G93" s="994" t="s">
        <v>286</v>
      </c>
      <c r="H93" s="976" t="s">
        <v>287</v>
      </c>
      <c r="I93" s="976" t="s">
        <v>288</v>
      </c>
      <c r="J93" s="976" t="s">
        <v>289</v>
      </c>
      <c r="K93" s="976" t="s">
        <v>290</v>
      </c>
      <c r="L93" s="978" t="s">
        <v>291</v>
      </c>
    </row>
    <row r="94" spans="1:12" ht="26.25" customHeight="1" x14ac:dyDescent="0.2">
      <c r="A94" s="983"/>
      <c r="B94" s="984"/>
      <c r="C94" s="381" t="s">
        <v>279</v>
      </c>
      <c r="D94" s="381" t="s">
        <v>283</v>
      </c>
      <c r="E94" s="977"/>
      <c r="F94" s="977"/>
      <c r="G94" s="994"/>
      <c r="H94" s="977"/>
      <c r="I94" s="977"/>
      <c r="J94" s="977"/>
      <c r="K94" s="977"/>
      <c r="L94" s="979"/>
    </row>
    <row r="95" spans="1:12" x14ac:dyDescent="0.2">
      <c r="A95" s="989" t="s">
        <v>10</v>
      </c>
      <c r="B95" s="959" t="s">
        <v>310</v>
      </c>
      <c r="C95" s="990">
        <f>(C7*0.03%)*0.5</f>
        <v>715.57499999999993</v>
      </c>
      <c r="D95" s="992">
        <v>716</v>
      </c>
      <c r="E95" s="254" t="s">
        <v>90</v>
      </c>
      <c r="F95" s="247" t="s">
        <v>73</v>
      </c>
      <c r="G95" s="248" t="s">
        <v>74</v>
      </c>
      <c r="H95" s="247" t="s">
        <v>40</v>
      </c>
      <c r="I95" s="247">
        <v>40</v>
      </c>
      <c r="J95" s="247">
        <v>52.7</v>
      </c>
      <c r="K95" s="247">
        <v>50</v>
      </c>
      <c r="L95" s="248" t="s">
        <v>43</v>
      </c>
    </row>
    <row r="96" spans="1:12" x14ac:dyDescent="0.2">
      <c r="A96" s="967"/>
      <c r="B96" s="960"/>
      <c r="C96" s="991"/>
      <c r="D96" s="993"/>
      <c r="E96" s="256" t="s">
        <v>91</v>
      </c>
      <c r="F96" s="251" t="s">
        <v>73</v>
      </c>
      <c r="G96" s="255" t="s">
        <v>92</v>
      </c>
      <c r="H96" s="251" t="s">
        <v>40</v>
      </c>
      <c r="I96" s="251">
        <v>40</v>
      </c>
      <c r="J96" s="251">
        <v>53.5</v>
      </c>
      <c r="K96" s="251">
        <v>50</v>
      </c>
      <c r="L96" s="244" t="s">
        <v>43</v>
      </c>
    </row>
    <row r="97" spans="1:12" x14ac:dyDescent="0.2">
      <c r="A97" s="967"/>
      <c r="B97" s="960"/>
      <c r="C97" s="991"/>
      <c r="D97" s="993"/>
      <c r="E97" s="256" t="s">
        <v>93</v>
      </c>
      <c r="F97" s="251" t="s">
        <v>73</v>
      </c>
      <c r="G97" s="244" t="s">
        <v>92</v>
      </c>
      <c r="H97" s="251" t="s">
        <v>40</v>
      </c>
      <c r="I97" s="251">
        <v>40</v>
      </c>
      <c r="J97" s="251">
        <v>56.9</v>
      </c>
      <c r="K97" s="251">
        <v>50</v>
      </c>
      <c r="L97" s="244" t="s">
        <v>43</v>
      </c>
    </row>
    <row r="98" spans="1:12" x14ac:dyDescent="0.2">
      <c r="A98" s="967"/>
      <c r="B98" s="960"/>
      <c r="C98" s="991"/>
      <c r="D98" s="993"/>
      <c r="E98" s="257" t="s">
        <v>94</v>
      </c>
      <c r="F98" s="244" t="s">
        <v>73</v>
      </c>
      <c r="G98" s="244" t="s">
        <v>74</v>
      </c>
      <c r="H98" s="244" t="s">
        <v>40</v>
      </c>
      <c r="I98" s="258">
        <v>5</v>
      </c>
      <c r="J98" s="258">
        <v>375.6</v>
      </c>
      <c r="K98" s="244">
        <v>300</v>
      </c>
      <c r="L98" s="244" t="s">
        <v>45</v>
      </c>
    </row>
    <row r="99" spans="1:12" x14ac:dyDescent="0.2">
      <c r="A99" s="967"/>
      <c r="B99" s="960"/>
      <c r="C99" s="991"/>
      <c r="D99" s="993"/>
      <c r="E99" s="256" t="s">
        <v>95</v>
      </c>
      <c r="F99" s="251" t="s">
        <v>73</v>
      </c>
      <c r="G99" s="251" t="s">
        <v>40</v>
      </c>
      <c r="H99" s="259" t="s">
        <v>40</v>
      </c>
      <c r="I99" s="259">
        <v>50</v>
      </c>
      <c r="J99" s="259">
        <v>109.65</v>
      </c>
      <c r="K99" s="251">
        <v>100</v>
      </c>
      <c r="L99" s="244" t="s">
        <v>43</v>
      </c>
    </row>
    <row r="100" spans="1:12" x14ac:dyDescent="0.2">
      <c r="A100" s="967"/>
      <c r="B100" s="960"/>
      <c r="C100" s="991"/>
      <c r="D100" s="993"/>
      <c r="E100" s="256" t="s">
        <v>96</v>
      </c>
      <c r="F100" s="251" t="s">
        <v>73</v>
      </c>
      <c r="G100" s="251" t="s">
        <v>40</v>
      </c>
      <c r="H100" s="259" t="s">
        <v>40</v>
      </c>
      <c r="I100" s="259">
        <v>50</v>
      </c>
      <c r="J100" s="259">
        <v>114.88</v>
      </c>
      <c r="K100" s="251">
        <v>100</v>
      </c>
      <c r="L100" s="244" t="s">
        <v>43</v>
      </c>
    </row>
    <row r="101" spans="1:12" x14ac:dyDescent="0.2">
      <c r="A101" s="967"/>
      <c r="B101" s="960"/>
      <c r="C101" s="991"/>
      <c r="D101" s="993"/>
      <c r="E101" s="256" t="s">
        <v>97</v>
      </c>
      <c r="F101" s="251" t="s">
        <v>73</v>
      </c>
      <c r="G101" s="251" t="s">
        <v>40</v>
      </c>
      <c r="H101" s="259" t="s">
        <v>40</v>
      </c>
      <c r="I101" s="259">
        <v>50</v>
      </c>
      <c r="J101" s="259">
        <v>108.6</v>
      </c>
      <c r="K101" s="251">
        <v>100</v>
      </c>
      <c r="L101" s="244" t="s">
        <v>43</v>
      </c>
    </row>
    <row r="102" spans="1:12" x14ac:dyDescent="0.2">
      <c r="A102" s="967"/>
      <c r="B102" s="960"/>
      <c r="C102" s="991"/>
      <c r="D102" s="993"/>
      <c r="E102" s="260" t="s">
        <v>98</v>
      </c>
      <c r="F102" s="251" t="s">
        <v>73</v>
      </c>
      <c r="G102" s="251" t="s">
        <v>40</v>
      </c>
      <c r="H102" s="259" t="s">
        <v>40</v>
      </c>
      <c r="I102" s="259">
        <v>50</v>
      </c>
      <c r="J102" s="261">
        <v>108.04</v>
      </c>
      <c r="K102" s="251">
        <v>100</v>
      </c>
      <c r="L102" s="244" t="s">
        <v>43</v>
      </c>
    </row>
    <row r="103" spans="1:12" x14ac:dyDescent="0.2">
      <c r="A103" s="967"/>
      <c r="B103" s="960"/>
      <c r="C103" s="991"/>
      <c r="D103" s="993"/>
      <c r="E103" s="262" t="s">
        <v>99</v>
      </c>
      <c r="F103" s="263" t="s">
        <v>73</v>
      </c>
      <c r="G103" s="264" t="s">
        <v>74</v>
      </c>
      <c r="H103" s="264" t="s">
        <v>40</v>
      </c>
      <c r="I103" s="265">
        <v>50</v>
      </c>
      <c r="J103" s="251">
        <v>123.9</v>
      </c>
      <c r="K103" s="251">
        <v>100</v>
      </c>
      <c r="L103" s="244" t="s">
        <v>43</v>
      </c>
    </row>
    <row r="104" spans="1:12" x14ac:dyDescent="0.2">
      <c r="A104" s="967"/>
      <c r="B104" s="960"/>
      <c r="C104" s="991"/>
      <c r="D104" s="993"/>
      <c r="E104" s="262" t="s">
        <v>100</v>
      </c>
      <c r="F104" s="263" t="s">
        <v>73</v>
      </c>
      <c r="G104" s="264" t="s">
        <v>74</v>
      </c>
      <c r="H104" s="264" t="s">
        <v>40</v>
      </c>
      <c r="I104" s="265">
        <v>250</v>
      </c>
      <c r="J104" s="265">
        <v>631.65</v>
      </c>
      <c r="K104" s="251" t="s">
        <v>42</v>
      </c>
      <c r="L104" s="244" t="s">
        <v>43</v>
      </c>
    </row>
    <row r="105" spans="1:12" x14ac:dyDescent="0.2">
      <c r="A105" s="967"/>
      <c r="B105" s="960"/>
      <c r="C105" s="991"/>
      <c r="D105" s="993"/>
      <c r="E105" s="256" t="s">
        <v>102</v>
      </c>
      <c r="F105" s="263" t="s">
        <v>73</v>
      </c>
      <c r="G105" s="265" t="s">
        <v>40</v>
      </c>
      <c r="H105" s="265" t="s">
        <v>40</v>
      </c>
      <c r="I105" s="265">
        <v>30</v>
      </c>
      <c r="J105" s="251">
        <v>314.89999999999998</v>
      </c>
      <c r="K105" s="251">
        <v>300</v>
      </c>
      <c r="L105" s="244" t="s">
        <v>43</v>
      </c>
    </row>
    <row r="106" spans="1:12" x14ac:dyDescent="0.2">
      <c r="A106" s="967"/>
      <c r="B106" s="960"/>
      <c r="C106" s="991"/>
      <c r="D106" s="993"/>
      <c r="E106" s="256" t="s">
        <v>103</v>
      </c>
      <c r="F106" s="251" t="s">
        <v>73</v>
      </c>
      <c r="G106" s="244" t="s">
        <v>74</v>
      </c>
      <c r="H106" s="259" t="s">
        <v>40</v>
      </c>
      <c r="I106" s="238">
        <v>10</v>
      </c>
      <c r="J106" s="251">
        <v>128</v>
      </c>
      <c r="K106" s="251">
        <v>100</v>
      </c>
      <c r="L106" s="244" t="s">
        <v>43</v>
      </c>
    </row>
    <row r="107" spans="1:12" x14ac:dyDescent="0.2">
      <c r="A107" s="967"/>
      <c r="B107" s="960"/>
      <c r="C107" s="991"/>
      <c r="D107" s="993"/>
      <c r="E107" s="256" t="s">
        <v>104</v>
      </c>
      <c r="F107" s="251" t="s">
        <v>73</v>
      </c>
      <c r="G107" s="244" t="s">
        <v>74</v>
      </c>
      <c r="H107" s="259" t="s">
        <v>40</v>
      </c>
      <c r="I107" s="238">
        <v>10</v>
      </c>
      <c r="J107" s="265">
        <v>13.06</v>
      </c>
      <c r="K107" s="258" t="s">
        <v>42</v>
      </c>
      <c r="L107" s="244" t="s">
        <v>43</v>
      </c>
    </row>
    <row r="108" spans="1:12" x14ac:dyDescent="0.2">
      <c r="A108" s="967"/>
      <c r="B108" s="960"/>
      <c r="C108" s="991"/>
      <c r="D108" s="993"/>
      <c r="E108" s="266" t="s">
        <v>105</v>
      </c>
      <c r="F108" s="251" t="s">
        <v>73</v>
      </c>
      <c r="G108" s="244" t="s">
        <v>74</v>
      </c>
      <c r="H108" s="267" t="s">
        <v>40</v>
      </c>
      <c r="I108" s="410">
        <v>10</v>
      </c>
      <c r="J108" s="268">
        <v>123.04</v>
      </c>
      <c r="K108" s="267">
        <v>100</v>
      </c>
      <c r="L108" s="267" t="s">
        <v>43</v>
      </c>
    </row>
    <row r="109" spans="1:12" x14ac:dyDescent="0.2">
      <c r="A109" s="967"/>
      <c r="B109" s="960"/>
      <c r="C109" s="991"/>
      <c r="D109" s="993"/>
      <c r="E109" s="266" t="s">
        <v>106</v>
      </c>
      <c r="F109" s="263" t="s">
        <v>73</v>
      </c>
      <c r="G109" s="244" t="s">
        <v>74</v>
      </c>
      <c r="H109" s="267" t="s">
        <v>40</v>
      </c>
      <c r="I109" s="412">
        <v>10</v>
      </c>
      <c r="J109" s="267">
        <v>230</v>
      </c>
      <c r="K109" s="267">
        <v>200</v>
      </c>
      <c r="L109" s="244" t="s">
        <v>43</v>
      </c>
    </row>
    <row r="110" spans="1:12" x14ac:dyDescent="0.2">
      <c r="A110" s="967"/>
      <c r="B110" s="960"/>
      <c r="C110" s="991"/>
      <c r="D110" s="993"/>
      <c r="E110" s="269" t="s">
        <v>107</v>
      </c>
      <c r="F110" s="251" t="s">
        <v>73</v>
      </c>
      <c r="G110" s="244" t="s">
        <v>92</v>
      </c>
      <c r="H110" s="259" t="s">
        <v>40</v>
      </c>
      <c r="I110" s="413" t="s">
        <v>108</v>
      </c>
      <c r="J110" s="259">
        <v>575</v>
      </c>
      <c r="K110" s="251">
        <v>500</v>
      </c>
      <c r="L110" s="244" t="s">
        <v>43</v>
      </c>
    </row>
    <row r="111" spans="1:12" x14ac:dyDescent="0.2">
      <c r="A111" s="967"/>
      <c r="B111" s="960"/>
      <c r="C111" s="991"/>
      <c r="D111" s="993"/>
      <c r="E111" s="256" t="s">
        <v>109</v>
      </c>
      <c r="F111" s="251" t="s">
        <v>73</v>
      </c>
      <c r="G111" s="244" t="s">
        <v>92</v>
      </c>
      <c r="H111" s="259" t="s">
        <v>40</v>
      </c>
      <c r="I111" s="251">
        <v>51</v>
      </c>
      <c r="J111" s="251">
        <v>574.70000000000005</v>
      </c>
      <c r="K111" s="251">
        <v>500</v>
      </c>
      <c r="L111" s="244" t="s">
        <v>43</v>
      </c>
    </row>
    <row r="112" spans="1:12" x14ac:dyDescent="0.2">
      <c r="A112" s="967"/>
      <c r="B112" s="960"/>
      <c r="C112" s="991"/>
      <c r="D112" s="993"/>
      <c r="E112" s="256" t="s">
        <v>110</v>
      </c>
      <c r="F112" s="251" t="s">
        <v>73</v>
      </c>
      <c r="G112" s="244" t="s">
        <v>74</v>
      </c>
      <c r="H112" s="259" t="s">
        <v>40</v>
      </c>
      <c r="I112" s="251">
        <v>40</v>
      </c>
      <c r="J112" s="251">
        <v>358</v>
      </c>
      <c r="K112" s="251">
        <v>300</v>
      </c>
      <c r="L112" s="244" t="s">
        <v>43</v>
      </c>
    </row>
    <row r="113" spans="1:12" x14ac:dyDescent="0.2">
      <c r="A113" s="967"/>
      <c r="B113" s="960"/>
      <c r="C113" s="991"/>
      <c r="D113" s="993"/>
      <c r="E113" s="270" t="s">
        <v>115</v>
      </c>
      <c r="F113" s="267" t="s">
        <v>73</v>
      </c>
      <c r="G113" s="244" t="s">
        <v>74</v>
      </c>
      <c r="H113" s="259" t="s">
        <v>40</v>
      </c>
      <c r="I113" s="271">
        <v>15</v>
      </c>
      <c r="J113" s="271">
        <v>238.17</v>
      </c>
      <c r="K113" s="246">
        <v>200</v>
      </c>
      <c r="L113" s="244" t="s">
        <v>43</v>
      </c>
    </row>
    <row r="114" spans="1:12" x14ac:dyDescent="0.2">
      <c r="A114" s="967"/>
      <c r="B114" s="960"/>
      <c r="C114" s="991"/>
      <c r="D114" s="993"/>
      <c r="E114" s="270" t="s">
        <v>116</v>
      </c>
      <c r="F114" s="267" t="s">
        <v>73</v>
      </c>
      <c r="G114" s="244" t="s">
        <v>92</v>
      </c>
      <c r="H114" s="259" t="s">
        <v>40</v>
      </c>
      <c r="I114" s="271">
        <v>50</v>
      </c>
      <c r="J114" s="272">
        <v>123.85</v>
      </c>
      <c r="K114" s="246">
        <v>100</v>
      </c>
      <c r="L114" s="244" t="s">
        <v>43</v>
      </c>
    </row>
    <row r="115" spans="1:12" x14ac:dyDescent="0.2">
      <c r="A115" s="967"/>
      <c r="B115" s="960"/>
      <c r="C115" s="991"/>
      <c r="D115" s="993"/>
      <c r="E115" s="270" t="s">
        <v>111</v>
      </c>
      <c r="F115" s="267" t="s">
        <v>73</v>
      </c>
      <c r="G115" s="244" t="s">
        <v>74</v>
      </c>
      <c r="H115" s="259" t="s">
        <v>40</v>
      </c>
      <c r="I115" s="271">
        <v>60</v>
      </c>
      <c r="J115" s="271">
        <v>546.70000000000005</v>
      </c>
      <c r="K115" s="246">
        <v>500</v>
      </c>
      <c r="L115" s="244" t="s">
        <v>43</v>
      </c>
    </row>
    <row r="116" spans="1:12" x14ac:dyDescent="0.2">
      <c r="A116" s="967"/>
      <c r="B116" s="960"/>
      <c r="C116" s="991"/>
      <c r="D116" s="993"/>
      <c r="E116" s="256" t="s">
        <v>112</v>
      </c>
      <c r="F116" s="251" t="s">
        <v>73</v>
      </c>
      <c r="G116" s="244" t="s">
        <v>74</v>
      </c>
      <c r="H116" s="259" t="s">
        <v>40</v>
      </c>
      <c r="I116" s="251">
        <v>30</v>
      </c>
      <c r="J116" s="251">
        <v>59.3</v>
      </c>
      <c r="K116" s="251">
        <v>50</v>
      </c>
      <c r="L116" s="244" t="s">
        <v>43</v>
      </c>
    </row>
    <row r="117" spans="1:12" x14ac:dyDescent="0.2">
      <c r="A117" s="967"/>
      <c r="B117" s="960"/>
      <c r="C117" s="991"/>
      <c r="D117" s="993"/>
      <c r="E117" s="256" t="s">
        <v>113</v>
      </c>
      <c r="F117" s="251" t="s">
        <v>73</v>
      </c>
      <c r="G117" s="244" t="s">
        <v>74</v>
      </c>
      <c r="H117" s="259" t="s">
        <v>40</v>
      </c>
      <c r="I117" s="251">
        <v>50</v>
      </c>
      <c r="J117" s="251">
        <v>160</v>
      </c>
      <c r="K117" s="251">
        <v>150</v>
      </c>
      <c r="L117" s="244" t="s">
        <v>43</v>
      </c>
    </row>
    <row r="118" spans="1:12" x14ac:dyDescent="0.2">
      <c r="A118" s="967"/>
      <c r="B118" s="960"/>
      <c r="C118" s="991"/>
      <c r="D118" s="993"/>
      <c r="E118" s="256" t="s">
        <v>114</v>
      </c>
      <c r="F118" s="251" t="s">
        <v>73</v>
      </c>
      <c r="G118" s="244" t="s">
        <v>74</v>
      </c>
      <c r="H118" s="259" t="s">
        <v>40</v>
      </c>
      <c r="I118" s="251">
        <v>40</v>
      </c>
      <c r="J118" s="251">
        <v>127.3</v>
      </c>
      <c r="K118" s="251">
        <v>100</v>
      </c>
      <c r="L118" s="244" t="s">
        <v>43</v>
      </c>
    </row>
    <row r="119" spans="1:12" x14ac:dyDescent="0.2">
      <c r="A119" s="967"/>
      <c r="B119" s="960"/>
      <c r="C119" s="991"/>
      <c r="D119" s="993"/>
      <c r="E119" s="256" t="s">
        <v>117</v>
      </c>
      <c r="F119" s="251" t="s">
        <v>73</v>
      </c>
      <c r="G119" s="259" t="s">
        <v>40</v>
      </c>
      <c r="H119" s="259" t="s">
        <v>40</v>
      </c>
      <c r="I119" s="259">
        <v>50</v>
      </c>
      <c r="J119" s="259">
        <v>109.8</v>
      </c>
      <c r="K119" s="251">
        <v>100</v>
      </c>
      <c r="L119" s="244" t="s">
        <v>43</v>
      </c>
    </row>
    <row r="120" spans="1:12" x14ac:dyDescent="0.2">
      <c r="A120" s="967"/>
      <c r="B120" s="960"/>
      <c r="C120" s="991"/>
      <c r="D120" s="993"/>
      <c r="E120" s="256" t="s">
        <v>120</v>
      </c>
      <c r="F120" s="251" t="s">
        <v>73</v>
      </c>
      <c r="G120" s="259" t="s">
        <v>40</v>
      </c>
      <c r="H120" s="259" t="s">
        <v>40</v>
      </c>
      <c r="I120" s="259">
        <v>50</v>
      </c>
      <c r="J120" s="259">
        <v>113.5</v>
      </c>
      <c r="K120" s="251">
        <v>100</v>
      </c>
      <c r="L120" s="244" t="s">
        <v>43</v>
      </c>
    </row>
    <row r="121" spans="1:12" x14ac:dyDescent="0.2">
      <c r="A121" s="967"/>
      <c r="B121" s="960"/>
      <c r="C121" s="991"/>
      <c r="D121" s="993"/>
      <c r="E121" s="256" t="s">
        <v>121</v>
      </c>
      <c r="F121" s="251" t="s">
        <v>73</v>
      </c>
      <c r="G121" s="259" t="s">
        <v>40</v>
      </c>
      <c r="H121" s="259" t="s">
        <v>40</v>
      </c>
      <c r="I121" s="259">
        <v>50</v>
      </c>
      <c r="J121" s="259">
        <v>108.4</v>
      </c>
      <c r="K121" s="251">
        <v>100</v>
      </c>
      <c r="L121" s="244" t="s">
        <v>43</v>
      </c>
    </row>
    <row r="122" spans="1:12" x14ac:dyDescent="0.2">
      <c r="A122" s="967"/>
      <c r="B122" s="960"/>
      <c r="C122" s="991"/>
      <c r="D122" s="993"/>
      <c r="E122" s="256" t="s">
        <v>122</v>
      </c>
      <c r="F122" s="251" t="s">
        <v>73</v>
      </c>
      <c r="G122" s="259" t="s">
        <v>40</v>
      </c>
      <c r="H122" s="259" t="s">
        <v>40</v>
      </c>
      <c r="I122" s="259">
        <v>50</v>
      </c>
      <c r="J122" s="259">
        <v>114.4</v>
      </c>
      <c r="K122" s="251">
        <v>100</v>
      </c>
      <c r="L122" s="244" t="s">
        <v>43</v>
      </c>
    </row>
    <row r="123" spans="1:12" x14ac:dyDescent="0.2">
      <c r="A123" s="967"/>
      <c r="B123" s="960"/>
      <c r="C123" s="991"/>
      <c r="D123" s="993"/>
      <c r="E123" s="256" t="s">
        <v>123</v>
      </c>
      <c r="F123" s="251" t="s">
        <v>73</v>
      </c>
      <c r="G123" s="259" t="s">
        <v>40</v>
      </c>
      <c r="H123" s="259" t="s">
        <v>40</v>
      </c>
      <c r="I123" s="259">
        <v>50</v>
      </c>
      <c r="J123" s="259">
        <v>109.5</v>
      </c>
      <c r="K123" s="251">
        <v>100</v>
      </c>
      <c r="L123" s="244" t="s">
        <v>43</v>
      </c>
    </row>
    <row r="124" spans="1:12" ht="19.5" x14ac:dyDescent="0.2">
      <c r="A124" s="967"/>
      <c r="B124" s="960"/>
      <c r="C124" s="991"/>
      <c r="D124" s="993"/>
      <c r="E124" s="256" t="s">
        <v>124</v>
      </c>
      <c r="F124" s="273" t="s">
        <v>73</v>
      </c>
      <c r="G124" s="259" t="s">
        <v>40</v>
      </c>
      <c r="H124" s="259" t="s">
        <v>40</v>
      </c>
      <c r="I124" s="259">
        <v>50</v>
      </c>
      <c r="J124" s="274">
        <v>109.2</v>
      </c>
      <c r="K124" s="273">
        <v>100</v>
      </c>
      <c r="L124" s="244" t="s">
        <v>43</v>
      </c>
    </row>
    <row r="125" spans="1:12" x14ac:dyDescent="0.2">
      <c r="A125" s="967"/>
      <c r="B125" s="960"/>
      <c r="C125" s="991"/>
      <c r="D125" s="993"/>
      <c r="E125" s="256" t="s">
        <v>125</v>
      </c>
      <c r="F125" s="251" t="s">
        <v>73</v>
      </c>
      <c r="G125" s="259" t="s">
        <v>40</v>
      </c>
      <c r="H125" s="259" t="s">
        <v>40</v>
      </c>
      <c r="I125" s="259">
        <v>50</v>
      </c>
      <c r="J125" s="259">
        <v>120.2</v>
      </c>
      <c r="K125" s="251">
        <v>100</v>
      </c>
      <c r="L125" s="244" t="s">
        <v>43</v>
      </c>
    </row>
    <row r="126" spans="1:12" x14ac:dyDescent="0.2">
      <c r="A126" s="967"/>
      <c r="B126" s="960"/>
      <c r="C126" s="991"/>
      <c r="D126" s="993"/>
      <c r="E126" s="256" t="s">
        <v>126</v>
      </c>
      <c r="F126" s="251" t="s">
        <v>73</v>
      </c>
      <c r="G126" s="259" t="s">
        <v>40</v>
      </c>
      <c r="H126" s="259" t="s">
        <v>40</v>
      </c>
      <c r="I126" s="259">
        <v>50</v>
      </c>
      <c r="J126" s="259">
        <v>112.9</v>
      </c>
      <c r="K126" s="251">
        <v>100</v>
      </c>
      <c r="L126" s="244" t="s">
        <v>43</v>
      </c>
    </row>
    <row r="127" spans="1:12" x14ac:dyDescent="0.2">
      <c r="A127" s="967"/>
      <c r="B127" s="960"/>
      <c r="C127" s="991"/>
      <c r="D127" s="993"/>
      <c r="E127" s="269" t="s">
        <v>127</v>
      </c>
      <c r="F127" s="251" t="s">
        <v>73</v>
      </c>
      <c r="G127" s="259" t="s">
        <v>40</v>
      </c>
      <c r="H127" s="259" t="s">
        <v>40</v>
      </c>
      <c r="I127" s="259">
        <v>50</v>
      </c>
      <c r="J127" s="259">
        <v>113.9</v>
      </c>
      <c r="K127" s="251">
        <v>100</v>
      </c>
      <c r="L127" s="244" t="s">
        <v>43</v>
      </c>
    </row>
    <row r="128" spans="1:12" x14ac:dyDescent="0.2">
      <c r="A128" s="967"/>
      <c r="B128" s="960"/>
      <c r="C128" s="991"/>
      <c r="D128" s="993"/>
      <c r="E128" s="269" t="s">
        <v>128</v>
      </c>
      <c r="F128" s="251" t="s">
        <v>73</v>
      </c>
      <c r="G128" s="259" t="s">
        <v>40</v>
      </c>
      <c r="H128" s="259" t="s">
        <v>40</v>
      </c>
      <c r="I128" s="259">
        <v>25</v>
      </c>
      <c r="J128" s="259">
        <v>58.58</v>
      </c>
      <c r="K128" s="251">
        <v>50</v>
      </c>
      <c r="L128" s="244" t="s">
        <v>45</v>
      </c>
    </row>
    <row r="129" spans="1:12" ht="9.75" customHeight="1" x14ac:dyDescent="0.2">
      <c r="A129" s="967"/>
      <c r="B129" s="960"/>
      <c r="C129" s="991"/>
      <c r="D129" s="899"/>
      <c r="E129" s="269" t="s">
        <v>129</v>
      </c>
      <c r="F129" s="251" t="s">
        <v>73</v>
      </c>
      <c r="G129" s="259" t="s">
        <v>40</v>
      </c>
      <c r="H129" s="259" t="s">
        <v>40</v>
      </c>
      <c r="I129" s="259">
        <v>500</v>
      </c>
      <c r="J129" s="259">
        <v>1201</v>
      </c>
      <c r="K129" s="251">
        <v>1000</v>
      </c>
      <c r="L129" s="244" t="s">
        <v>45</v>
      </c>
    </row>
    <row r="130" spans="1:12" ht="9.75" customHeight="1" x14ac:dyDescent="0.2">
      <c r="A130" s="967"/>
      <c r="B130" s="960"/>
      <c r="C130" s="991"/>
      <c r="D130" s="899"/>
      <c r="E130" s="269" t="s">
        <v>130</v>
      </c>
      <c r="F130" s="251" t="s">
        <v>73</v>
      </c>
      <c r="G130" s="259" t="s">
        <v>40</v>
      </c>
      <c r="H130" s="259" t="s">
        <v>40</v>
      </c>
      <c r="I130" s="259">
        <v>10</v>
      </c>
      <c r="J130" s="259">
        <v>62.6</v>
      </c>
      <c r="K130" s="251">
        <v>50</v>
      </c>
      <c r="L130" s="244" t="s">
        <v>45</v>
      </c>
    </row>
    <row r="131" spans="1:12" ht="9.75" customHeight="1" x14ac:dyDescent="0.2">
      <c r="A131" s="967"/>
      <c r="B131" s="960"/>
      <c r="C131" s="991"/>
      <c r="D131" s="899"/>
      <c r="E131" s="269" t="s">
        <v>218</v>
      </c>
      <c r="F131" s="251" t="s">
        <v>73</v>
      </c>
      <c r="G131" s="264" t="s">
        <v>40</v>
      </c>
      <c r="H131" s="264" t="s">
        <v>40</v>
      </c>
      <c r="I131" s="264">
        <v>50</v>
      </c>
      <c r="J131" s="264">
        <v>121.36</v>
      </c>
      <c r="K131" s="265">
        <v>100</v>
      </c>
      <c r="L131" s="245" t="s">
        <v>45</v>
      </c>
    </row>
    <row r="132" spans="1:12" ht="9.75" customHeight="1" x14ac:dyDescent="0.2">
      <c r="A132" s="967"/>
      <c r="B132" s="960"/>
      <c r="C132" s="991"/>
      <c r="D132" s="899"/>
      <c r="E132" s="397"/>
      <c r="F132" s="87"/>
      <c r="G132" s="71"/>
      <c r="H132" s="71"/>
      <c r="I132" s="88"/>
      <c r="J132" s="71"/>
      <c r="K132" s="71"/>
      <c r="L132" s="95"/>
    </row>
    <row r="133" spans="1:12" ht="9.75" customHeight="1" x14ac:dyDescent="0.2">
      <c r="A133" s="967"/>
      <c r="B133" s="960"/>
      <c r="C133" s="991"/>
      <c r="D133" s="899"/>
      <c r="E133" s="73"/>
      <c r="F133" s="87"/>
      <c r="G133" s="71"/>
      <c r="H133" s="71"/>
      <c r="I133" s="88"/>
      <c r="J133" s="71"/>
      <c r="K133" s="71"/>
      <c r="L133" s="95"/>
    </row>
    <row r="134" spans="1:12" ht="9.75" customHeight="1" x14ac:dyDescent="0.2">
      <c r="A134" s="967"/>
      <c r="B134" s="960"/>
      <c r="C134" s="991"/>
      <c r="D134" s="899"/>
      <c r="E134" s="397"/>
      <c r="F134" s="87"/>
      <c r="G134" s="71"/>
      <c r="H134" s="71"/>
      <c r="I134" s="88"/>
      <c r="J134" s="71"/>
      <c r="K134" s="71"/>
      <c r="L134" s="95"/>
    </row>
    <row r="135" spans="1:12" ht="9.75" customHeight="1" thickBot="1" x14ac:dyDescent="0.25">
      <c r="A135" s="968"/>
      <c r="B135" s="961"/>
      <c r="C135" s="991"/>
      <c r="D135" s="900"/>
      <c r="E135" s="89"/>
      <c r="F135" s="42"/>
      <c r="G135" s="77"/>
      <c r="H135" s="77"/>
      <c r="I135" s="80"/>
      <c r="J135" s="77"/>
      <c r="K135" s="77"/>
      <c r="L135" s="167"/>
    </row>
    <row r="136" spans="1:12" ht="12" customHeight="1" thickBot="1" x14ac:dyDescent="0.25">
      <c r="A136" s="995" t="s">
        <v>11</v>
      </c>
      <c r="B136" s="996"/>
      <c r="C136" s="125">
        <f>(C7*0.03%)*0.4</f>
        <v>572.45999999999992</v>
      </c>
      <c r="D136" s="174">
        <f>SUM(D137:D169)</f>
        <v>572</v>
      </c>
      <c r="E136" s="165"/>
      <c r="F136" s="449"/>
      <c r="G136" s="887"/>
      <c r="H136" s="887"/>
      <c r="I136" s="887"/>
      <c r="J136" s="887"/>
      <c r="K136" s="887"/>
      <c r="L136" s="888"/>
    </row>
    <row r="137" spans="1:12" ht="9.75" customHeight="1" x14ac:dyDescent="0.2">
      <c r="A137" s="956" t="s">
        <v>12</v>
      </c>
      <c r="B137" s="989" t="s">
        <v>327</v>
      </c>
      <c r="C137" s="876"/>
      <c r="D137" s="898">
        <v>120</v>
      </c>
      <c r="E137" s="275" t="s">
        <v>132</v>
      </c>
      <c r="F137" s="276" t="s">
        <v>73</v>
      </c>
      <c r="G137" s="277"/>
      <c r="H137" s="278" t="s">
        <v>40</v>
      </c>
      <c r="I137" s="278"/>
      <c r="J137" s="278">
        <v>56.6</v>
      </c>
      <c r="K137" s="245" t="s">
        <v>42</v>
      </c>
      <c r="L137" s="277" t="s">
        <v>45</v>
      </c>
    </row>
    <row r="138" spans="1:12" ht="9.75" customHeight="1" x14ac:dyDescent="0.2">
      <c r="A138" s="957"/>
      <c r="B138" s="967"/>
      <c r="C138" s="876"/>
      <c r="D138" s="899"/>
      <c r="E138" s="279" t="s">
        <v>133</v>
      </c>
      <c r="F138" s="280" t="s">
        <v>73</v>
      </c>
      <c r="G138" s="245"/>
      <c r="H138" s="264" t="s">
        <v>40</v>
      </c>
      <c r="I138" s="264"/>
      <c r="J138" s="264">
        <v>53.19</v>
      </c>
      <c r="K138" s="245">
        <v>50</v>
      </c>
      <c r="L138" s="245" t="s">
        <v>45</v>
      </c>
    </row>
    <row r="139" spans="1:12" ht="9.75" customHeight="1" x14ac:dyDescent="0.2">
      <c r="A139" s="957"/>
      <c r="B139" s="967"/>
      <c r="C139" s="876"/>
      <c r="D139" s="899"/>
      <c r="E139" s="281" t="s">
        <v>219</v>
      </c>
      <c r="F139" s="280" t="s">
        <v>73</v>
      </c>
      <c r="G139" s="245"/>
      <c r="H139" s="282" t="s">
        <v>40</v>
      </c>
      <c r="I139" s="264"/>
      <c r="J139" s="264">
        <v>12.13</v>
      </c>
      <c r="K139" s="245">
        <v>10</v>
      </c>
      <c r="L139" s="245" t="s">
        <v>119</v>
      </c>
    </row>
    <row r="140" spans="1:12" ht="9.75" customHeight="1" x14ac:dyDescent="0.2">
      <c r="A140" s="957"/>
      <c r="B140" s="967"/>
      <c r="C140" s="876"/>
      <c r="D140" s="899"/>
      <c r="E140" s="283" t="s">
        <v>144</v>
      </c>
      <c r="F140" s="245" t="s">
        <v>73</v>
      </c>
      <c r="G140" s="245"/>
      <c r="H140" s="282" t="s">
        <v>40</v>
      </c>
      <c r="I140" s="264"/>
      <c r="J140" s="264">
        <v>47.13</v>
      </c>
      <c r="K140" s="245">
        <v>40</v>
      </c>
      <c r="L140" s="245" t="s">
        <v>119</v>
      </c>
    </row>
    <row r="141" spans="1:12" ht="9.75" customHeight="1" x14ac:dyDescent="0.2">
      <c r="A141" s="957"/>
      <c r="B141" s="967"/>
      <c r="C141" s="876"/>
      <c r="D141" s="899"/>
      <c r="E141" s="283" t="s">
        <v>138</v>
      </c>
      <c r="F141" s="284" t="s">
        <v>52</v>
      </c>
      <c r="G141" s="245"/>
      <c r="H141" s="282" t="s">
        <v>40</v>
      </c>
      <c r="I141" s="264"/>
      <c r="J141" s="264">
        <v>64.239999999999995</v>
      </c>
      <c r="K141" s="265" t="s">
        <v>42</v>
      </c>
      <c r="L141" s="245" t="s">
        <v>43</v>
      </c>
    </row>
    <row r="142" spans="1:12" ht="9.75" customHeight="1" x14ac:dyDescent="0.2">
      <c r="A142" s="957"/>
      <c r="B142" s="967"/>
      <c r="C142" s="876"/>
      <c r="D142" s="899"/>
      <c r="E142" s="285" t="s">
        <v>136</v>
      </c>
      <c r="F142" s="238" t="s">
        <v>39</v>
      </c>
      <c r="G142" s="280"/>
      <c r="H142" s="238" t="s">
        <v>40</v>
      </c>
      <c r="I142" s="286"/>
      <c r="J142" s="286">
        <v>114.71</v>
      </c>
      <c r="K142" s="238">
        <v>100</v>
      </c>
      <c r="L142" s="280" t="s">
        <v>45</v>
      </c>
    </row>
    <row r="143" spans="1:12" ht="9.75" customHeight="1" x14ac:dyDescent="0.2">
      <c r="A143" s="957"/>
      <c r="B143" s="967"/>
      <c r="C143" s="876"/>
      <c r="D143" s="899"/>
      <c r="E143" s="287" t="s">
        <v>137</v>
      </c>
      <c r="F143" s="288" t="s">
        <v>39</v>
      </c>
      <c r="G143" s="289"/>
      <c r="H143" s="288" t="s">
        <v>40</v>
      </c>
      <c r="I143" s="290"/>
      <c r="J143" s="291">
        <v>24.19</v>
      </c>
      <c r="K143" s="288" t="s">
        <v>42</v>
      </c>
      <c r="L143" s="288" t="s">
        <v>43</v>
      </c>
    </row>
    <row r="144" spans="1:12" ht="9.75" customHeight="1" x14ac:dyDescent="0.2">
      <c r="A144" s="957"/>
      <c r="B144" s="967"/>
      <c r="C144" s="876"/>
      <c r="D144" s="899"/>
      <c r="E144" s="73"/>
      <c r="F144" s="88"/>
      <c r="G144" s="71"/>
      <c r="H144" s="88"/>
      <c r="I144" s="71"/>
      <c r="J144" s="88"/>
      <c r="K144" s="71"/>
      <c r="L144" s="71"/>
    </row>
    <row r="145" spans="1:12" ht="9.75" customHeight="1" x14ac:dyDescent="0.2">
      <c r="A145" s="957"/>
      <c r="B145" s="967"/>
      <c r="C145" s="876"/>
      <c r="D145" s="899"/>
      <c r="E145" s="73"/>
      <c r="F145" s="88"/>
      <c r="G145" s="71"/>
      <c r="H145" s="88"/>
      <c r="I145" s="71"/>
      <c r="J145" s="88"/>
      <c r="K145" s="71"/>
      <c r="L145" s="71"/>
    </row>
    <row r="146" spans="1:12" ht="9.75" customHeight="1" x14ac:dyDescent="0.2">
      <c r="A146" s="958"/>
      <c r="B146" s="968"/>
      <c r="C146" s="877"/>
      <c r="D146" s="900"/>
      <c r="E146" s="75"/>
      <c r="F146" s="41"/>
      <c r="G146" s="77"/>
      <c r="H146" s="41"/>
      <c r="I146" s="77"/>
      <c r="J146" s="41"/>
      <c r="K146" s="77"/>
      <c r="L146" s="77"/>
    </row>
    <row r="147" spans="1:12" ht="9.75" customHeight="1" x14ac:dyDescent="0.2">
      <c r="A147" s="956" t="s">
        <v>13</v>
      </c>
      <c r="B147" s="989" t="s">
        <v>322</v>
      </c>
      <c r="C147" s="901"/>
      <c r="D147" s="898">
        <v>140</v>
      </c>
      <c r="E147" s="292" t="s">
        <v>220</v>
      </c>
      <c r="F147" s="293" t="s">
        <v>73</v>
      </c>
      <c r="G147" s="293"/>
      <c r="H147" s="294" t="s">
        <v>207</v>
      </c>
      <c r="I147" s="294"/>
      <c r="J147" s="294">
        <v>2.1</v>
      </c>
      <c r="K147" s="295">
        <v>2</v>
      </c>
      <c r="L147" s="293" t="s">
        <v>119</v>
      </c>
    </row>
    <row r="148" spans="1:12" ht="9.75" customHeight="1" x14ac:dyDescent="0.2">
      <c r="A148" s="957"/>
      <c r="B148" s="967"/>
      <c r="C148" s="876"/>
      <c r="D148" s="899"/>
      <c r="E148" s="270" t="s">
        <v>146</v>
      </c>
      <c r="F148" s="296" t="s">
        <v>73</v>
      </c>
      <c r="G148" s="258"/>
      <c r="H148" s="259" t="s">
        <v>207</v>
      </c>
      <c r="I148" s="259"/>
      <c r="J148" s="259">
        <v>5.5</v>
      </c>
      <c r="K148" s="274">
        <v>5</v>
      </c>
      <c r="L148" s="297" t="s">
        <v>119</v>
      </c>
    </row>
    <row r="149" spans="1:12" ht="9.75" customHeight="1" x14ac:dyDescent="0.2">
      <c r="A149" s="957"/>
      <c r="B149" s="967"/>
      <c r="C149" s="876"/>
      <c r="D149" s="899"/>
      <c r="E149" s="270" t="s">
        <v>147</v>
      </c>
      <c r="F149" s="296" t="s">
        <v>73</v>
      </c>
      <c r="G149" s="258"/>
      <c r="H149" s="259" t="s">
        <v>207</v>
      </c>
      <c r="I149" s="259"/>
      <c r="J149" s="271">
        <v>2.11</v>
      </c>
      <c r="K149" s="271">
        <v>2</v>
      </c>
      <c r="L149" s="258" t="s">
        <v>119</v>
      </c>
    </row>
    <row r="150" spans="1:12" ht="9.75" customHeight="1" x14ac:dyDescent="0.2">
      <c r="A150" s="957"/>
      <c r="B150" s="967"/>
      <c r="C150" s="876"/>
      <c r="D150" s="899"/>
      <c r="E150" s="270" t="s">
        <v>148</v>
      </c>
      <c r="F150" s="296" t="s">
        <v>73</v>
      </c>
      <c r="G150" s="258"/>
      <c r="H150" s="259" t="s">
        <v>207</v>
      </c>
      <c r="I150" s="259"/>
      <c r="J150" s="271">
        <v>23.02</v>
      </c>
      <c r="K150" s="271">
        <v>20</v>
      </c>
      <c r="L150" s="258" t="s">
        <v>119</v>
      </c>
    </row>
    <row r="151" spans="1:12" ht="9.75" customHeight="1" x14ac:dyDescent="0.2">
      <c r="A151" s="957"/>
      <c r="B151" s="960"/>
      <c r="C151" s="876"/>
      <c r="D151" s="899"/>
      <c r="E151" s="270" t="s">
        <v>149</v>
      </c>
      <c r="F151" s="296" t="s">
        <v>73</v>
      </c>
      <c r="G151" s="258"/>
      <c r="H151" s="259" t="s">
        <v>207</v>
      </c>
      <c r="I151" s="259"/>
      <c r="J151" s="271">
        <v>5.18</v>
      </c>
      <c r="K151" s="271">
        <v>5</v>
      </c>
      <c r="L151" s="258" t="s">
        <v>119</v>
      </c>
    </row>
    <row r="152" spans="1:12" ht="9.75" customHeight="1" x14ac:dyDescent="0.2">
      <c r="A152" s="958"/>
      <c r="B152" s="968"/>
      <c r="C152" s="877"/>
      <c r="D152" s="900"/>
      <c r="E152" s="298" t="s">
        <v>150</v>
      </c>
      <c r="F152" s="299" t="s">
        <v>73</v>
      </c>
      <c r="G152" s="300"/>
      <c r="H152" s="301" t="s">
        <v>207</v>
      </c>
      <c r="I152" s="301"/>
      <c r="J152" s="302">
        <v>109.37</v>
      </c>
      <c r="K152" s="302">
        <v>100</v>
      </c>
      <c r="L152" s="300" t="s">
        <v>119</v>
      </c>
    </row>
    <row r="153" spans="1:12" ht="9.75" customHeight="1" x14ac:dyDescent="0.2">
      <c r="A153" s="956" t="s">
        <v>14</v>
      </c>
      <c r="B153" s="989" t="s">
        <v>311</v>
      </c>
      <c r="C153" s="901"/>
      <c r="D153" s="898">
        <v>100</v>
      </c>
      <c r="E153" s="285" t="s">
        <v>151</v>
      </c>
      <c r="F153" s="303" t="s">
        <v>73</v>
      </c>
      <c r="G153" s="304"/>
      <c r="H153" s="294" t="s">
        <v>207</v>
      </c>
      <c r="I153" s="415"/>
      <c r="J153" s="416">
        <v>1</v>
      </c>
      <c r="K153" s="306" t="s">
        <v>42</v>
      </c>
      <c r="L153" s="305" t="s">
        <v>43</v>
      </c>
    </row>
    <row r="154" spans="1:12" ht="9.75" customHeight="1" x14ac:dyDescent="0.2">
      <c r="A154" s="957"/>
      <c r="B154" s="967"/>
      <c r="C154" s="876"/>
      <c r="D154" s="899"/>
      <c r="E154" s="69"/>
      <c r="F154" s="85"/>
      <c r="G154" s="70"/>
      <c r="H154" s="71"/>
      <c r="I154" s="70"/>
      <c r="J154" s="85"/>
      <c r="K154" s="70"/>
      <c r="L154" s="86"/>
    </row>
    <row r="155" spans="1:12" ht="9.75" customHeight="1" x14ac:dyDescent="0.2">
      <c r="A155" s="957"/>
      <c r="B155" s="968"/>
      <c r="C155" s="877"/>
      <c r="D155" s="900"/>
      <c r="E155" s="75"/>
      <c r="F155" s="76"/>
      <c r="G155" s="76"/>
      <c r="H155" s="101"/>
      <c r="I155" s="76"/>
      <c r="J155" s="101"/>
      <c r="K155" s="76"/>
      <c r="L155" s="167"/>
    </row>
    <row r="156" spans="1:12" ht="9.75" customHeight="1" x14ac:dyDescent="0.2">
      <c r="A156" s="957"/>
      <c r="B156" s="989" t="s">
        <v>312</v>
      </c>
      <c r="C156" s="901"/>
      <c r="D156" s="898">
        <v>92</v>
      </c>
      <c r="E156" s="307" t="s">
        <v>153</v>
      </c>
      <c r="F156" s="276" t="s">
        <v>73</v>
      </c>
      <c r="G156" s="400" t="s">
        <v>154</v>
      </c>
      <c r="H156" s="400" t="s">
        <v>152</v>
      </c>
      <c r="I156" s="400">
        <v>10</v>
      </c>
      <c r="J156" s="400">
        <v>10</v>
      </c>
      <c r="K156" s="401" t="s">
        <v>42</v>
      </c>
      <c r="L156" s="308" t="s">
        <v>169</v>
      </c>
    </row>
    <row r="157" spans="1:12" ht="9.75" customHeight="1" x14ac:dyDescent="0.2">
      <c r="A157" s="957"/>
      <c r="B157" s="967"/>
      <c r="C157" s="876"/>
      <c r="D157" s="899"/>
      <c r="E157" s="309" t="s">
        <v>156</v>
      </c>
      <c r="F157" s="280" t="s">
        <v>73</v>
      </c>
      <c r="G157" s="305" t="s">
        <v>154</v>
      </c>
      <c r="H157" s="305" t="s">
        <v>152</v>
      </c>
      <c r="I157" s="305">
        <v>10</v>
      </c>
      <c r="J157" s="305">
        <v>10</v>
      </c>
      <c r="K157" s="310" t="s">
        <v>42</v>
      </c>
      <c r="L157" s="280" t="s">
        <v>169</v>
      </c>
    </row>
    <row r="158" spans="1:12" ht="9.75" customHeight="1" x14ac:dyDescent="0.2">
      <c r="A158" s="957"/>
      <c r="B158" s="967"/>
      <c r="C158" s="876"/>
      <c r="D158" s="899"/>
      <c r="E158" s="438"/>
      <c r="F158" s="90"/>
      <c r="G158" s="90"/>
      <c r="H158" s="70"/>
      <c r="I158" s="85"/>
      <c r="J158" s="70"/>
      <c r="K158" s="70"/>
      <c r="L158" s="86"/>
    </row>
    <row r="159" spans="1:12" ht="9.75" customHeight="1" x14ac:dyDescent="0.2">
      <c r="A159" s="958"/>
      <c r="B159" s="968"/>
      <c r="C159" s="877"/>
      <c r="D159" s="900"/>
      <c r="E159" s="89"/>
      <c r="F159" s="93"/>
      <c r="G159" s="42"/>
      <c r="H159" s="77"/>
      <c r="I159" s="41"/>
      <c r="J159" s="77"/>
      <c r="K159" s="72"/>
      <c r="L159" s="171"/>
    </row>
    <row r="160" spans="1:12" ht="9.75" customHeight="1" x14ac:dyDescent="0.2">
      <c r="A160" s="956" t="s">
        <v>15</v>
      </c>
      <c r="B160" s="989" t="s">
        <v>354</v>
      </c>
      <c r="C160" s="901"/>
      <c r="D160" s="898">
        <v>60</v>
      </c>
      <c r="E160" s="94"/>
      <c r="F160" s="28"/>
      <c r="G160" s="27"/>
      <c r="H160" s="28"/>
      <c r="I160" s="27"/>
      <c r="J160" s="28"/>
      <c r="K160" s="27"/>
      <c r="L160" s="92"/>
    </row>
    <row r="161" spans="1:12" ht="9.75" customHeight="1" x14ac:dyDescent="0.2">
      <c r="A161" s="957"/>
      <c r="B161" s="967"/>
      <c r="C161" s="876"/>
      <c r="D161" s="899"/>
      <c r="E161" s="69"/>
      <c r="F161" s="85"/>
      <c r="G161" s="70"/>
      <c r="H161" s="85"/>
      <c r="I161" s="70"/>
      <c r="J161" s="85"/>
      <c r="K161" s="70"/>
      <c r="L161" s="86"/>
    </row>
    <row r="162" spans="1:12" ht="9.75" customHeight="1" x14ac:dyDescent="0.2">
      <c r="A162" s="957"/>
      <c r="B162" s="967"/>
      <c r="C162" s="876"/>
      <c r="D162" s="899"/>
      <c r="E162" s="784" t="s">
        <v>159</v>
      </c>
      <c r="F162" s="170" t="s">
        <v>158</v>
      </c>
      <c r="G162" s="308"/>
      <c r="H162" s="170" t="s">
        <v>40</v>
      </c>
      <c r="I162" s="170"/>
      <c r="J162" s="170">
        <v>3.72</v>
      </c>
      <c r="K162" s="776" t="s">
        <v>42</v>
      </c>
      <c r="L162" s="308" t="s">
        <v>43</v>
      </c>
    </row>
    <row r="163" spans="1:12" ht="9.75" customHeight="1" x14ac:dyDescent="0.2">
      <c r="A163" s="957"/>
      <c r="B163" s="967"/>
      <c r="C163" s="876"/>
      <c r="D163" s="899"/>
      <c r="E163" s="69"/>
      <c r="F163" s="85"/>
      <c r="G163" s="70"/>
      <c r="H163" s="85"/>
      <c r="I163" s="70"/>
      <c r="J163" s="85"/>
      <c r="K163" s="70"/>
      <c r="L163" s="86"/>
    </row>
    <row r="164" spans="1:12" ht="9.75" customHeight="1" x14ac:dyDescent="0.2">
      <c r="A164" s="958"/>
      <c r="B164" s="968"/>
      <c r="C164" s="877"/>
      <c r="D164" s="899"/>
      <c r="E164" s="75"/>
      <c r="F164" s="41"/>
      <c r="G164" s="77"/>
      <c r="H164" s="41"/>
      <c r="I164" s="77"/>
      <c r="J164" s="41"/>
      <c r="K164" s="77"/>
      <c r="L164" s="167"/>
    </row>
    <row r="165" spans="1:12" ht="9.75" customHeight="1" x14ac:dyDescent="0.2">
      <c r="A165" s="956" t="s">
        <v>16</v>
      </c>
      <c r="B165" s="989" t="s">
        <v>328</v>
      </c>
      <c r="C165" s="909"/>
      <c r="D165" s="898">
        <v>60</v>
      </c>
      <c r="E165" s="160"/>
      <c r="F165" s="91"/>
      <c r="G165" s="91"/>
      <c r="H165" s="27"/>
      <c r="I165" s="28"/>
      <c r="J165" s="27"/>
      <c r="K165" s="27"/>
      <c r="L165" s="92"/>
    </row>
    <row r="166" spans="1:12" ht="9.75" customHeight="1" x14ac:dyDescent="0.2">
      <c r="A166" s="957"/>
      <c r="B166" s="967"/>
      <c r="C166" s="910"/>
      <c r="D166" s="899"/>
      <c r="E166" s="307" t="s">
        <v>160</v>
      </c>
      <c r="F166" s="308" t="s">
        <v>73</v>
      </c>
      <c r="G166" s="308"/>
      <c r="H166" s="308" t="s">
        <v>40</v>
      </c>
      <c r="I166" s="308"/>
      <c r="J166" s="781">
        <v>3.02</v>
      </c>
      <c r="K166" s="308" t="s">
        <v>42</v>
      </c>
      <c r="L166" s="308" t="s">
        <v>43</v>
      </c>
    </row>
    <row r="167" spans="1:12" ht="9.75" customHeight="1" x14ac:dyDescent="0.2">
      <c r="A167" s="957"/>
      <c r="B167" s="967"/>
      <c r="C167" s="910"/>
      <c r="D167" s="899"/>
      <c r="E167" s="785" t="s">
        <v>161</v>
      </c>
      <c r="F167" s="238" t="s">
        <v>73</v>
      </c>
      <c r="G167" s="280"/>
      <c r="H167" s="238" t="s">
        <v>40</v>
      </c>
      <c r="I167" s="238"/>
      <c r="J167" s="265">
        <v>54.06</v>
      </c>
      <c r="K167" s="310">
        <v>50</v>
      </c>
      <c r="L167" s="280" t="s">
        <v>43</v>
      </c>
    </row>
    <row r="168" spans="1:12" ht="9.75" customHeight="1" x14ac:dyDescent="0.2">
      <c r="A168" s="957"/>
      <c r="B168" s="967"/>
      <c r="C168" s="910"/>
      <c r="D168" s="899"/>
      <c r="E168" s="786" t="s">
        <v>162</v>
      </c>
      <c r="F168" s="593" t="s">
        <v>73</v>
      </c>
      <c r="G168" s="594"/>
      <c r="H168" s="593" t="s">
        <v>40</v>
      </c>
      <c r="I168" s="593"/>
      <c r="J168" s="593">
        <v>5.42</v>
      </c>
      <c r="K168" s="668">
        <v>5</v>
      </c>
      <c r="L168" s="594" t="s">
        <v>43</v>
      </c>
    </row>
    <row r="169" spans="1:12" ht="9.75" customHeight="1" x14ac:dyDescent="0.2">
      <c r="A169" s="957"/>
      <c r="B169" s="968"/>
      <c r="C169" s="911"/>
      <c r="D169" s="900"/>
      <c r="E169" s="786" t="s">
        <v>163</v>
      </c>
      <c r="F169" s="593" t="s">
        <v>73</v>
      </c>
      <c r="G169" s="594"/>
      <c r="H169" s="593" t="s">
        <v>40</v>
      </c>
      <c r="I169" s="593"/>
      <c r="J169" s="593">
        <v>21.66</v>
      </c>
      <c r="K169" s="668">
        <v>20</v>
      </c>
      <c r="L169" s="594" t="s">
        <v>43</v>
      </c>
    </row>
    <row r="170" spans="1:12" ht="11.25" customHeight="1" x14ac:dyDescent="0.2">
      <c r="A170" s="956" t="s">
        <v>17</v>
      </c>
      <c r="B170" s="989" t="s">
        <v>313</v>
      </c>
      <c r="C170" s="194"/>
      <c r="D170" s="898"/>
      <c r="E170" s="441"/>
      <c r="F170" s="91"/>
      <c r="G170" s="91"/>
      <c r="H170" s="27"/>
      <c r="I170" s="28"/>
      <c r="J170" s="27"/>
      <c r="K170" s="27"/>
      <c r="L170" s="92"/>
    </row>
    <row r="171" spans="1:12" ht="11.25" customHeight="1" x14ac:dyDescent="0.2">
      <c r="A171" s="957"/>
      <c r="B171" s="967"/>
      <c r="C171" s="194"/>
      <c r="D171" s="899"/>
      <c r="E171" s="397"/>
      <c r="F171" s="87"/>
      <c r="G171" s="87"/>
      <c r="H171" s="71"/>
      <c r="I171" s="88"/>
      <c r="J171" s="71"/>
      <c r="K171" s="71"/>
      <c r="L171" s="95"/>
    </row>
    <row r="172" spans="1:12" ht="11.25" customHeight="1" x14ac:dyDescent="0.2">
      <c r="A172" s="957"/>
      <c r="B172" s="967"/>
      <c r="C172" s="194"/>
      <c r="D172" s="899"/>
      <c r="E172" s="397"/>
      <c r="F172" s="87"/>
      <c r="G172" s="87"/>
      <c r="H172" s="71"/>
      <c r="I172" s="88"/>
      <c r="J172" s="71"/>
      <c r="K172" s="71"/>
      <c r="L172" s="95"/>
    </row>
    <row r="173" spans="1:12" ht="11.25" customHeight="1" x14ac:dyDescent="0.2">
      <c r="A173" s="958"/>
      <c r="B173" s="968"/>
      <c r="C173" s="195"/>
      <c r="D173" s="900"/>
      <c r="E173" s="421"/>
      <c r="F173" s="102"/>
      <c r="G173" s="102"/>
      <c r="H173" s="76"/>
      <c r="I173" s="101"/>
      <c r="J173" s="76"/>
      <c r="K173" s="76"/>
      <c r="L173" s="103"/>
    </row>
    <row r="174" spans="1:12" ht="29.25" customHeight="1" x14ac:dyDescent="0.2">
      <c r="A174" s="981" t="s">
        <v>281</v>
      </c>
      <c r="B174" s="982"/>
      <c r="C174" s="985" t="s">
        <v>352</v>
      </c>
      <c r="D174" s="985"/>
      <c r="E174" s="976" t="s">
        <v>284</v>
      </c>
      <c r="F174" s="976" t="s">
        <v>285</v>
      </c>
      <c r="G174" s="976" t="s">
        <v>286</v>
      </c>
      <c r="H174" s="976" t="s">
        <v>287</v>
      </c>
      <c r="I174" s="976" t="s">
        <v>288</v>
      </c>
      <c r="J174" s="976" t="s">
        <v>289</v>
      </c>
      <c r="K174" s="976" t="s">
        <v>290</v>
      </c>
      <c r="L174" s="978" t="s">
        <v>291</v>
      </c>
    </row>
    <row r="175" spans="1:12" ht="17.25" customHeight="1" thickBot="1" x14ac:dyDescent="0.25">
      <c r="A175" s="983"/>
      <c r="B175" s="984"/>
      <c r="C175" s="381" t="s">
        <v>279</v>
      </c>
      <c r="D175" s="381" t="s">
        <v>283</v>
      </c>
      <c r="E175" s="977"/>
      <c r="F175" s="977"/>
      <c r="G175" s="977"/>
      <c r="H175" s="977"/>
      <c r="I175" s="977"/>
      <c r="J175" s="977"/>
      <c r="K175" s="977"/>
      <c r="L175" s="979"/>
    </row>
    <row r="176" spans="1:12" ht="12" customHeight="1" thickBot="1" x14ac:dyDescent="0.25">
      <c r="A176" s="995" t="s">
        <v>18</v>
      </c>
      <c r="B176" s="996"/>
      <c r="C176" s="125">
        <f>(C7*0.03%)*0.1</f>
        <v>143.11499999999998</v>
      </c>
      <c r="D176" s="149">
        <f>SUM(D177:D200)</f>
        <v>143</v>
      </c>
      <c r="E176" s="84"/>
      <c r="F176" s="450"/>
      <c r="G176" s="997"/>
      <c r="H176" s="997"/>
      <c r="I176" s="997"/>
      <c r="J176" s="997"/>
      <c r="K176" s="997"/>
      <c r="L176" s="998"/>
    </row>
    <row r="177" spans="1:12" ht="9.75" customHeight="1" x14ac:dyDescent="0.2">
      <c r="A177" s="956" t="s">
        <v>19</v>
      </c>
      <c r="B177" s="989" t="s">
        <v>314</v>
      </c>
      <c r="C177" s="876"/>
      <c r="D177" s="898">
        <v>40</v>
      </c>
      <c r="E177" s="316" t="s">
        <v>165</v>
      </c>
      <c r="F177" s="317" t="s">
        <v>73</v>
      </c>
      <c r="G177" s="318" t="s">
        <v>154</v>
      </c>
      <c r="H177" s="318" t="s">
        <v>166</v>
      </c>
      <c r="I177" s="319">
        <v>1</v>
      </c>
      <c r="J177" s="319">
        <v>1</v>
      </c>
      <c r="K177" s="320">
        <v>10</v>
      </c>
      <c r="L177" s="321" t="s">
        <v>169</v>
      </c>
    </row>
    <row r="178" spans="1:12" ht="9.75" customHeight="1" x14ac:dyDescent="0.2">
      <c r="A178" s="957"/>
      <c r="B178" s="967"/>
      <c r="C178" s="876"/>
      <c r="D178" s="899"/>
      <c r="E178" s="316" t="s">
        <v>214</v>
      </c>
      <c r="F178" s="265" t="s">
        <v>73</v>
      </c>
      <c r="G178" s="318" t="s">
        <v>154</v>
      </c>
      <c r="H178" s="318" t="s">
        <v>166</v>
      </c>
      <c r="I178" s="319">
        <v>1</v>
      </c>
      <c r="J178" s="319">
        <v>1</v>
      </c>
      <c r="K178" s="320">
        <v>10</v>
      </c>
      <c r="L178" s="321" t="s">
        <v>169</v>
      </c>
    </row>
    <row r="179" spans="1:12" ht="9.75" customHeight="1" x14ac:dyDescent="0.2">
      <c r="A179" s="957"/>
      <c r="B179" s="967"/>
      <c r="C179" s="876"/>
      <c r="D179" s="899"/>
      <c r="E179" s="322" t="s">
        <v>221</v>
      </c>
      <c r="F179" s="265" t="s">
        <v>73</v>
      </c>
      <c r="G179" s="318"/>
      <c r="H179" s="318"/>
      <c r="I179" s="319"/>
      <c r="J179" s="323"/>
      <c r="K179" s="320">
        <v>10</v>
      </c>
      <c r="L179" s="321" t="s">
        <v>169</v>
      </c>
    </row>
    <row r="180" spans="1:12" ht="21.75" customHeight="1" x14ac:dyDescent="0.2">
      <c r="A180" s="957"/>
      <c r="B180" s="960"/>
      <c r="C180" s="876"/>
      <c r="D180" s="899"/>
      <c r="E180" s="324" t="s">
        <v>168</v>
      </c>
      <c r="F180" s="318" t="s">
        <v>73</v>
      </c>
      <c r="G180" s="318" t="s">
        <v>154</v>
      </c>
      <c r="H180" s="318" t="s">
        <v>166</v>
      </c>
      <c r="I180" s="319">
        <v>1</v>
      </c>
      <c r="J180" s="319">
        <v>1</v>
      </c>
      <c r="K180" s="320">
        <v>1000</v>
      </c>
      <c r="L180" s="321" t="s">
        <v>169</v>
      </c>
    </row>
    <row r="181" spans="1:12" ht="20.25" customHeight="1" x14ac:dyDescent="0.2">
      <c r="A181" s="957"/>
      <c r="B181" s="960"/>
      <c r="C181" s="876"/>
      <c r="D181" s="899"/>
      <c r="E181" s="325" t="s">
        <v>170</v>
      </c>
      <c r="F181" s="326" t="s">
        <v>73</v>
      </c>
      <c r="G181" s="326" t="s">
        <v>154</v>
      </c>
      <c r="H181" s="326" t="s">
        <v>166</v>
      </c>
      <c r="I181" s="327">
        <v>1</v>
      </c>
      <c r="J181" s="327">
        <v>1</v>
      </c>
      <c r="K181" s="326">
        <v>40</v>
      </c>
      <c r="L181" s="328" t="s">
        <v>169</v>
      </c>
    </row>
    <row r="182" spans="1:12" ht="9.75" customHeight="1" x14ac:dyDescent="0.2">
      <c r="A182" s="957"/>
      <c r="B182" s="960"/>
      <c r="C182" s="876"/>
      <c r="D182" s="899"/>
      <c r="E182" s="73"/>
      <c r="F182" s="88"/>
      <c r="G182" s="71"/>
      <c r="H182" s="88"/>
      <c r="I182" s="71"/>
      <c r="J182" s="88"/>
      <c r="K182" s="87"/>
      <c r="L182" s="71"/>
    </row>
    <row r="183" spans="1:12" ht="9.75" customHeight="1" x14ac:dyDescent="0.2">
      <c r="A183" s="957"/>
      <c r="B183" s="967"/>
      <c r="C183" s="876"/>
      <c r="D183" s="899"/>
      <c r="E183" s="69"/>
      <c r="F183" s="85"/>
      <c r="G183" s="70"/>
      <c r="H183" s="85"/>
      <c r="I183" s="70"/>
      <c r="J183" s="85"/>
      <c r="K183" s="70"/>
      <c r="L183" s="70"/>
    </row>
    <row r="184" spans="1:12" ht="9.75" customHeight="1" x14ac:dyDescent="0.2">
      <c r="A184" s="958"/>
      <c r="B184" s="968"/>
      <c r="C184" s="877"/>
      <c r="D184" s="900"/>
      <c r="E184" s="75"/>
      <c r="F184" s="80"/>
      <c r="G184" s="77"/>
      <c r="H184" s="80"/>
      <c r="I184" s="77"/>
      <c r="J184" s="80"/>
      <c r="K184" s="77"/>
      <c r="L184" s="77"/>
    </row>
    <row r="185" spans="1:12" ht="9.75" customHeight="1" x14ac:dyDescent="0.2">
      <c r="A185" s="956" t="s">
        <v>20</v>
      </c>
      <c r="B185" s="989" t="s">
        <v>315</v>
      </c>
      <c r="C185" s="901"/>
      <c r="D185" s="898">
        <v>33</v>
      </c>
      <c r="E185" s="499" t="s">
        <v>172</v>
      </c>
      <c r="F185" s="277" t="s">
        <v>73</v>
      </c>
      <c r="G185" s="329" t="s">
        <v>154</v>
      </c>
      <c r="H185" s="329" t="s">
        <v>166</v>
      </c>
      <c r="I185" s="329">
        <v>10</v>
      </c>
      <c r="J185" s="329">
        <v>10</v>
      </c>
      <c r="K185" s="330">
        <v>20</v>
      </c>
      <c r="L185" s="277" t="s">
        <v>169</v>
      </c>
    </row>
    <row r="186" spans="1:12" ht="9.75" customHeight="1" x14ac:dyDescent="0.2">
      <c r="A186" s="957"/>
      <c r="B186" s="967"/>
      <c r="C186" s="876"/>
      <c r="D186" s="899"/>
      <c r="E186" s="500" t="s">
        <v>173</v>
      </c>
      <c r="F186" s="245" t="s">
        <v>73</v>
      </c>
      <c r="G186" s="331" t="s">
        <v>154</v>
      </c>
      <c r="H186" s="331" t="s">
        <v>166</v>
      </c>
      <c r="I186" s="331">
        <v>10</v>
      </c>
      <c r="J186" s="331">
        <v>10</v>
      </c>
      <c r="K186" s="332">
        <v>10</v>
      </c>
      <c r="L186" s="245" t="s">
        <v>169</v>
      </c>
    </row>
    <row r="187" spans="1:12" ht="9.75" customHeight="1" x14ac:dyDescent="0.2">
      <c r="A187" s="957"/>
      <c r="B187" s="967"/>
      <c r="C187" s="876"/>
      <c r="D187" s="899"/>
      <c r="E187" s="500" t="s">
        <v>174</v>
      </c>
      <c r="F187" s="245" t="s">
        <v>73</v>
      </c>
      <c r="G187" s="331" t="s">
        <v>154</v>
      </c>
      <c r="H187" s="331" t="s">
        <v>166</v>
      </c>
      <c r="I187" s="331">
        <v>10</v>
      </c>
      <c r="J187" s="331">
        <v>10</v>
      </c>
      <c r="K187" s="332">
        <v>20</v>
      </c>
      <c r="L187" s="245" t="s">
        <v>169</v>
      </c>
    </row>
    <row r="188" spans="1:12" ht="9.75" customHeight="1" x14ac:dyDescent="0.2">
      <c r="A188" s="957"/>
      <c r="B188" s="967"/>
      <c r="C188" s="876"/>
      <c r="D188" s="899"/>
      <c r="E188" s="453"/>
      <c r="F188" s="87"/>
      <c r="G188" s="87"/>
      <c r="H188" s="71"/>
      <c r="I188" s="88"/>
      <c r="J188" s="71"/>
      <c r="K188" s="95"/>
      <c r="L188" s="95"/>
    </row>
    <row r="189" spans="1:12" ht="9.75" customHeight="1" x14ac:dyDescent="0.2">
      <c r="A189" s="957"/>
      <c r="B189" s="967"/>
      <c r="C189" s="876"/>
      <c r="D189" s="899"/>
      <c r="E189" s="453"/>
      <c r="F189" s="87"/>
      <c r="G189" s="87"/>
      <c r="H189" s="71"/>
      <c r="I189" s="88"/>
      <c r="J189" s="71"/>
      <c r="K189" s="95"/>
      <c r="L189" s="95"/>
    </row>
    <row r="190" spans="1:12" ht="9.75" customHeight="1" x14ac:dyDescent="0.2">
      <c r="A190" s="958"/>
      <c r="B190" s="968"/>
      <c r="C190" s="877"/>
      <c r="D190" s="900"/>
      <c r="E190" s="424"/>
      <c r="F190" s="42"/>
      <c r="G190" s="42"/>
      <c r="H190" s="72"/>
      <c r="I190" s="41"/>
      <c r="J190" s="72"/>
      <c r="K190" s="72"/>
      <c r="L190" s="171"/>
    </row>
    <row r="191" spans="1:12" ht="9.75" customHeight="1" x14ac:dyDescent="0.2">
      <c r="A191" s="956" t="s">
        <v>21</v>
      </c>
      <c r="B191" s="989" t="s">
        <v>316</v>
      </c>
      <c r="C191" s="901"/>
      <c r="D191" s="898">
        <v>50</v>
      </c>
      <c r="E191" s="275" t="s">
        <v>175</v>
      </c>
      <c r="F191" s="276" t="s">
        <v>73</v>
      </c>
      <c r="G191" s="169"/>
      <c r="H191" s="276" t="s">
        <v>176</v>
      </c>
      <c r="I191" s="276"/>
      <c r="J191" s="276">
        <v>10</v>
      </c>
      <c r="K191" s="276">
        <v>100</v>
      </c>
      <c r="L191" s="276" t="s">
        <v>169</v>
      </c>
    </row>
    <row r="192" spans="1:12" ht="9.75" customHeight="1" x14ac:dyDescent="0.2">
      <c r="A192" s="957"/>
      <c r="B192" s="967"/>
      <c r="C192" s="876"/>
      <c r="D192" s="899"/>
      <c r="E192" s="454" t="s">
        <v>175</v>
      </c>
      <c r="F192" s="280" t="s">
        <v>158</v>
      </c>
      <c r="G192" s="238"/>
      <c r="H192" s="280" t="s">
        <v>176</v>
      </c>
      <c r="I192" s="280"/>
      <c r="J192" s="280">
        <v>10</v>
      </c>
      <c r="K192" s="280">
        <v>500</v>
      </c>
      <c r="L192" s="280" t="s">
        <v>169</v>
      </c>
    </row>
    <row r="193" spans="1:12" ht="9.75" customHeight="1" x14ac:dyDescent="0.2">
      <c r="A193" s="957"/>
      <c r="B193" s="967"/>
      <c r="C193" s="876"/>
      <c r="D193" s="899"/>
      <c r="E193" s="454" t="s">
        <v>177</v>
      </c>
      <c r="F193" s="280" t="s">
        <v>73</v>
      </c>
      <c r="G193" s="238"/>
      <c r="H193" s="280" t="s">
        <v>176</v>
      </c>
      <c r="I193" s="280"/>
      <c r="J193" s="280">
        <v>5</v>
      </c>
      <c r="K193" s="280">
        <v>50</v>
      </c>
      <c r="L193" s="280" t="s">
        <v>169</v>
      </c>
    </row>
    <row r="194" spans="1:12" ht="9.75" customHeight="1" x14ac:dyDescent="0.2">
      <c r="A194" s="957"/>
      <c r="B194" s="967"/>
      <c r="C194" s="876"/>
      <c r="D194" s="899"/>
      <c r="E194" s="454" t="s">
        <v>177</v>
      </c>
      <c r="F194" s="280" t="s">
        <v>158</v>
      </c>
      <c r="G194" s="238"/>
      <c r="H194" s="280" t="s">
        <v>176</v>
      </c>
      <c r="I194" s="280"/>
      <c r="J194" s="280">
        <v>5</v>
      </c>
      <c r="K194" s="245">
        <v>1000</v>
      </c>
      <c r="L194" s="280" t="s">
        <v>169</v>
      </c>
    </row>
    <row r="195" spans="1:12" ht="9.75" customHeight="1" x14ac:dyDescent="0.2">
      <c r="A195" s="957"/>
      <c r="B195" s="967"/>
      <c r="C195" s="876"/>
      <c r="D195" s="899"/>
      <c r="E195" s="454" t="s">
        <v>178</v>
      </c>
      <c r="F195" s="280" t="s">
        <v>158</v>
      </c>
      <c r="G195" s="238"/>
      <c r="H195" s="280" t="s">
        <v>179</v>
      </c>
      <c r="I195" s="280"/>
      <c r="J195" s="280">
        <v>5</v>
      </c>
      <c r="K195" s="245">
        <v>20</v>
      </c>
      <c r="L195" s="280" t="s">
        <v>169</v>
      </c>
    </row>
    <row r="196" spans="1:12" ht="9.75" customHeight="1" x14ac:dyDescent="0.2">
      <c r="A196" s="958"/>
      <c r="B196" s="968"/>
      <c r="C196" s="877"/>
      <c r="D196" s="900"/>
      <c r="E196" s="83"/>
      <c r="F196" s="101"/>
      <c r="G196" s="76"/>
      <c r="H196" s="101"/>
      <c r="I196" s="76"/>
      <c r="J196" s="101"/>
      <c r="K196" s="76"/>
      <c r="L196" s="76"/>
    </row>
    <row r="197" spans="1:12" ht="9.75" customHeight="1" x14ac:dyDescent="0.2">
      <c r="A197" s="956" t="s">
        <v>22</v>
      </c>
      <c r="B197" s="989" t="s">
        <v>329</v>
      </c>
      <c r="C197" s="901"/>
      <c r="D197" s="898">
        <v>20</v>
      </c>
      <c r="E197" s="441"/>
      <c r="F197" s="91"/>
      <c r="G197" s="27"/>
      <c r="H197" s="27"/>
      <c r="I197" s="28"/>
      <c r="J197" s="27"/>
      <c r="K197" s="92"/>
      <c r="L197" s="27"/>
    </row>
    <row r="198" spans="1:12" ht="9.75" customHeight="1" x14ac:dyDescent="0.2">
      <c r="A198" s="957"/>
      <c r="B198" s="967"/>
      <c r="C198" s="876"/>
      <c r="D198" s="899"/>
      <c r="E198" s="417" t="s">
        <v>180</v>
      </c>
      <c r="F198" s="280" t="s">
        <v>73</v>
      </c>
      <c r="G198" s="238"/>
      <c r="H198" s="238" t="s">
        <v>181</v>
      </c>
      <c r="I198" s="238"/>
      <c r="J198" s="265">
        <v>1.1100000000000001</v>
      </c>
      <c r="K198" s="265" t="s">
        <v>42</v>
      </c>
      <c r="L198" s="280" t="s">
        <v>169</v>
      </c>
    </row>
    <row r="199" spans="1:12" ht="9.75" customHeight="1" x14ac:dyDescent="0.2">
      <c r="A199" s="957"/>
      <c r="B199" s="967"/>
      <c r="C199" s="876"/>
      <c r="D199" s="899"/>
      <c r="E199" s="397"/>
      <c r="F199" s="87"/>
      <c r="G199" s="71"/>
      <c r="H199" s="71"/>
      <c r="I199" s="88"/>
      <c r="J199" s="71"/>
      <c r="K199" s="95"/>
      <c r="L199" s="71"/>
    </row>
    <row r="200" spans="1:12" ht="9.75" customHeight="1" x14ac:dyDescent="0.2">
      <c r="A200" s="958"/>
      <c r="B200" s="968"/>
      <c r="C200" s="877"/>
      <c r="D200" s="900"/>
      <c r="E200" s="51"/>
      <c r="F200" s="93"/>
      <c r="G200" s="77"/>
      <c r="H200" s="77"/>
      <c r="I200" s="80"/>
      <c r="J200" s="77"/>
      <c r="K200" s="80"/>
      <c r="L200" s="77"/>
    </row>
    <row r="201" spans="1:12" x14ac:dyDescent="0.2">
      <c r="A201" s="956" t="s">
        <v>213</v>
      </c>
      <c r="B201" s="989" t="s">
        <v>182</v>
      </c>
      <c r="C201" s="901"/>
      <c r="D201" s="898">
        <v>10</v>
      </c>
      <c r="E201" s="441"/>
      <c r="F201" s="91"/>
      <c r="G201" s="27"/>
      <c r="H201" s="27"/>
      <c r="I201" s="28"/>
      <c r="J201" s="27"/>
      <c r="K201" s="92"/>
      <c r="L201" s="27"/>
    </row>
    <row r="202" spans="1:12" x14ac:dyDescent="0.2">
      <c r="A202" s="957"/>
      <c r="B202" s="967"/>
      <c r="C202" s="876"/>
      <c r="D202" s="899"/>
      <c r="E202" s="275" t="s">
        <v>183</v>
      </c>
      <c r="F202" s="276" t="s">
        <v>73</v>
      </c>
      <c r="G202" s="169"/>
      <c r="H202" s="169" t="s">
        <v>217</v>
      </c>
      <c r="I202" s="169"/>
      <c r="J202" s="169">
        <v>3</v>
      </c>
      <c r="K202" s="169">
        <v>100</v>
      </c>
      <c r="L202" s="276" t="s">
        <v>169</v>
      </c>
    </row>
    <row r="203" spans="1:12" x14ac:dyDescent="0.2">
      <c r="A203" s="957"/>
      <c r="B203" s="967"/>
      <c r="C203" s="876"/>
      <c r="D203" s="899"/>
      <c r="E203" s="402" t="s">
        <v>184</v>
      </c>
      <c r="F203" s="280" t="s">
        <v>73</v>
      </c>
      <c r="G203" s="238"/>
      <c r="H203" s="238" t="s">
        <v>217</v>
      </c>
      <c r="I203" s="238"/>
      <c r="J203" s="238" t="s">
        <v>185</v>
      </c>
      <c r="K203" s="238">
        <v>20</v>
      </c>
      <c r="L203" s="280" t="s">
        <v>169</v>
      </c>
    </row>
    <row r="204" spans="1:12" x14ac:dyDescent="0.2">
      <c r="A204" s="957"/>
      <c r="B204" s="967"/>
      <c r="C204" s="876"/>
      <c r="D204" s="899"/>
      <c r="E204" s="397"/>
      <c r="F204" s="87"/>
      <c r="G204" s="71"/>
      <c r="H204" s="71"/>
      <c r="I204" s="88"/>
      <c r="J204" s="71"/>
      <c r="K204" s="95"/>
      <c r="L204" s="71"/>
    </row>
    <row r="205" spans="1:12" x14ac:dyDescent="0.2">
      <c r="A205" s="958"/>
      <c r="B205" s="968"/>
      <c r="C205" s="877"/>
      <c r="D205" s="900"/>
      <c r="E205" s="51"/>
      <c r="F205" s="93"/>
      <c r="G205" s="77"/>
      <c r="H205" s="77"/>
      <c r="I205" s="80"/>
      <c r="J205" s="77"/>
      <c r="K205" s="80"/>
      <c r="L205" s="77"/>
    </row>
    <row r="206" spans="1:12" ht="11.25" customHeight="1" x14ac:dyDescent="0.2">
      <c r="A206" s="104"/>
      <c r="B206" s="104"/>
      <c r="C206" s="147"/>
      <c r="D206" s="147"/>
    </row>
    <row r="207" spans="1:12" ht="11.25" customHeight="1" x14ac:dyDescent="0.2">
      <c r="A207" s="104"/>
      <c r="B207" s="104"/>
      <c r="C207" s="147"/>
      <c r="D207" s="147"/>
    </row>
    <row r="208" spans="1:12" ht="11.25" customHeight="1" thickBot="1" x14ac:dyDescent="0.25">
      <c r="A208" s="104"/>
      <c r="B208" s="104" t="s">
        <v>23</v>
      </c>
      <c r="C208" s="147"/>
      <c r="D208" s="147"/>
    </row>
    <row r="209" spans="1:14" ht="11.25" customHeight="1" thickBot="1" x14ac:dyDescent="0.25">
      <c r="A209" s="104"/>
      <c r="B209" s="104"/>
      <c r="C209" s="98">
        <f>SUM(C14:C176)</f>
        <v>2385.2499999999995</v>
      </c>
      <c r="D209" s="147"/>
    </row>
    <row r="210" spans="1:14" ht="11.25" customHeight="1" x14ac:dyDescent="0.2"/>
    <row r="211" spans="1:14" ht="11.25" customHeight="1" x14ac:dyDescent="0.2">
      <c r="B211" s="55"/>
      <c r="C211" s="55"/>
      <c r="D211" s="107"/>
      <c r="E211" s="55"/>
      <c r="F211" s="55"/>
      <c r="G211" s="55"/>
      <c r="H211" s="55"/>
      <c r="I211" s="55"/>
      <c r="J211" s="55"/>
      <c r="K211" s="55"/>
      <c r="L211" s="54"/>
    </row>
    <row r="212" spans="1:14" ht="14.25" customHeight="1" x14ac:dyDescent="0.2">
      <c r="B212" s="227" t="s">
        <v>186</v>
      </c>
      <c r="C212" s="228"/>
      <c r="D212" s="355"/>
      <c r="E212" s="230"/>
      <c r="F212" s="233"/>
      <c r="G212" s="230"/>
      <c r="H212" s="230"/>
      <c r="I212" s="230"/>
      <c r="J212" s="230"/>
      <c r="K212" s="382"/>
      <c r="L212" s="382"/>
    </row>
    <row r="213" spans="1:14" ht="14.25" customHeight="1" x14ac:dyDescent="0.2">
      <c r="B213" s="403" t="s">
        <v>187</v>
      </c>
      <c r="C213" s="404"/>
      <c r="D213" s="405"/>
      <c r="E213" s="404"/>
      <c r="F213" s="406"/>
      <c r="G213" s="406"/>
      <c r="H213" s="406"/>
      <c r="I213" s="406"/>
      <c r="J213" s="407"/>
      <c r="K213" s="407"/>
      <c r="L213" s="408"/>
      <c r="M213" s="408"/>
      <c r="N213" s="383"/>
    </row>
    <row r="214" spans="1:14" ht="15.75" customHeight="1" x14ac:dyDescent="0.2">
      <c r="B214" s="403" t="s">
        <v>361</v>
      </c>
      <c r="C214" s="404"/>
      <c r="D214" s="404"/>
      <c r="E214" s="404"/>
      <c r="F214" s="405"/>
      <c r="G214" s="405"/>
      <c r="H214" s="405"/>
      <c r="I214" s="405"/>
      <c r="J214" s="407"/>
      <c r="K214" s="407"/>
      <c r="L214" s="408"/>
      <c r="M214" s="408"/>
      <c r="N214" s="383"/>
    </row>
    <row r="215" spans="1:14" ht="12" customHeight="1" x14ac:dyDescent="0.2">
      <c r="B215" s="403" t="s">
        <v>188</v>
      </c>
      <c r="C215" s="403"/>
      <c r="D215" s="404"/>
      <c r="E215" s="404"/>
      <c r="F215" s="404"/>
      <c r="G215" s="404"/>
      <c r="H215" s="405"/>
      <c r="I215" s="405"/>
      <c r="J215" s="407"/>
      <c r="K215" s="407"/>
      <c r="L215" s="408"/>
      <c r="M215" s="408"/>
      <c r="N215" s="383"/>
    </row>
    <row r="216" spans="1:14" ht="11.25" customHeight="1" x14ac:dyDescent="0.2">
      <c r="B216" s="55"/>
      <c r="C216" s="55"/>
      <c r="D216" s="107"/>
      <c r="E216" s="55"/>
      <c r="F216" s="55"/>
      <c r="G216" s="55"/>
      <c r="H216" s="55"/>
      <c r="I216" s="55"/>
      <c r="J216" s="55"/>
      <c r="K216" s="55"/>
      <c r="L216" s="54"/>
    </row>
    <row r="217" spans="1:14" ht="11.25" customHeight="1" x14ac:dyDescent="0.2">
      <c r="B217" s="55"/>
      <c r="C217" s="55"/>
      <c r="D217" s="107"/>
      <c r="E217" s="55"/>
      <c r="F217" s="55"/>
      <c r="G217" s="55"/>
      <c r="H217" s="55"/>
      <c r="I217" s="55"/>
      <c r="J217" s="55"/>
      <c r="K217" s="55"/>
      <c r="L217" s="54"/>
    </row>
    <row r="218" spans="1:14" ht="11.25" customHeight="1" x14ac:dyDescent="0.2">
      <c r="B218" s="55"/>
      <c r="C218" s="55"/>
      <c r="D218" s="107"/>
      <c r="E218" s="55"/>
      <c r="F218" s="55"/>
      <c r="G218" s="55"/>
      <c r="H218" s="55"/>
      <c r="I218" s="55"/>
      <c r="J218" s="55"/>
      <c r="K218" s="55"/>
      <c r="L218" s="54"/>
    </row>
    <row r="219" spans="1:14" ht="11.25" customHeight="1" x14ac:dyDescent="0.2">
      <c r="B219" s="55"/>
      <c r="C219" s="55"/>
      <c r="D219" s="107"/>
      <c r="E219" s="55"/>
      <c r="F219" s="55"/>
      <c r="G219" s="55"/>
      <c r="H219" s="55"/>
      <c r="I219" s="55"/>
      <c r="J219" s="55"/>
      <c r="K219" s="55"/>
      <c r="L219" s="54"/>
    </row>
    <row r="220" spans="1:14" ht="11.25" customHeight="1" x14ac:dyDescent="0.2">
      <c r="B220" s="55"/>
      <c r="C220" s="55"/>
      <c r="D220" s="107"/>
      <c r="E220" s="55"/>
      <c r="F220" s="55"/>
      <c r="G220" s="55"/>
      <c r="H220" s="55"/>
      <c r="I220" s="55"/>
      <c r="J220" s="55"/>
      <c r="K220" s="55"/>
      <c r="L220" s="54"/>
    </row>
    <row r="221" spans="1:14" ht="11.25" customHeight="1" x14ac:dyDescent="0.2">
      <c r="B221" s="55"/>
      <c r="C221" s="55"/>
      <c r="D221" s="107"/>
      <c r="E221" s="55"/>
      <c r="F221" s="55"/>
      <c r="G221" s="55"/>
      <c r="H221" s="55"/>
      <c r="I221" s="55"/>
      <c r="J221" s="55"/>
      <c r="K221" s="55"/>
      <c r="L221" s="54"/>
    </row>
    <row r="222" spans="1:14" ht="11.25" customHeight="1" x14ac:dyDescent="0.2">
      <c r="B222" s="55"/>
      <c r="C222" s="55"/>
      <c r="D222" s="107"/>
      <c r="E222" s="55"/>
      <c r="F222" s="55"/>
      <c r="G222" s="55"/>
      <c r="H222" s="55"/>
      <c r="I222" s="55"/>
      <c r="J222" s="55"/>
      <c r="K222" s="55"/>
      <c r="L222" s="54"/>
    </row>
    <row r="223" spans="1:14" ht="11.25" customHeight="1" x14ac:dyDescent="0.2">
      <c r="B223" s="55"/>
      <c r="C223" s="55"/>
      <c r="D223" s="107"/>
      <c r="E223" s="55"/>
      <c r="F223" s="55"/>
      <c r="G223" s="55"/>
      <c r="H223" s="55"/>
      <c r="I223" s="55"/>
      <c r="J223" s="55"/>
      <c r="K223" s="55"/>
      <c r="L223" s="54"/>
    </row>
    <row r="224" spans="1:14" ht="11.25" customHeight="1" x14ac:dyDescent="0.2">
      <c r="B224" s="55"/>
      <c r="C224" s="55"/>
      <c r="D224" s="107"/>
      <c r="E224" s="55"/>
      <c r="F224" s="55"/>
      <c r="G224" s="55"/>
      <c r="H224" s="55"/>
      <c r="I224" s="55"/>
      <c r="J224" s="55"/>
      <c r="K224" s="55"/>
      <c r="L224" s="54"/>
    </row>
    <row r="225" spans="2:12" ht="11.25" customHeight="1" x14ac:dyDescent="0.2">
      <c r="B225" s="55"/>
      <c r="C225" s="55"/>
      <c r="D225" s="107"/>
      <c r="E225" s="55"/>
      <c r="F225" s="55"/>
      <c r="G225" s="55"/>
      <c r="H225" s="55"/>
      <c r="I225" s="55"/>
      <c r="J225" s="55"/>
      <c r="K225" s="55"/>
      <c r="L225" s="54"/>
    </row>
    <row r="226" spans="2:12" ht="11.25" customHeight="1" x14ac:dyDescent="0.2">
      <c r="B226" s="55"/>
      <c r="C226" s="55"/>
      <c r="D226" s="107"/>
      <c r="E226" s="55"/>
      <c r="F226" s="55"/>
      <c r="G226" s="55"/>
      <c r="H226" s="55"/>
      <c r="I226" s="55"/>
      <c r="J226" s="55"/>
      <c r="K226" s="55"/>
      <c r="L226" s="54"/>
    </row>
    <row r="227" spans="2:12" ht="11.25" customHeight="1" x14ac:dyDescent="0.2">
      <c r="B227" s="54"/>
      <c r="C227" s="54"/>
      <c r="D227" s="108"/>
      <c r="E227" s="54"/>
      <c r="F227" s="54"/>
      <c r="G227" s="54"/>
      <c r="H227" s="54"/>
      <c r="I227" s="54"/>
      <c r="J227" s="54"/>
      <c r="K227" s="54"/>
      <c r="L227" s="54"/>
    </row>
    <row r="228" spans="2:12" ht="11.25" customHeight="1" x14ac:dyDescent="0.2">
      <c r="B228" s="54"/>
      <c r="C228" s="54"/>
      <c r="D228" s="108"/>
      <c r="E228" s="54"/>
      <c r="F228" s="54"/>
      <c r="G228" s="54"/>
      <c r="H228" s="54"/>
      <c r="I228" s="54"/>
      <c r="J228" s="54"/>
      <c r="K228" s="54"/>
      <c r="L228" s="54"/>
    </row>
    <row r="229" spans="2:12" ht="11.25" customHeight="1" x14ac:dyDescent="0.2">
      <c r="B229" s="54"/>
      <c r="C229" s="54"/>
      <c r="D229" s="108"/>
      <c r="E229" s="54"/>
      <c r="F229" s="54"/>
      <c r="G229" s="54"/>
      <c r="H229" s="54"/>
      <c r="I229" s="54"/>
      <c r="J229" s="54"/>
      <c r="K229" s="54"/>
      <c r="L229" s="54"/>
    </row>
    <row r="230" spans="2:12" ht="15" x14ac:dyDescent="0.2">
      <c r="B230" s="54"/>
      <c r="C230" s="54"/>
      <c r="D230" s="108"/>
      <c r="E230" s="54"/>
      <c r="F230" s="54"/>
      <c r="G230" s="54"/>
      <c r="H230" s="54"/>
      <c r="I230" s="54"/>
      <c r="J230" s="54"/>
      <c r="K230" s="54"/>
      <c r="L230" s="54"/>
    </row>
    <row r="231" spans="2:12" ht="15" x14ac:dyDescent="0.2">
      <c r="B231" s="54"/>
      <c r="C231" s="54"/>
      <c r="D231" s="108"/>
      <c r="E231" s="54"/>
      <c r="F231" s="54"/>
      <c r="G231" s="54"/>
      <c r="H231" s="54"/>
      <c r="I231" s="54"/>
      <c r="J231" s="54"/>
      <c r="K231" s="54"/>
      <c r="L231" s="54"/>
    </row>
    <row r="232" spans="2:12" ht="15" x14ac:dyDescent="0.2">
      <c r="B232" s="54"/>
      <c r="C232" s="54"/>
      <c r="D232" s="108"/>
      <c r="E232" s="54"/>
      <c r="F232" s="54"/>
      <c r="G232" s="54"/>
      <c r="H232" s="54"/>
      <c r="I232" s="54"/>
      <c r="J232" s="54"/>
      <c r="K232" s="54"/>
      <c r="L232" s="54"/>
    </row>
    <row r="233" spans="2:12" ht="15" x14ac:dyDescent="0.2">
      <c r="B233" s="54"/>
      <c r="C233" s="54"/>
      <c r="D233" s="108"/>
      <c r="E233" s="54"/>
      <c r="F233" s="54"/>
      <c r="G233" s="54"/>
      <c r="H233" s="54"/>
      <c r="I233" s="54"/>
      <c r="J233" s="54"/>
      <c r="K233" s="54"/>
      <c r="L233" s="54"/>
    </row>
    <row r="234" spans="2:12" ht="15" x14ac:dyDescent="0.2">
      <c r="B234" s="54"/>
      <c r="C234" s="54"/>
      <c r="D234" s="108"/>
      <c r="E234" s="54"/>
      <c r="F234" s="54"/>
      <c r="G234" s="54"/>
      <c r="H234" s="54"/>
      <c r="I234" s="54"/>
      <c r="J234" s="54"/>
      <c r="K234" s="54"/>
      <c r="L234" s="54"/>
    </row>
  </sheetData>
  <protectedRanges>
    <protectedRange password="CDC0" sqref="C6:D7 C10 D165 D170:D173 E172:E173 D144:L146 B208:C209 F75:L77 F165:K165 D95:D131 D176:L176 D90 D137:D143 D147:D153 D161:K161 D160 D162 F170:L173 D183:L184 L161:L165 D185:D187 D196:L197 D191:D195 D198 D204:L205 D202:D203 D132:L135 L154:L155 L158:L159 D154:K159 D163:K164 D177:D182 D188:L190 D199:L201 F14:L73 E21:E73 D91:D92 F92:L92 F90:L90 D14:D89" name="Range1"/>
    <protectedRange password="CDC0" sqref="E14:E20" name="Range1_1"/>
    <protectedRange password="CDC0" sqref="G6" name="Range1_2"/>
    <protectedRange password="CDC0" sqref="I98:K98" name="Range1_15_1"/>
    <protectedRange password="CDC0" sqref="H98" name="Range1_6_6"/>
    <protectedRange password="CDC0" sqref="F98:G98" name="Range1_11_2_1"/>
    <protectedRange password="CDC0" sqref="L98" name="Range1_6_7"/>
    <protectedRange password="CDC0" sqref="K113:K114 E113:E114" name="Range1_14"/>
    <protectedRange password="CDC0" sqref="L109 L112 L99:L107 L116:L127" name="Range1_6_10"/>
    <protectedRange password="CDC0" sqref="L95:L97 L110:L111 L113:L114" name="Range1_7_3"/>
    <protectedRange password="CDC0" sqref="K99:K101 E116:F117 K110 E110:F110 H99:H102 H95:H97 H106:H107 E95:F97 K116:K117 K95:K97 E106:F107 K119:K123 H113:H114 K126:K127 K131 E99:F102 F119:H127" name="Range1_12_1_5"/>
    <protectedRange password="CDC0" sqref="J99:J102" name="Range1_12_1_1_3"/>
    <protectedRange password="CDC0" sqref="I131" name="Range1_12_1_2_1"/>
    <protectedRange password="CDC0" sqref="E118:F118 K118" name="Range1_12_1_13"/>
    <protectedRange password="CDC0" sqref="F108" name="Range1_12_1_12"/>
    <protectedRange password="CDC0" sqref="E105:F105 G99:G102 J105:K105" name="Range1_12_1_1"/>
    <protectedRange password="CDC0" sqref="F109" name="Range1_12_1_6"/>
    <protectedRange sqref="K107" name="Range1_10_1_1_6"/>
    <protectedRange password="CDC0" sqref="J106:J107" name="Range1_12_1_5_1"/>
    <protectedRange password="CDC0" sqref="I99:I102" name="Range1_12_1_1_2"/>
    <protectedRange password="CDC0" sqref="G95:G97" name="Range1_1_2_1"/>
    <protectedRange password="CDC0" sqref="I95:J97" name="Range1_12_1_11"/>
    <protectedRange password="CDC0" sqref="E103:F104 K103:K104 K111:K112 E111:F112" name="Range1_12_1_14"/>
    <protectedRange password="CDC0" sqref="G113:G114" name="Range1_1_3"/>
    <protectedRange password="CDC0" sqref="I113:I114" name="Range1_3_3"/>
    <protectedRange password="CDC0" sqref="J113:J114" name="Range1_27"/>
    <protectedRange password="CDC0" sqref="J103:J104 J110:J112 J116:J118" name="Range1_12_1_8"/>
    <protectedRange password="CDC0" sqref="E131" name="Range1_12_1_18"/>
    <protectedRange password="CDC0" sqref="J119:J127 J131" name="Range1_12_1_22"/>
    <protectedRange password="CDC0" sqref="E98" name="Range1_11_2"/>
    <protectedRange password="CDC0" sqref="L115" name="Range1_7_5"/>
    <protectedRange password="CDC0" sqref="L128:L131" name="Range1_6_9"/>
    <protectedRange password="CDC0" sqref="K128" name="Range1_12_1_5_2"/>
    <protectedRange password="CDC0" sqref="F128:H131" name="Range1_12_1_17_1"/>
    <protectedRange password="CDC0" sqref="I128" name="Range1_12_1_2_2_1"/>
    <protectedRange password="CDC0" sqref="J128" name="Range1_12_1_22_1"/>
    <protectedRange password="CDC0" sqref="E119:E127" name="Range1_12_1_15"/>
    <protectedRange password="CDC0" sqref="E129:E130" name="Range1_12_1_2"/>
    <protectedRange password="CDC0" sqref="J129:K130" name="Range1_12_1_19"/>
    <protectedRange password="CDC0" sqref="I129:I130" name="Range1_12_1_2_4"/>
    <protectedRange password="CDC0" sqref="I119:I127" name="Range1_12_1_2_1_2"/>
    <protectedRange password="CDC0" sqref="G105:H105" name="Range1_12_1_1_6"/>
    <protectedRange password="CDC0" sqref="H103:I104" name="Range1_12_1_14_3"/>
    <protectedRange password="CDC0" sqref="H110" name="Range1_12_1_5_4"/>
    <protectedRange password="CDC0" sqref="H111:I112" name="Range1_12_1_14_5"/>
    <protectedRange password="CDC0" sqref="G110:G112" name="Range1_1_3_2"/>
    <protectedRange password="CDC0" sqref="I110" name="Range1_12_2_1_2"/>
    <protectedRange password="CDC0" sqref="G116" name="Range1_1_3_4"/>
    <protectedRange password="CDC0" sqref="I116" name="Range1_12_1_16_2"/>
    <protectedRange password="CDC0" sqref="G115" name="Range1_1_5_3"/>
    <protectedRange password="CDC0" sqref="H115" name="Range1_12_1_21"/>
    <protectedRange password="CDC0" sqref="I115" name="Range1_3_2_2"/>
    <protectedRange password="CDC0" sqref="H117" name="Range1_12_1_5_8"/>
    <protectedRange password="CDC0" sqref="H118" name="Range1_12_1_13_2"/>
    <protectedRange password="CDC0" sqref="G117:G118" name="Range1_1_3_6"/>
    <protectedRange password="CDC0" sqref="I117:I118" name="Range1_12_1_16_4"/>
    <protectedRange password="CDC0" sqref="G103:G104" name="Range1_12_1_8_2_1_1"/>
    <protectedRange password="CDC0" sqref="I105" name="Range1_12_1_1_6_3"/>
    <protectedRange password="CDC0" sqref="E78:E79" name="Range1_1_1_1"/>
    <protectedRange password="CDC0" sqref="F78:H81" name="Range1_1_1_2"/>
    <protectedRange password="CDC0" sqref="K78:K81" name="Range1_11_1_2"/>
    <protectedRange password="CDC0" sqref="J80:J81" name="Range1_24"/>
    <protectedRange password="CDC0" sqref="J78:J79" name="Range1_1_7"/>
    <protectedRange password="CDC0" sqref="I80" name="Range1_1_1_3"/>
    <protectedRange password="CDC0" sqref="I78:I81" name="Range1_1_1_1_2"/>
    <protectedRange password="CDC0" sqref="L78:L81" name="Range1_6_2_2"/>
    <protectedRange password="CDC0" sqref="K82" name="Range1_15_1_1"/>
    <protectedRange password="CDC0" sqref="F82:F84" name="Range1_12_13_1_1"/>
    <protectedRange password="CDC0" sqref="K91" name="Range1_12_1_1_1"/>
    <protectedRange password="CDC0" sqref="H82" name="Range1_12_8_1_1"/>
    <protectedRange password="CDC0" sqref="H83" name="Range1_1_4"/>
    <protectedRange password="CDC0" sqref="L91 L82:L84" name="Range1_6_5"/>
    <protectedRange password="CDC0" sqref="G82:G84" name="Range1_6_3"/>
    <protectedRange password="CDC0" sqref="F91:H91" name="Range1_12_1_17"/>
    <protectedRange password="CDC0" sqref="I91" name="Range1_12_1_2_2"/>
    <protectedRange password="CDC0" sqref="E91" name="Range1_12_1_18_1"/>
    <protectedRange password="CDC0" sqref="J91" name="Range1_12_1_22_2"/>
    <protectedRange password="CDC0" sqref="L85:L89" name="Range1_6_5_1"/>
    <protectedRange password="CDC0" sqref="G85:G89 I85:I89" name="Range1_1_5_1"/>
    <protectedRange password="CDC0" sqref="F85:F89" name="Range1_12_13_1_1_4"/>
    <protectedRange password="CDC0" sqref="H85:H89" name="Range1_12_8_1_1_3"/>
    <protectedRange password="CDC0" sqref="K138:K139 F138:F139 E137:F137" name="Range1_18_1"/>
    <protectedRange password="CDC0" sqref="K142" name="Range1_11_1_1"/>
    <protectedRange password="CDC0" sqref="L142 L137:L139" name="Range1_6"/>
    <protectedRange password="CDC0" sqref="E139" name="Range1_2_1"/>
    <protectedRange password="CDC0" sqref="I142:J142" name="Range1_2_3"/>
    <protectedRange password="CDC0" sqref="H139" name="Range1_14_2"/>
    <protectedRange password="CDC0" sqref="H142 H137:H138" name="Range1_12_1_10"/>
    <protectedRange password="CDC0" sqref="E143:F143 H143:L143" name="Range1_4"/>
    <protectedRange password="CDC0" sqref="G137:G139 G142:G143" name="Range1_6_3_1"/>
    <protectedRange password="CDC0" sqref="E141:F141" name="Range1_26_1"/>
    <protectedRange password="CDC0" sqref="G141 L141" name="Range1_6_13_1"/>
    <protectedRange password="CDC0" sqref="H141" name="Range1_14_4_1"/>
    <protectedRange password="CDC0" sqref="K140 F140" name="Range1_18_1_2"/>
    <protectedRange password="CDC0" sqref="L140" name="Range1_6_13"/>
    <protectedRange password="CDC0" sqref="E140" name="Range1_2_2"/>
    <protectedRange password="CDC0" sqref="H140" name="Range1_14_2_2"/>
    <protectedRange password="CDC0" sqref="G140" name="Range1_6_3_2"/>
    <protectedRange password="CDC0" sqref="G147:G152" name="Range1_6_3_3"/>
    <protectedRange password="CDC0" sqref="J153" name="Range1_18_1_1"/>
    <protectedRange password="CDC0" sqref="F153 I153" name="Range1_5"/>
    <protectedRange sqref="K153" name="Range1_10_1_1"/>
    <protectedRange password="CDC0" sqref="L153" name="Range1_6_12"/>
    <protectedRange password="CDC0" sqref="G153" name="Range1_17"/>
    <protectedRange password="CDC0" sqref="F157:G157 E156:G156" name="Range1_19_1"/>
    <protectedRange password="CDC0" sqref="H156:J157" name="Range1_4_1_1_1"/>
    <protectedRange password="CDC0" sqref="L156:L157" name="Range1_6_7_2"/>
    <protectedRange password="CDC0" sqref="H162:J162 E162:F162" name="Range1_4_2_1_1"/>
    <protectedRange sqref="K162" name="Range1_10_1_1_1_1"/>
    <protectedRange password="CDC0" sqref="L162" name="Range1_6_5_3"/>
    <protectedRange password="CDC0" sqref="G162" name="Range1_6_3_5"/>
    <protectedRange password="CDC0" sqref="F166:I166 K166" name="Range1_20_1"/>
    <protectedRange password="CDC0" sqref="L166" name="Range1_6_5_4"/>
    <protectedRange password="CDC0" sqref="E167" name="Range1_13"/>
    <protectedRange password="CDC0" sqref="G167" name="Range1_6_3_6"/>
    <protectedRange password="CDC0" sqref="F167 H167" name="Range1_4_1"/>
    <protectedRange sqref="K167" name="Range1_10_1_1_2"/>
    <protectedRange password="CDC0" sqref="L167" name="Range1_7_1_1"/>
    <protectedRange password="CDC0" sqref="J167" name="Range1_4_1_2"/>
    <protectedRange password="CDC0" sqref="J166" name="Range1_20_1_1"/>
    <protectedRange password="CDC0" sqref="E168:E169" name="Range1_13_2"/>
    <protectedRange password="CDC0" sqref="G168:G169" name="Range1_6_3_4_1"/>
    <protectedRange password="CDC0" sqref="F168:F169 H168:H169" name="Range1_4_1_4"/>
    <protectedRange sqref="K168:K169" name="Range1_10_1_1_2_2"/>
    <protectedRange password="CDC0" sqref="K181" name="Range1_16_3_1_1"/>
    <protectedRange password="CDC0" sqref="E180:E181" name="Range1_23_2_1"/>
    <protectedRange password="CDC0" sqref="F180:J181 K178:K180 G178:J179 G177:K177" name="Range1_16_4_1_1"/>
    <protectedRange password="CDC0" sqref="L177:L181" name="Range1_6_7_6_1_1"/>
    <protectedRange password="CDC0" sqref="E177:E179" name="Range1_23_1"/>
    <protectedRange password="CDC0" sqref="F177:F179" name="Range1_16_4_2"/>
    <protectedRange password="CDC0" sqref="F185:K187" name="Range1_22_1"/>
    <protectedRange password="CDC0" sqref="E185:E187" name="Range1_6_1_1"/>
    <protectedRange password="CDC0" sqref="L185:L187" name="Range1_6_7_2_1"/>
    <protectedRange password="CDC0" sqref="E191:F195 H191:K195" name="Range1_23_1_1"/>
    <protectedRange password="CDC0" sqref="G195" name="Range1_18"/>
    <protectedRange password="CDC0" sqref="G191:G194" name="Range1_18_2"/>
    <protectedRange password="CDC0" sqref="L191:L195" name="Range1_6_7_2_2"/>
    <protectedRange password="CDC0" sqref="F198" name="Range1_24_1"/>
    <protectedRange password="CDC0" sqref="K198 G198:I198" name="Range1_19"/>
    <protectedRange password="CDC0" sqref="L198" name="Range1_6_7_2_3"/>
    <protectedRange password="CDC0" sqref="J198" name="Range1_19_2"/>
    <protectedRange password="CDC0" sqref="E202" name="Range1_25_1"/>
    <protectedRange password="CDC0" sqref="L202:L203" name="Range1_6_7_2_4"/>
    <protectedRange password="CDC0" sqref="I108" name="Range1_3"/>
  </protectedRanges>
  <mergeCells count="130">
    <mergeCell ref="A1:H1"/>
    <mergeCell ref="C75:C76"/>
    <mergeCell ref="B75:B76"/>
    <mergeCell ref="D185:D190"/>
    <mergeCell ref="A177:A184"/>
    <mergeCell ref="B177:B184"/>
    <mergeCell ref="C177:C184"/>
    <mergeCell ref="D177:D184"/>
    <mergeCell ref="A185:A190"/>
    <mergeCell ref="B185:B190"/>
    <mergeCell ref="C185:C190"/>
    <mergeCell ref="A165:A169"/>
    <mergeCell ref="B165:B169"/>
    <mergeCell ref="C165:C169"/>
    <mergeCell ref="D165:D169"/>
    <mergeCell ref="B170:B173"/>
    <mergeCell ref="A170:A173"/>
    <mergeCell ref="A153:A159"/>
    <mergeCell ref="B153:B155"/>
    <mergeCell ref="C153:C155"/>
    <mergeCell ref="D153:D155"/>
    <mergeCell ref="B156:B159"/>
    <mergeCell ref="C156:C159"/>
    <mergeCell ref="D156:D159"/>
    <mergeCell ref="D201:D205"/>
    <mergeCell ref="A191:A196"/>
    <mergeCell ref="B191:B196"/>
    <mergeCell ref="C191:C196"/>
    <mergeCell ref="D191:D196"/>
    <mergeCell ref="A201:A205"/>
    <mergeCell ref="B201:B205"/>
    <mergeCell ref="C201:C205"/>
    <mergeCell ref="K174:K175"/>
    <mergeCell ref="A197:A200"/>
    <mergeCell ref="B197:B200"/>
    <mergeCell ref="C197:C200"/>
    <mergeCell ref="D197:D200"/>
    <mergeCell ref="L174:L175"/>
    <mergeCell ref="A176:B176"/>
    <mergeCell ref="G176:L176"/>
    <mergeCell ref="F174:F175"/>
    <mergeCell ref="G174:G175"/>
    <mergeCell ref="H174:H175"/>
    <mergeCell ref="I174:I175"/>
    <mergeCell ref="A174:B175"/>
    <mergeCell ref="E174:E175"/>
    <mergeCell ref="C174:D174"/>
    <mergeCell ref="J174:J175"/>
    <mergeCell ref="A160:A164"/>
    <mergeCell ref="B160:B164"/>
    <mergeCell ref="C160:C164"/>
    <mergeCell ref="D160:D164"/>
    <mergeCell ref="A136:B136"/>
    <mergeCell ref="G136:L136"/>
    <mergeCell ref="A137:A146"/>
    <mergeCell ref="B137:B146"/>
    <mergeCell ref="C137:C146"/>
    <mergeCell ref="D137:D146"/>
    <mergeCell ref="A147:A152"/>
    <mergeCell ref="B147:B152"/>
    <mergeCell ref="C147:C152"/>
    <mergeCell ref="D147:D152"/>
    <mergeCell ref="A74:A92"/>
    <mergeCell ref="A95:A135"/>
    <mergeCell ref="B95:B135"/>
    <mergeCell ref="C95:C135"/>
    <mergeCell ref="D95:D135"/>
    <mergeCell ref="G93:G94"/>
    <mergeCell ref="H93:H94"/>
    <mergeCell ref="A93:B94"/>
    <mergeCell ref="C93:D93"/>
    <mergeCell ref="E93:E94"/>
    <mergeCell ref="F93:F94"/>
    <mergeCell ref="D46:D73"/>
    <mergeCell ref="K93:K94"/>
    <mergeCell ref="L93:L94"/>
    <mergeCell ref="I93:I94"/>
    <mergeCell ref="J93:J94"/>
    <mergeCell ref="G74:L74"/>
    <mergeCell ref="C77:C81"/>
    <mergeCell ref="D77:D81"/>
    <mergeCell ref="C82:C90"/>
    <mergeCell ref="D82:D90"/>
    <mergeCell ref="K12:K13"/>
    <mergeCell ref="L12:L13"/>
    <mergeCell ref="A14:A21"/>
    <mergeCell ref="B14:B21"/>
    <mergeCell ref="C14:C21"/>
    <mergeCell ref="D14:D21"/>
    <mergeCell ref="A12:B13"/>
    <mergeCell ref="C12:D12"/>
    <mergeCell ref="E12:E13"/>
    <mergeCell ref="F12:F13"/>
    <mergeCell ref="G12:G13"/>
    <mergeCell ref="H12:H13"/>
    <mergeCell ref="I12:I13"/>
    <mergeCell ref="J12:J13"/>
    <mergeCell ref="F7:J7"/>
    <mergeCell ref="A3:B3"/>
    <mergeCell ref="A4:B4"/>
    <mergeCell ref="C4:D4"/>
    <mergeCell ref="A5:B5"/>
    <mergeCell ref="C5:D5"/>
    <mergeCell ref="A6:B6"/>
    <mergeCell ref="C6:D6"/>
    <mergeCell ref="C7:D7"/>
    <mergeCell ref="D170:D173"/>
    <mergeCell ref="A8:B8"/>
    <mergeCell ref="C8:D8"/>
    <mergeCell ref="A9:B9"/>
    <mergeCell ref="C9:D9"/>
    <mergeCell ref="A10:B10"/>
    <mergeCell ref="A7:B7"/>
    <mergeCell ref="C10:D10"/>
    <mergeCell ref="C3:E3"/>
    <mergeCell ref="A22:A28"/>
    <mergeCell ref="B22:B28"/>
    <mergeCell ref="C22:C28"/>
    <mergeCell ref="D22:D28"/>
    <mergeCell ref="A29:A41"/>
    <mergeCell ref="B29:B41"/>
    <mergeCell ref="C29:C41"/>
    <mergeCell ref="D29:D41"/>
    <mergeCell ref="A42:A45"/>
    <mergeCell ref="B42:B45"/>
    <mergeCell ref="C42:C45"/>
    <mergeCell ref="D42:D45"/>
    <mergeCell ref="A46:A73"/>
    <mergeCell ref="B46:B73"/>
    <mergeCell ref="C46:C73"/>
  </mergeCells>
  <phoneticPr fontId="8" type="noConversion"/>
  <hyperlinks>
    <hyperlink ref="K7" r:id="rId1" display="https://ec.europa.eu/food/system/files/2016-11/cs_vet-med-residues_control_sampling_levels_freq_jme.pdf"/>
  </hyperlinks>
  <pageMargins left="0.74803149606299213" right="0.74803149606299213" top="0.98425196850393704" bottom="0.98425196850393704" header="0.51181102362204722" footer="0.51181102362204722"/>
  <pageSetup paperSize="9" scale="42" orientation="landscape" r:id="rId2"/>
  <headerFooter alignWithMargins="0">
    <oddHeader>&amp;CResidue Plan for Swine&amp;RPage &amp;P of &amp;N</oddHeader>
  </headerFooter>
  <rowBreaks count="2" manualBreakCount="2">
    <brk id="92" max="11" man="1"/>
    <brk id="173" max="11" man="1"/>
  </rowBreaks>
  <colBreaks count="1" manualBreakCount="1">
    <brk id="12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207"/>
  <sheetViews>
    <sheetView view="pageBreakPreview" topLeftCell="A151" zoomScaleNormal="100" zoomScaleSheetLayoutView="100" workbookViewId="0">
      <selection activeCell="M6" sqref="M6"/>
    </sheetView>
  </sheetViews>
  <sheetFormatPr defaultColWidth="9.140625" defaultRowHeight="11.25" x14ac:dyDescent="0.2"/>
  <cols>
    <col min="1" max="1" width="3.42578125" style="2" customWidth="1"/>
    <col min="2" max="2" width="24.85546875" style="2" customWidth="1"/>
    <col min="3" max="3" width="7.42578125" style="35" customWidth="1"/>
    <col min="4" max="4" width="9.42578125" style="2" customWidth="1"/>
    <col min="5" max="5" width="7.42578125" style="2" customWidth="1"/>
    <col min="6" max="6" width="8" style="2" customWidth="1"/>
    <col min="7" max="7" width="21.140625" style="2" customWidth="1"/>
    <col min="8" max="8" width="17.140625" style="2" customWidth="1"/>
    <col min="9" max="9" width="20.5703125" style="2" customWidth="1"/>
    <col min="10" max="10" width="18.42578125" style="2" customWidth="1"/>
    <col min="11" max="11" width="20.28515625" style="2" customWidth="1"/>
    <col min="12" max="12" width="19.85546875" style="2" customWidth="1"/>
    <col min="13" max="13" width="23.5703125" style="2" customWidth="1"/>
    <col min="14" max="14" width="24.28515625" style="2" customWidth="1"/>
    <col min="15" max="16384" width="9.140625" style="2"/>
  </cols>
  <sheetData>
    <row r="1" spans="1:14" ht="18" x14ac:dyDescent="0.25">
      <c r="A1" s="999" t="s">
        <v>204</v>
      </c>
      <c r="B1" s="1000"/>
      <c r="C1" s="1000"/>
      <c r="D1" s="1000"/>
      <c r="E1" s="1000"/>
      <c r="F1" s="1000"/>
      <c r="G1" s="1000"/>
      <c r="H1" s="1000"/>
      <c r="I1" s="1004"/>
      <c r="K1" s="334" t="s">
        <v>222</v>
      </c>
      <c r="L1" s="335"/>
      <c r="M1" s="334"/>
      <c r="N1" s="241"/>
    </row>
    <row r="2" spans="1:14" ht="25.5" customHeight="1" x14ac:dyDescent="0.25">
      <c r="K2" s="336" t="s">
        <v>191</v>
      </c>
      <c r="L2" s="335"/>
      <c r="M2" s="334"/>
      <c r="N2" s="241"/>
    </row>
    <row r="3" spans="1:14" ht="18" customHeight="1" x14ac:dyDescent="0.25">
      <c r="A3" s="972" t="s">
        <v>330</v>
      </c>
      <c r="B3" s="973"/>
      <c r="C3" s="953" t="s">
        <v>194</v>
      </c>
      <c r="D3" s="954"/>
      <c r="E3" s="955"/>
      <c r="F3" s="4"/>
      <c r="H3" s="119" t="s">
        <v>272</v>
      </c>
      <c r="I3" s="175"/>
      <c r="K3" s="334" t="s">
        <v>192</v>
      </c>
      <c r="L3" s="335"/>
      <c r="M3" s="334"/>
      <c r="N3" s="241"/>
    </row>
    <row r="4" spans="1:14" ht="18.75" customHeight="1" x14ac:dyDescent="0.25">
      <c r="A4" s="970" t="s">
        <v>274</v>
      </c>
      <c r="B4" s="971"/>
      <c r="C4" s="953">
        <v>2022</v>
      </c>
      <c r="D4" s="955"/>
      <c r="E4" s="3"/>
      <c r="F4" s="4"/>
      <c r="G4" s="4"/>
      <c r="K4" s="334" t="s">
        <v>362</v>
      </c>
      <c r="L4" s="335"/>
      <c r="M4" s="334"/>
      <c r="N4" s="241"/>
    </row>
    <row r="5" spans="1:14" ht="12.75" customHeight="1" thickBot="1" x14ac:dyDescent="0.25">
      <c r="A5" s="972" t="s">
        <v>276</v>
      </c>
      <c r="B5" s="973"/>
      <c r="C5" s="1033" t="s">
        <v>348</v>
      </c>
      <c r="D5" s="1034"/>
      <c r="E5" s="50"/>
      <c r="F5" s="4"/>
      <c r="G5" s="4"/>
    </row>
    <row r="6" spans="1:14" ht="46.5" customHeight="1" thickBot="1" x14ac:dyDescent="0.25">
      <c r="A6" s="1028" t="s">
        <v>294</v>
      </c>
      <c r="B6" s="1029"/>
      <c r="C6" s="1030">
        <v>1613912</v>
      </c>
      <c r="D6" s="1031"/>
      <c r="E6" s="3"/>
      <c r="F6" s="4"/>
      <c r="G6" s="128" t="s">
        <v>333</v>
      </c>
      <c r="H6" s="242">
        <v>77504</v>
      </c>
      <c r="I6" s="115"/>
    </row>
    <row r="7" spans="1:14" ht="57.95" customHeight="1" thickBot="1" x14ac:dyDescent="0.25">
      <c r="A7" s="1028" t="s">
        <v>332</v>
      </c>
      <c r="B7" s="1032"/>
      <c r="C7" s="951">
        <v>1613912</v>
      </c>
      <c r="D7" s="952"/>
      <c r="E7" s="52"/>
      <c r="F7" s="52"/>
      <c r="G7" s="816"/>
      <c r="H7" s="817"/>
      <c r="I7" s="817"/>
      <c r="J7" s="817"/>
      <c r="K7" s="818"/>
      <c r="L7" s="200" t="str">
        <f>Яловиччина!$K$7</f>
        <v>Sampling levels and frequencies</v>
      </c>
    </row>
    <row r="8" spans="1:14" ht="17.25" customHeight="1" thickBot="1" x14ac:dyDescent="0.25">
      <c r="A8" s="1017" t="s">
        <v>278</v>
      </c>
      <c r="B8" s="973"/>
      <c r="C8" s="848" t="s">
        <v>296</v>
      </c>
      <c r="D8" s="849"/>
      <c r="E8" s="849"/>
      <c r="F8" s="850"/>
      <c r="G8" s="372" t="s">
        <v>297</v>
      </c>
      <c r="H8" s="364" t="s">
        <v>298</v>
      </c>
    </row>
    <row r="9" spans="1:14" ht="22.5" customHeight="1" thickBot="1" x14ac:dyDescent="0.25">
      <c r="A9" s="1017" t="s">
        <v>279</v>
      </c>
      <c r="B9" s="1018"/>
      <c r="C9" s="851">
        <f>IF(C7&lt;5000, (C7*0.5%),(IF(C7&lt;40000,200,C7*0.5%)))</f>
        <v>8069.56</v>
      </c>
      <c r="D9" s="852"/>
      <c r="E9" s="852"/>
      <c r="F9" s="853"/>
      <c r="G9" s="39"/>
      <c r="H9" s="6"/>
      <c r="J9" s="202"/>
    </row>
    <row r="10" spans="1:14" ht="14.25" customHeight="1" thickBot="1" x14ac:dyDescent="0.25">
      <c r="A10" s="1017" t="s">
        <v>283</v>
      </c>
      <c r="B10" s="1018"/>
      <c r="C10" s="951">
        <f>F15+F19+F26+F30+F44+D63+D99+D129+D135+D152</f>
        <v>8140</v>
      </c>
      <c r="D10" s="1044"/>
      <c r="E10" s="1044"/>
      <c r="F10" s="952"/>
      <c r="G10" s="40"/>
      <c r="H10" s="7"/>
    </row>
    <row r="11" spans="1:14" ht="14.25" customHeight="1" x14ac:dyDescent="0.2">
      <c r="B11" s="8"/>
      <c r="C11" s="139"/>
      <c r="D11" s="52"/>
      <c r="E11" s="52"/>
      <c r="F11" s="52"/>
      <c r="G11" s="9"/>
      <c r="H11" s="9"/>
    </row>
    <row r="12" spans="1:14" ht="14.25" customHeight="1" x14ac:dyDescent="0.2">
      <c r="A12" s="1019" t="s">
        <v>281</v>
      </c>
      <c r="B12" s="1020"/>
      <c r="C12" s="1041" t="s">
        <v>331</v>
      </c>
      <c r="D12" s="1042"/>
      <c r="E12" s="1042"/>
      <c r="F12" s="1043"/>
      <c r="G12" s="1035" t="s">
        <v>284</v>
      </c>
      <c r="H12" s="1035" t="s">
        <v>285</v>
      </c>
      <c r="I12" s="1035" t="s">
        <v>286</v>
      </c>
      <c r="J12" s="1035" t="s">
        <v>287</v>
      </c>
      <c r="K12" s="1035" t="s">
        <v>288</v>
      </c>
      <c r="L12" s="1035" t="s">
        <v>289</v>
      </c>
      <c r="M12" s="1035" t="s">
        <v>290</v>
      </c>
      <c r="N12" s="1038" t="s">
        <v>291</v>
      </c>
    </row>
    <row r="13" spans="1:14" ht="21.75" customHeight="1" x14ac:dyDescent="0.2">
      <c r="A13" s="1021"/>
      <c r="B13" s="1022"/>
      <c r="C13" s="197" t="s">
        <v>343</v>
      </c>
      <c r="D13" s="197" t="s">
        <v>344</v>
      </c>
      <c r="E13" s="197" t="s">
        <v>345</v>
      </c>
      <c r="F13" s="369" t="s">
        <v>345</v>
      </c>
      <c r="G13" s="1036"/>
      <c r="H13" s="1036"/>
      <c r="I13" s="1036"/>
      <c r="J13" s="1036"/>
      <c r="K13" s="1036"/>
      <c r="L13" s="1036"/>
      <c r="M13" s="1036"/>
      <c r="N13" s="1039"/>
    </row>
    <row r="14" spans="1:14" ht="38.25" customHeight="1" x14ac:dyDescent="0.2">
      <c r="A14" s="1023"/>
      <c r="B14" s="1024"/>
      <c r="C14" s="197" t="s">
        <v>279</v>
      </c>
      <c r="D14" s="197" t="s">
        <v>279</v>
      </c>
      <c r="E14" s="197" t="s">
        <v>279</v>
      </c>
      <c r="F14" s="369" t="s">
        <v>283</v>
      </c>
      <c r="G14" s="1037"/>
      <c r="H14" s="1037"/>
      <c r="I14" s="1037"/>
      <c r="J14" s="1037"/>
      <c r="K14" s="1037"/>
      <c r="L14" s="1037"/>
      <c r="M14" s="1037"/>
      <c r="N14" s="1040"/>
    </row>
    <row r="15" spans="1:14" ht="9.75" customHeight="1" x14ac:dyDescent="0.2">
      <c r="A15" s="801" t="s">
        <v>4</v>
      </c>
      <c r="B15" s="878" t="s">
        <v>340</v>
      </c>
      <c r="C15" s="881">
        <f>(C9*0.5)/5/2</f>
        <v>403.47800000000001</v>
      </c>
      <c r="D15" s="1010">
        <f>C15</f>
        <v>403.47800000000001</v>
      </c>
      <c r="E15" s="1010">
        <f>SUM(C15:D18)</f>
        <v>806.95600000000002</v>
      </c>
      <c r="F15" s="819">
        <v>807</v>
      </c>
      <c r="G15" s="168" t="s">
        <v>35</v>
      </c>
      <c r="H15" s="27" t="s">
        <v>39</v>
      </c>
      <c r="I15" s="27"/>
      <c r="J15" s="27" t="s">
        <v>40</v>
      </c>
      <c r="K15" s="27"/>
      <c r="L15" s="27">
        <v>1</v>
      </c>
      <c r="M15" s="27" t="s">
        <v>42</v>
      </c>
      <c r="N15" s="27" t="s">
        <v>43</v>
      </c>
    </row>
    <row r="16" spans="1:14" ht="9.75" customHeight="1" x14ac:dyDescent="0.2">
      <c r="A16" s="802"/>
      <c r="B16" s="879"/>
      <c r="C16" s="882"/>
      <c r="D16" s="1011"/>
      <c r="E16" s="1011"/>
      <c r="F16" s="820"/>
      <c r="G16" s="69" t="s">
        <v>36</v>
      </c>
      <c r="H16" s="70" t="s">
        <v>39</v>
      </c>
      <c r="I16" s="70"/>
      <c r="J16" s="70" t="s">
        <v>40</v>
      </c>
      <c r="K16" s="70"/>
      <c r="L16" s="70">
        <v>1</v>
      </c>
      <c r="M16" s="70" t="s">
        <v>42</v>
      </c>
      <c r="N16" s="70" t="s">
        <v>43</v>
      </c>
    </row>
    <row r="17" spans="1:14" ht="9.75" customHeight="1" x14ac:dyDescent="0.2">
      <c r="A17" s="802"/>
      <c r="B17" s="879"/>
      <c r="C17" s="882"/>
      <c r="D17" s="1011"/>
      <c r="E17" s="1011"/>
      <c r="F17" s="820"/>
      <c r="G17" s="73" t="s">
        <v>37</v>
      </c>
      <c r="H17" s="71" t="s">
        <v>39</v>
      </c>
      <c r="I17" s="71"/>
      <c r="J17" s="71" t="s">
        <v>40</v>
      </c>
      <c r="K17" s="71"/>
      <c r="L17" s="71">
        <v>1</v>
      </c>
      <c r="M17" s="71" t="s">
        <v>42</v>
      </c>
      <c r="N17" s="71" t="s">
        <v>43</v>
      </c>
    </row>
    <row r="18" spans="1:14" ht="9.75" customHeight="1" x14ac:dyDescent="0.2">
      <c r="A18" s="803"/>
      <c r="B18" s="880"/>
      <c r="C18" s="883"/>
      <c r="D18" s="1012"/>
      <c r="E18" s="1012"/>
      <c r="F18" s="821"/>
      <c r="G18" s="16"/>
      <c r="H18" s="18"/>
      <c r="I18" s="18"/>
      <c r="J18" s="18"/>
      <c r="K18" s="18"/>
      <c r="L18" s="18"/>
      <c r="M18" s="18"/>
      <c r="N18" s="18"/>
    </row>
    <row r="19" spans="1:14" ht="9.75" customHeight="1" x14ac:dyDescent="0.2">
      <c r="A19" s="801" t="s">
        <v>6</v>
      </c>
      <c r="B19" s="878" t="s">
        <v>341</v>
      </c>
      <c r="C19" s="881">
        <f>C15</f>
        <v>403.47800000000001</v>
      </c>
      <c r="D19" s="1010">
        <f>C19</f>
        <v>403.47800000000001</v>
      </c>
      <c r="E19" s="1010">
        <f>SUM(C19:D25)</f>
        <v>806.95600000000002</v>
      </c>
      <c r="F19" s="819">
        <v>807</v>
      </c>
      <c r="G19" s="33" t="s">
        <v>47</v>
      </c>
      <c r="H19" s="25" t="s">
        <v>39</v>
      </c>
      <c r="I19" s="25"/>
      <c r="J19" s="25" t="s">
        <v>40</v>
      </c>
      <c r="K19" s="25"/>
      <c r="L19" s="25">
        <v>1</v>
      </c>
      <c r="M19" s="25" t="s">
        <v>42</v>
      </c>
      <c r="N19" s="25" t="s">
        <v>43</v>
      </c>
    </row>
    <row r="20" spans="1:14" ht="9.75" customHeight="1" x14ac:dyDescent="0.2">
      <c r="A20" s="802"/>
      <c r="B20" s="879"/>
      <c r="C20" s="882"/>
      <c r="D20" s="1011"/>
      <c r="E20" s="1011"/>
      <c r="F20" s="820"/>
      <c r="G20" s="10" t="s">
        <v>50</v>
      </c>
      <c r="H20" s="11" t="s">
        <v>73</v>
      </c>
      <c r="I20" s="11"/>
      <c r="J20" s="11" t="s">
        <v>40</v>
      </c>
      <c r="K20" s="11"/>
      <c r="L20" s="11">
        <v>0.6</v>
      </c>
      <c r="M20" s="11" t="s">
        <v>42</v>
      </c>
      <c r="N20" s="11" t="s">
        <v>43</v>
      </c>
    </row>
    <row r="21" spans="1:14" ht="9.75" customHeight="1" x14ac:dyDescent="0.2">
      <c r="A21" s="802"/>
      <c r="B21" s="879"/>
      <c r="C21" s="882"/>
      <c r="D21" s="1011"/>
      <c r="E21" s="1011"/>
      <c r="F21" s="820"/>
      <c r="G21" s="10"/>
      <c r="H21" s="11"/>
      <c r="I21" s="11"/>
      <c r="J21" s="11"/>
      <c r="K21" s="11"/>
      <c r="L21" s="11"/>
      <c r="M21" s="11"/>
      <c r="N21" s="11"/>
    </row>
    <row r="22" spans="1:14" ht="9.75" customHeight="1" x14ac:dyDescent="0.2">
      <c r="A22" s="802"/>
      <c r="B22" s="879"/>
      <c r="C22" s="882"/>
      <c r="D22" s="1011"/>
      <c r="E22" s="1011"/>
      <c r="F22" s="820"/>
      <c r="G22" s="14"/>
      <c r="H22" s="12"/>
      <c r="I22" s="12"/>
      <c r="J22" s="12"/>
      <c r="K22" s="12"/>
      <c r="L22" s="12"/>
      <c r="M22" s="12"/>
      <c r="N22" s="12"/>
    </row>
    <row r="23" spans="1:14" ht="9.75" customHeight="1" x14ac:dyDescent="0.2">
      <c r="A23" s="802"/>
      <c r="B23" s="879"/>
      <c r="C23" s="882"/>
      <c r="D23" s="1011"/>
      <c r="E23" s="1011"/>
      <c r="F23" s="820"/>
      <c r="G23" s="19"/>
      <c r="H23" s="15"/>
      <c r="I23" s="15"/>
      <c r="J23" s="15"/>
      <c r="K23" s="15"/>
      <c r="L23" s="15"/>
      <c r="M23" s="15"/>
      <c r="N23" s="15"/>
    </row>
    <row r="24" spans="1:14" ht="9.75" customHeight="1" x14ac:dyDescent="0.2">
      <c r="A24" s="802"/>
      <c r="B24" s="879"/>
      <c r="C24" s="882"/>
      <c r="D24" s="1011"/>
      <c r="E24" s="1011"/>
      <c r="F24" s="820"/>
      <c r="G24" s="19"/>
      <c r="H24" s="15"/>
      <c r="I24" s="15"/>
      <c r="J24" s="15"/>
      <c r="K24" s="15"/>
      <c r="L24" s="15"/>
      <c r="M24" s="15"/>
      <c r="N24" s="15"/>
    </row>
    <row r="25" spans="1:14" ht="9.75" customHeight="1" x14ac:dyDescent="0.2">
      <c r="A25" s="803"/>
      <c r="B25" s="880"/>
      <c r="C25" s="883"/>
      <c r="D25" s="1012"/>
      <c r="E25" s="1012"/>
      <c r="F25" s="821"/>
      <c r="G25" s="19"/>
      <c r="H25" s="15"/>
      <c r="I25" s="15"/>
      <c r="J25" s="15"/>
      <c r="K25" s="15"/>
      <c r="L25" s="15"/>
      <c r="M25" s="15"/>
      <c r="N25" s="15"/>
    </row>
    <row r="26" spans="1:14" ht="9.75" customHeight="1" x14ac:dyDescent="0.2">
      <c r="A26" s="801" t="s">
        <v>7</v>
      </c>
      <c r="B26" s="878" t="s">
        <v>346</v>
      </c>
      <c r="C26" s="881">
        <f>C15</f>
        <v>403.47800000000001</v>
      </c>
      <c r="D26" s="1010">
        <f>C26</f>
        <v>403.47800000000001</v>
      </c>
      <c r="E26" s="1010">
        <f>SUM(C26:D29)</f>
        <v>806.95600000000002</v>
      </c>
      <c r="F26" s="819">
        <v>807</v>
      </c>
      <c r="G26" s="33" t="s">
        <v>56</v>
      </c>
      <c r="H26" s="25" t="s">
        <v>39</v>
      </c>
      <c r="I26" s="25"/>
      <c r="J26" s="25" t="s">
        <v>40</v>
      </c>
      <c r="K26" s="25"/>
      <c r="L26" s="25">
        <v>0.67</v>
      </c>
      <c r="M26" s="25" t="s">
        <v>42</v>
      </c>
      <c r="N26" s="733" t="s">
        <v>43</v>
      </c>
    </row>
    <row r="27" spans="1:14" ht="9.75" customHeight="1" x14ac:dyDescent="0.2">
      <c r="A27" s="802"/>
      <c r="B27" s="879"/>
      <c r="C27" s="882"/>
      <c r="D27" s="1011"/>
      <c r="E27" s="1011"/>
      <c r="F27" s="820"/>
      <c r="G27" s="10"/>
      <c r="H27" s="11"/>
      <c r="I27" s="11"/>
      <c r="J27" s="11"/>
      <c r="K27" s="11"/>
      <c r="L27" s="11"/>
      <c r="M27" s="11"/>
      <c r="N27" s="11"/>
    </row>
    <row r="28" spans="1:14" ht="9.75" customHeight="1" x14ac:dyDescent="0.2">
      <c r="A28" s="802"/>
      <c r="B28" s="879"/>
      <c r="C28" s="882"/>
      <c r="D28" s="1011"/>
      <c r="E28" s="1011"/>
      <c r="F28" s="820"/>
      <c r="G28" s="14"/>
      <c r="H28" s="12"/>
      <c r="I28" s="12"/>
      <c r="J28" s="12"/>
      <c r="K28" s="12"/>
      <c r="L28" s="12"/>
      <c r="M28" s="12"/>
      <c r="N28" s="12"/>
    </row>
    <row r="29" spans="1:14" ht="9.75" customHeight="1" x14ac:dyDescent="0.2">
      <c r="A29" s="802"/>
      <c r="B29" s="879"/>
      <c r="C29" s="883"/>
      <c r="D29" s="1012"/>
      <c r="E29" s="1012"/>
      <c r="F29" s="821"/>
      <c r="G29" s="19"/>
      <c r="H29" s="15"/>
      <c r="I29" s="15"/>
      <c r="J29" s="15"/>
      <c r="K29" s="15"/>
      <c r="L29" s="15"/>
      <c r="M29" s="15"/>
      <c r="N29" s="15"/>
    </row>
    <row r="30" spans="1:14" ht="11.25" customHeight="1" x14ac:dyDescent="0.2">
      <c r="A30" s="801" t="s">
        <v>8</v>
      </c>
      <c r="B30" s="885" t="s">
        <v>347</v>
      </c>
      <c r="C30" s="881">
        <f>C15</f>
        <v>403.47800000000001</v>
      </c>
      <c r="D30" s="1010">
        <f>C30</f>
        <v>403.47800000000001</v>
      </c>
      <c r="E30" s="1010">
        <f>SUM(C30:D43)</f>
        <v>806.95600000000002</v>
      </c>
      <c r="F30" s="819">
        <v>807</v>
      </c>
      <c r="G30" s="503" t="s">
        <v>57</v>
      </c>
      <c r="H30" s="401" t="s">
        <v>39</v>
      </c>
      <c r="I30" s="401"/>
      <c r="J30" s="401" t="s">
        <v>40</v>
      </c>
      <c r="K30" s="401"/>
      <c r="L30" s="401">
        <v>0.11</v>
      </c>
      <c r="M30" s="401" t="s">
        <v>42</v>
      </c>
      <c r="N30" s="401" t="s">
        <v>43</v>
      </c>
    </row>
    <row r="31" spans="1:14" ht="9.75" customHeight="1" x14ac:dyDescent="0.2">
      <c r="A31" s="802"/>
      <c r="B31" s="874"/>
      <c r="C31" s="882"/>
      <c r="D31" s="1011"/>
      <c r="E31" s="1011"/>
      <c r="F31" s="820"/>
      <c r="G31" s="14" t="s">
        <v>60</v>
      </c>
      <c r="H31" s="12" t="s">
        <v>39</v>
      </c>
      <c r="I31" s="12"/>
      <c r="J31" s="12" t="s">
        <v>40</v>
      </c>
      <c r="K31" s="12"/>
      <c r="L31" s="12">
        <v>0.52</v>
      </c>
      <c r="M31" s="12" t="s">
        <v>42</v>
      </c>
      <c r="N31" s="12" t="s">
        <v>43</v>
      </c>
    </row>
    <row r="32" spans="1:14" ht="9.75" customHeight="1" x14ac:dyDescent="0.2">
      <c r="A32" s="802"/>
      <c r="B32" s="874"/>
      <c r="C32" s="882"/>
      <c r="D32" s="1011"/>
      <c r="E32" s="1011"/>
      <c r="F32" s="820"/>
      <c r="G32" s="19" t="s">
        <v>58</v>
      </c>
      <c r="H32" s="15" t="s">
        <v>39</v>
      </c>
      <c r="I32" s="15"/>
      <c r="J32" s="15" t="s">
        <v>40</v>
      </c>
      <c r="K32" s="15"/>
      <c r="L32" s="15">
        <v>0.44</v>
      </c>
      <c r="M32" s="15" t="s">
        <v>42</v>
      </c>
      <c r="N32" s="15" t="s">
        <v>43</v>
      </c>
    </row>
    <row r="33" spans="1:14" ht="9.75" customHeight="1" x14ac:dyDescent="0.2">
      <c r="A33" s="802"/>
      <c r="B33" s="874"/>
      <c r="C33" s="882"/>
      <c r="D33" s="1011"/>
      <c r="E33" s="1011"/>
      <c r="F33" s="820"/>
      <c r="G33" s="19" t="s">
        <v>61</v>
      </c>
      <c r="H33" s="15" t="s">
        <v>39</v>
      </c>
      <c r="I33" s="15"/>
      <c r="J33" s="15" t="s">
        <v>40</v>
      </c>
      <c r="K33" s="15"/>
      <c r="L33" s="15">
        <v>0.53</v>
      </c>
      <c r="M33" s="15" t="s">
        <v>42</v>
      </c>
      <c r="N33" s="15" t="s">
        <v>43</v>
      </c>
    </row>
    <row r="34" spans="1:14" ht="9.75" customHeight="1" x14ac:dyDescent="0.2">
      <c r="A34" s="802"/>
      <c r="B34" s="874"/>
      <c r="C34" s="882"/>
      <c r="D34" s="1011"/>
      <c r="E34" s="1011"/>
      <c r="F34" s="820"/>
      <c r="G34" s="19" t="s">
        <v>63</v>
      </c>
      <c r="H34" s="15" t="s">
        <v>39</v>
      </c>
      <c r="I34" s="15"/>
      <c r="J34" s="15" t="s">
        <v>40</v>
      </c>
      <c r="K34" s="15"/>
      <c r="L34" s="15">
        <v>0.53</v>
      </c>
      <c r="M34" s="15" t="s">
        <v>42</v>
      </c>
      <c r="N34" s="15" t="s">
        <v>43</v>
      </c>
    </row>
    <row r="35" spans="1:14" ht="9.75" customHeight="1" x14ac:dyDescent="0.2">
      <c r="A35" s="802"/>
      <c r="B35" s="874"/>
      <c r="C35" s="882"/>
      <c r="D35" s="1011"/>
      <c r="E35" s="1011"/>
      <c r="F35" s="820"/>
      <c r="G35" s="19" t="s">
        <v>64</v>
      </c>
      <c r="H35" s="15" t="s">
        <v>39</v>
      </c>
      <c r="I35" s="15"/>
      <c r="J35" s="15" t="s">
        <v>40</v>
      </c>
      <c r="K35" s="15"/>
      <c r="L35" s="15">
        <v>0.11</v>
      </c>
      <c r="M35" s="15" t="s">
        <v>42</v>
      </c>
      <c r="N35" s="15" t="s">
        <v>43</v>
      </c>
    </row>
    <row r="36" spans="1:14" ht="9.75" customHeight="1" x14ac:dyDescent="0.2">
      <c r="A36" s="802"/>
      <c r="B36" s="874"/>
      <c r="C36" s="882"/>
      <c r="D36" s="1011"/>
      <c r="E36" s="1011"/>
      <c r="F36" s="820"/>
      <c r="G36" s="19" t="s">
        <v>65</v>
      </c>
      <c r="H36" s="15" t="s">
        <v>39</v>
      </c>
      <c r="I36" s="15"/>
      <c r="J36" s="15" t="s">
        <v>40</v>
      </c>
      <c r="K36" s="15"/>
      <c r="L36" s="15">
        <v>0.43</v>
      </c>
      <c r="M36" s="15" t="s">
        <v>42</v>
      </c>
      <c r="N36" s="15" t="s">
        <v>43</v>
      </c>
    </row>
    <row r="37" spans="1:14" ht="9.75" customHeight="1" x14ac:dyDescent="0.2">
      <c r="A37" s="802"/>
      <c r="B37" s="874"/>
      <c r="C37" s="882"/>
      <c r="D37" s="1011"/>
      <c r="E37" s="1011"/>
      <c r="F37" s="820"/>
      <c r="G37" s="19" t="s">
        <v>66</v>
      </c>
      <c r="H37" s="15" t="s">
        <v>39</v>
      </c>
      <c r="I37" s="15"/>
      <c r="J37" s="15" t="s">
        <v>40</v>
      </c>
      <c r="K37" s="15"/>
      <c r="L37" s="15">
        <v>0.42</v>
      </c>
      <c r="M37" s="15" t="s">
        <v>42</v>
      </c>
      <c r="N37" s="15" t="s">
        <v>43</v>
      </c>
    </row>
    <row r="38" spans="1:14" ht="9.75" customHeight="1" x14ac:dyDescent="0.2">
      <c r="A38" s="802"/>
      <c r="B38" s="874"/>
      <c r="C38" s="882"/>
      <c r="D38" s="1011"/>
      <c r="E38" s="1011"/>
      <c r="F38" s="820"/>
      <c r="G38" s="19" t="s">
        <v>67</v>
      </c>
      <c r="H38" s="15" t="s">
        <v>39</v>
      </c>
      <c r="I38" s="15"/>
      <c r="J38" s="15" t="s">
        <v>40</v>
      </c>
      <c r="K38" s="15"/>
      <c r="L38" s="15">
        <v>0.11</v>
      </c>
      <c r="M38" s="15" t="s">
        <v>42</v>
      </c>
      <c r="N38" s="15" t="s">
        <v>43</v>
      </c>
    </row>
    <row r="39" spans="1:14" ht="9.75" customHeight="1" x14ac:dyDescent="0.2">
      <c r="A39" s="802"/>
      <c r="B39" s="874"/>
      <c r="C39" s="882"/>
      <c r="D39" s="1011"/>
      <c r="E39" s="1011"/>
      <c r="F39" s="820"/>
      <c r="G39" s="19" t="s">
        <v>68</v>
      </c>
      <c r="H39" s="15" t="s">
        <v>39</v>
      </c>
      <c r="I39" s="15"/>
      <c r="J39" s="15" t="s">
        <v>40</v>
      </c>
      <c r="K39" s="15"/>
      <c r="L39" s="15">
        <v>0.11</v>
      </c>
      <c r="M39" s="15" t="s">
        <v>42</v>
      </c>
      <c r="N39" s="15" t="s">
        <v>43</v>
      </c>
    </row>
    <row r="40" spans="1:14" ht="9.75" customHeight="1" x14ac:dyDescent="0.2">
      <c r="A40" s="802"/>
      <c r="B40" s="874"/>
      <c r="C40" s="882"/>
      <c r="D40" s="1011"/>
      <c r="E40" s="1011"/>
      <c r="F40" s="820"/>
      <c r="G40" s="19" t="s">
        <v>70</v>
      </c>
      <c r="H40" s="15" t="s">
        <v>39</v>
      </c>
      <c r="I40" s="15"/>
      <c r="J40" s="15" t="s">
        <v>40</v>
      </c>
      <c r="K40" s="15"/>
      <c r="L40" s="15">
        <v>0.54</v>
      </c>
      <c r="M40" s="15" t="s">
        <v>42</v>
      </c>
      <c r="N40" s="15" t="s">
        <v>43</v>
      </c>
    </row>
    <row r="41" spans="1:14" ht="9.75" customHeight="1" x14ac:dyDescent="0.2">
      <c r="A41" s="802"/>
      <c r="B41" s="874"/>
      <c r="C41" s="882"/>
      <c r="D41" s="1011"/>
      <c r="E41" s="1011"/>
      <c r="F41" s="820"/>
      <c r="G41" s="19" t="s">
        <v>69</v>
      </c>
      <c r="H41" s="15" t="s">
        <v>39</v>
      </c>
      <c r="I41" s="15"/>
      <c r="J41" s="15" t="s">
        <v>40</v>
      </c>
      <c r="K41" s="15"/>
      <c r="L41" s="15">
        <v>0.46</v>
      </c>
      <c r="M41" s="15" t="s">
        <v>42</v>
      </c>
      <c r="N41" s="15" t="s">
        <v>43</v>
      </c>
    </row>
    <row r="42" spans="1:14" ht="9.75" customHeight="1" x14ac:dyDescent="0.2">
      <c r="A42" s="802"/>
      <c r="B42" s="874"/>
      <c r="C42" s="882"/>
      <c r="D42" s="1011"/>
      <c r="E42" s="1011"/>
      <c r="F42" s="820"/>
      <c r="G42" s="19"/>
      <c r="H42" s="15"/>
      <c r="I42" s="15"/>
      <c r="J42" s="15"/>
      <c r="K42" s="15"/>
      <c r="L42" s="15"/>
      <c r="M42" s="15"/>
      <c r="N42" s="15"/>
    </row>
    <row r="43" spans="1:14" ht="9.75" customHeight="1" x14ac:dyDescent="0.2">
      <c r="A43" s="803"/>
      <c r="B43" s="875"/>
      <c r="C43" s="883"/>
      <c r="D43" s="1012"/>
      <c r="E43" s="1012"/>
      <c r="F43" s="821"/>
      <c r="G43" s="21"/>
      <c r="H43" s="17"/>
      <c r="I43" s="17"/>
      <c r="J43" s="17"/>
      <c r="K43" s="17"/>
      <c r="L43" s="17"/>
      <c r="M43" s="17"/>
      <c r="N43" s="17"/>
    </row>
    <row r="44" spans="1:14" ht="24" customHeight="1" x14ac:dyDescent="0.2">
      <c r="A44" s="801" t="s">
        <v>9</v>
      </c>
      <c r="B44" s="712" t="s">
        <v>309</v>
      </c>
      <c r="C44" s="110">
        <f>C15</f>
        <v>403.47800000000001</v>
      </c>
      <c r="D44" s="180">
        <f>C44</f>
        <v>403.47800000000001</v>
      </c>
      <c r="E44" s="180">
        <f>SUM(C44:D44)</f>
        <v>806.95600000000002</v>
      </c>
      <c r="F44" s="121">
        <f>SUM(F45+F47+F52+F60)</f>
        <v>810</v>
      </c>
      <c r="G44" s="177"/>
      <c r="H44" s="451"/>
      <c r="I44" s="1045"/>
      <c r="J44" s="1045"/>
      <c r="K44" s="1045"/>
      <c r="L44" s="1045"/>
      <c r="M44" s="1045"/>
      <c r="N44" s="1046"/>
    </row>
    <row r="45" spans="1:14" ht="9.75" customHeight="1" x14ac:dyDescent="0.2">
      <c r="A45" s="802"/>
      <c r="B45" s="446" t="s">
        <v>302</v>
      </c>
      <c r="C45" s="179"/>
      <c r="D45" s="181"/>
      <c r="E45" s="181"/>
      <c r="F45" s="135">
        <v>300</v>
      </c>
      <c r="G45" s="769" t="s">
        <v>71</v>
      </c>
      <c r="H45" s="770" t="s">
        <v>73</v>
      </c>
      <c r="I45" s="770" t="s">
        <v>74</v>
      </c>
      <c r="J45" s="770" t="s">
        <v>40</v>
      </c>
      <c r="K45" s="770">
        <v>0.09</v>
      </c>
      <c r="L45" s="770" t="s">
        <v>203</v>
      </c>
      <c r="M45" s="770" t="s">
        <v>42</v>
      </c>
      <c r="N45" s="770" t="s">
        <v>45</v>
      </c>
    </row>
    <row r="46" spans="1:14" ht="9.75" customHeight="1" x14ac:dyDescent="0.2">
      <c r="A46" s="802"/>
      <c r="B46" s="446" t="s">
        <v>303</v>
      </c>
      <c r="C46" s="895"/>
      <c r="D46" s="182"/>
      <c r="E46" s="182"/>
      <c r="F46" s="243"/>
      <c r="G46" s="33"/>
      <c r="H46" s="25"/>
      <c r="I46" s="25"/>
      <c r="J46" s="25"/>
      <c r="K46" s="25"/>
      <c r="L46" s="25"/>
      <c r="M46" s="25"/>
      <c r="N46" s="25"/>
    </row>
    <row r="47" spans="1:14" ht="9.75" customHeight="1" x14ac:dyDescent="0.2">
      <c r="A47" s="802"/>
      <c r="B47" s="45" t="s">
        <v>307</v>
      </c>
      <c r="C47" s="1059"/>
      <c r="D47" s="1047"/>
      <c r="E47" s="1047"/>
      <c r="F47" s="1025">
        <v>300</v>
      </c>
      <c r="G47" s="14" t="s">
        <v>72</v>
      </c>
      <c r="H47" s="12" t="s">
        <v>73</v>
      </c>
      <c r="I47" s="12" t="s">
        <v>74</v>
      </c>
      <c r="J47" s="12" t="s">
        <v>40</v>
      </c>
      <c r="K47" s="245">
        <v>0.4</v>
      </c>
      <c r="L47" s="12">
        <v>0.56000000000000005</v>
      </c>
      <c r="M47" s="12" t="s">
        <v>42</v>
      </c>
      <c r="N47" s="12" t="s">
        <v>45</v>
      </c>
    </row>
    <row r="48" spans="1:14" ht="9.75" customHeight="1" x14ac:dyDescent="0.2">
      <c r="A48" s="802"/>
      <c r="B48" s="45" t="s">
        <v>305</v>
      </c>
      <c r="C48" s="1059"/>
      <c r="D48" s="1047"/>
      <c r="E48" s="1047"/>
      <c r="F48" s="1026"/>
      <c r="G48" s="14" t="s">
        <v>75</v>
      </c>
      <c r="H48" s="12" t="s">
        <v>73</v>
      </c>
      <c r="I48" s="12" t="s">
        <v>74</v>
      </c>
      <c r="J48" s="12" t="s">
        <v>40</v>
      </c>
      <c r="K48" s="245">
        <v>0.4</v>
      </c>
      <c r="L48" s="12">
        <v>0.46</v>
      </c>
      <c r="M48" s="12" t="s">
        <v>42</v>
      </c>
      <c r="N48" s="12" t="s">
        <v>43</v>
      </c>
    </row>
    <row r="49" spans="1:14" ht="9.75" customHeight="1" x14ac:dyDescent="0.2">
      <c r="A49" s="802"/>
      <c r="B49" s="45" t="s">
        <v>334</v>
      </c>
      <c r="C49" s="1059"/>
      <c r="D49" s="1047"/>
      <c r="E49" s="1047"/>
      <c r="F49" s="1026"/>
      <c r="G49" s="34" t="s">
        <v>76</v>
      </c>
      <c r="H49" s="13" t="s">
        <v>73</v>
      </c>
      <c r="I49" s="13" t="s">
        <v>74</v>
      </c>
      <c r="J49" s="13" t="s">
        <v>40</v>
      </c>
      <c r="K49" s="245">
        <v>0.4</v>
      </c>
      <c r="L49" s="13">
        <v>0.55000000000000004</v>
      </c>
      <c r="M49" s="13" t="s">
        <v>42</v>
      </c>
      <c r="N49" s="13" t="s">
        <v>43</v>
      </c>
    </row>
    <row r="50" spans="1:14" ht="9.75" customHeight="1" x14ac:dyDescent="0.2">
      <c r="A50" s="802"/>
      <c r="B50" s="713" t="s">
        <v>306</v>
      </c>
      <c r="C50" s="1060"/>
      <c r="D50" s="1048"/>
      <c r="E50" s="1048"/>
      <c r="F50" s="1027"/>
      <c r="G50" s="19" t="s">
        <v>77</v>
      </c>
      <c r="H50" s="15" t="s">
        <v>73</v>
      </c>
      <c r="I50" s="15" t="s">
        <v>74</v>
      </c>
      <c r="J50" s="15" t="s">
        <v>40</v>
      </c>
      <c r="K50" s="781">
        <v>0.4</v>
      </c>
      <c r="L50" s="15">
        <v>0.67</v>
      </c>
      <c r="M50" s="15" t="s">
        <v>42</v>
      </c>
      <c r="N50" s="15" t="s">
        <v>43</v>
      </c>
    </row>
    <row r="51" spans="1:14" ht="9.75" customHeight="1" x14ac:dyDescent="0.2">
      <c r="A51" s="802"/>
      <c r="B51" s="447" t="s">
        <v>308</v>
      </c>
      <c r="C51" s="895"/>
      <c r="D51" s="1049"/>
      <c r="E51" s="1049"/>
      <c r="F51" s="243"/>
      <c r="G51" s="33"/>
      <c r="H51" s="25"/>
      <c r="I51" s="25"/>
      <c r="J51" s="25"/>
      <c r="K51" s="25"/>
      <c r="L51" s="25"/>
      <c r="M51" s="25"/>
      <c r="N51" s="25"/>
    </row>
    <row r="52" spans="1:14" ht="12.75" customHeight="1" x14ac:dyDescent="0.2">
      <c r="A52" s="802"/>
      <c r="B52" s="45" t="s">
        <v>78</v>
      </c>
      <c r="C52" s="1059"/>
      <c r="D52" s="1047"/>
      <c r="E52" s="1047"/>
      <c r="F52" s="1025">
        <v>180</v>
      </c>
      <c r="G52" s="782" t="s">
        <v>78</v>
      </c>
      <c r="H52" s="13" t="s">
        <v>73</v>
      </c>
      <c r="I52" s="13"/>
      <c r="J52" s="13" t="s">
        <v>40</v>
      </c>
      <c r="K52" s="13"/>
      <c r="L52" s="13">
        <v>1</v>
      </c>
      <c r="M52" s="13" t="s">
        <v>42</v>
      </c>
      <c r="N52" s="13" t="s">
        <v>43</v>
      </c>
    </row>
    <row r="53" spans="1:14" ht="9.75" customHeight="1" x14ac:dyDescent="0.2">
      <c r="A53" s="802"/>
      <c r="B53" s="45" t="s">
        <v>79</v>
      </c>
      <c r="C53" s="1059"/>
      <c r="D53" s="1047"/>
      <c r="E53" s="1047"/>
      <c r="F53" s="1026"/>
      <c r="G53" s="772" t="s">
        <v>79</v>
      </c>
      <c r="H53" s="15" t="s">
        <v>73</v>
      </c>
      <c r="I53" s="15"/>
      <c r="J53" s="15" t="s">
        <v>40</v>
      </c>
      <c r="K53" s="15"/>
      <c r="L53" s="15">
        <v>1</v>
      </c>
      <c r="M53" s="15" t="s">
        <v>42</v>
      </c>
      <c r="N53" s="15" t="s">
        <v>43</v>
      </c>
    </row>
    <row r="54" spans="1:14" ht="9.75" customHeight="1" x14ac:dyDescent="0.2">
      <c r="A54" s="802"/>
      <c r="B54" s="45" t="s">
        <v>80</v>
      </c>
      <c r="C54" s="1059"/>
      <c r="D54" s="1047"/>
      <c r="E54" s="1047"/>
      <c r="F54" s="1026"/>
      <c r="G54" s="771" t="s">
        <v>80</v>
      </c>
      <c r="H54" s="12" t="s">
        <v>73</v>
      </c>
      <c r="I54" s="12"/>
      <c r="J54" s="12" t="s">
        <v>40</v>
      </c>
      <c r="K54" s="12"/>
      <c r="L54" s="12">
        <v>1</v>
      </c>
      <c r="M54" s="12" t="s">
        <v>42</v>
      </c>
      <c r="N54" s="12" t="s">
        <v>43</v>
      </c>
    </row>
    <row r="55" spans="1:14" ht="9.75" customHeight="1" x14ac:dyDescent="0.2">
      <c r="A55" s="802"/>
      <c r="B55" s="45" t="s">
        <v>81</v>
      </c>
      <c r="C55" s="1059"/>
      <c r="D55" s="1047"/>
      <c r="E55" s="1047"/>
      <c r="F55" s="1026"/>
      <c r="G55" s="771" t="s">
        <v>81</v>
      </c>
      <c r="H55" s="12" t="s">
        <v>73</v>
      </c>
      <c r="I55" s="12"/>
      <c r="J55" s="12" t="s">
        <v>40</v>
      </c>
      <c r="K55" s="12"/>
      <c r="L55" s="12">
        <v>1</v>
      </c>
      <c r="M55" s="12" t="s">
        <v>42</v>
      </c>
      <c r="N55" s="12" t="s">
        <v>43</v>
      </c>
    </row>
    <row r="56" spans="1:14" ht="9.75" customHeight="1" x14ac:dyDescent="0.2">
      <c r="A56" s="802"/>
      <c r="B56" s="780"/>
      <c r="C56" s="1059"/>
      <c r="D56" s="1047"/>
      <c r="E56" s="1047"/>
      <c r="F56" s="1026"/>
      <c r="G56" s="771" t="s">
        <v>82</v>
      </c>
      <c r="H56" s="12" t="s">
        <v>73</v>
      </c>
      <c r="I56" s="12"/>
      <c r="J56" s="12" t="s">
        <v>40</v>
      </c>
      <c r="K56" s="12"/>
      <c r="L56" s="12">
        <v>1</v>
      </c>
      <c r="M56" s="12" t="s">
        <v>42</v>
      </c>
      <c r="N56" s="12" t="s">
        <v>43</v>
      </c>
    </row>
    <row r="57" spans="1:14" ht="9.75" customHeight="1" x14ac:dyDescent="0.2">
      <c r="A57" s="802"/>
      <c r="B57" s="780"/>
      <c r="C57" s="1059"/>
      <c r="D57" s="1047"/>
      <c r="E57" s="1047"/>
      <c r="F57" s="1026"/>
      <c r="G57" s="773" t="s">
        <v>83</v>
      </c>
      <c r="H57" s="12" t="s">
        <v>73</v>
      </c>
      <c r="I57" s="12"/>
      <c r="J57" s="12" t="s">
        <v>40</v>
      </c>
      <c r="K57" s="12"/>
      <c r="L57" s="12">
        <v>1</v>
      </c>
      <c r="M57" s="12" t="s">
        <v>42</v>
      </c>
      <c r="N57" s="12" t="s">
        <v>43</v>
      </c>
    </row>
    <row r="58" spans="1:14" ht="9.75" customHeight="1" x14ac:dyDescent="0.2">
      <c r="A58" s="802"/>
      <c r="B58" s="780"/>
      <c r="C58" s="1059"/>
      <c r="D58" s="1047"/>
      <c r="E58" s="1047"/>
      <c r="F58" s="1026"/>
      <c r="G58" s="771" t="s">
        <v>84</v>
      </c>
      <c r="H58" s="12" t="s">
        <v>73</v>
      </c>
      <c r="I58" s="12"/>
      <c r="J58" s="12" t="s">
        <v>40</v>
      </c>
      <c r="K58" s="12"/>
      <c r="L58" s="12">
        <v>1</v>
      </c>
      <c r="M58" s="12" t="s">
        <v>42</v>
      </c>
      <c r="N58" s="12" t="s">
        <v>43</v>
      </c>
    </row>
    <row r="59" spans="1:14" ht="11.25" customHeight="1" x14ac:dyDescent="0.2">
      <c r="A59" s="802"/>
      <c r="B59" s="37"/>
      <c r="C59" s="1059"/>
      <c r="D59" s="1047"/>
      <c r="E59" s="1047"/>
      <c r="F59" s="1027"/>
      <c r="G59" s="773" t="s">
        <v>85</v>
      </c>
      <c r="H59" s="12" t="s">
        <v>73</v>
      </c>
      <c r="I59" s="12"/>
      <c r="J59" s="12" t="s">
        <v>40</v>
      </c>
      <c r="K59" s="12"/>
      <c r="L59" s="12">
        <v>1</v>
      </c>
      <c r="M59" s="12" t="s">
        <v>42</v>
      </c>
      <c r="N59" s="12" t="s">
        <v>43</v>
      </c>
    </row>
    <row r="60" spans="1:14" ht="9.75" customHeight="1" x14ac:dyDescent="0.2">
      <c r="A60" s="802"/>
      <c r="B60" s="38"/>
      <c r="C60" s="1060"/>
      <c r="D60" s="1048"/>
      <c r="E60" s="1048"/>
      <c r="F60" s="243">
        <v>30</v>
      </c>
      <c r="G60" s="771" t="s">
        <v>89</v>
      </c>
      <c r="H60" s="12" t="s">
        <v>73</v>
      </c>
      <c r="I60" s="12" t="s">
        <v>40</v>
      </c>
      <c r="J60" s="12" t="s">
        <v>40</v>
      </c>
      <c r="K60" s="12">
        <v>2.5</v>
      </c>
      <c r="L60" s="12">
        <v>4.5</v>
      </c>
      <c r="M60" s="12" t="s">
        <v>42</v>
      </c>
      <c r="N60" s="12" t="s">
        <v>43</v>
      </c>
    </row>
    <row r="61" spans="1:14" ht="30" customHeight="1" x14ac:dyDescent="0.2">
      <c r="A61" s="1019" t="s">
        <v>281</v>
      </c>
      <c r="B61" s="1050"/>
      <c r="C61" s="1053" t="s">
        <v>331</v>
      </c>
      <c r="D61" s="1054"/>
      <c r="E61" s="1055" t="s">
        <v>284</v>
      </c>
      <c r="F61" s="1056"/>
      <c r="G61" s="1035" t="s">
        <v>285</v>
      </c>
      <c r="H61" s="1035" t="s">
        <v>286</v>
      </c>
      <c r="I61" s="1035" t="s">
        <v>287</v>
      </c>
      <c r="J61" s="1035" t="s">
        <v>288</v>
      </c>
      <c r="K61" s="1035" t="s">
        <v>289</v>
      </c>
      <c r="L61" s="1035" t="s">
        <v>290</v>
      </c>
      <c r="M61" s="1038" t="s">
        <v>291</v>
      </c>
    </row>
    <row r="62" spans="1:14" ht="27" customHeight="1" x14ac:dyDescent="0.2">
      <c r="A62" s="1051"/>
      <c r="B62" s="1052"/>
      <c r="C62" s="373" t="s">
        <v>279</v>
      </c>
      <c r="D62" s="374" t="s">
        <v>283</v>
      </c>
      <c r="E62" s="1057"/>
      <c r="F62" s="1058"/>
      <c r="G62" s="1036"/>
      <c r="H62" s="1036"/>
      <c r="I62" s="1036"/>
      <c r="J62" s="1036"/>
      <c r="K62" s="1036"/>
      <c r="L62" s="1036"/>
      <c r="M62" s="1039"/>
    </row>
    <row r="63" spans="1:14" ht="9.75" customHeight="1" x14ac:dyDescent="0.2">
      <c r="A63" s="873" t="s">
        <v>10</v>
      </c>
      <c r="B63" s="878" t="s">
        <v>310</v>
      </c>
      <c r="C63" s="1008">
        <f>(C9*0.5)*0.5</f>
        <v>2017.39</v>
      </c>
      <c r="D63" s="924">
        <v>2017</v>
      </c>
      <c r="E63" s="1013" t="s">
        <v>91</v>
      </c>
      <c r="F63" s="1014"/>
      <c r="G63" s="774" t="s">
        <v>73</v>
      </c>
      <c r="H63" s="774" t="s">
        <v>74</v>
      </c>
      <c r="I63" s="774" t="s">
        <v>40</v>
      </c>
      <c r="J63" s="774">
        <v>40</v>
      </c>
      <c r="K63" s="774">
        <v>53.5</v>
      </c>
      <c r="L63" s="774">
        <v>50</v>
      </c>
      <c r="M63" s="774" t="s">
        <v>43</v>
      </c>
      <c r="N63" s="42"/>
    </row>
    <row r="64" spans="1:14" ht="9.75" customHeight="1" x14ac:dyDescent="0.2">
      <c r="A64" s="874"/>
      <c r="B64" s="879"/>
      <c r="C64" s="1009"/>
      <c r="D64" s="820"/>
      <c r="E64" s="1015" t="s">
        <v>94</v>
      </c>
      <c r="F64" s="1016" t="s">
        <v>94</v>
      </c>
      <c r="G64" s="12" t="s">
        <v>73</v>
      </c>
      <c r="H64" s="12" t="s">
        <v>74</v>
      </c>
      <c r="I64" s="12" t="s">
        <v>40</v>
      </c>
      <c r="J64" s="12">
        <v>5</v>
      </c>
      <c r="K64" s="12">
        <v>134.30000000000001</v>
      </c>
      <c r="L64" s="12">
        <v>100</v>
      </c>
      <c r="M64" s="12" t="s">
        <v>43</v>
      </c>
      <c r="N64" s="20"/>
    </row>
    <row r="65" spans="1:15" ht="9.75" customHeight="1" x14ac:dyDescent="0.2">
      <c r="A65" s="874"/>
      <c r="B65" s="879"/>
      <c r="C65" s="1009"/>
      <c r="D65" s="820"/>
      <c r="E65" s="1005" t="s">
        <v>95</v>
      </c>
      <c r="F65" s="1006"/>
      <c r="G65" s="12" t="s">
        <v>73</v>
      </c>
      <c r="H65" s="12" t="s">
        <v>40</v>
      </c>
      <c r="I65" s="12" t="s">
        <v>40</v>
      </c>
      <c r="J65" s="12">
        <v>50</v>
      </c>
      <c r="K65" s="12">
        <v>109.65</v>
      </c>
      <c r="L65" s="12">
        <v>100</v>
      </c>
      <c r="M65" s="12" t="s">
        <v>43</v>
      </c>
      <c r="N65" s="20"/>
      <c r="O65" s="4"/>
    </row>
    <row r="66" spans="1:15" ht="9.75" customHeight="1" x14ac:dyDescent="0.2">
      <c r="A66" s="874"/>
      <c r="B66" s="879"/>
      <c r="C66" s="1009"/>
      <c r="D66" s="820"/>
      <c r="E66" s="1005" t="s">
        <v>96</v>
      </c>
      <c r="F66" s="1006"/>
      <c r="G66" s="13" t="s">
        <v>73</v>
      </c>
      <c r="H66" s="783" t="s">
        <v>40</v>
      </c>
      <c r="I66" s="783" t="s">
        <v>40</v>
      </c>
      <c r="J66" s="783">
        <v>50</v>
      </c>
      <c r="K66" s="783">
        <v>114.88</v>
      </c>
      <c r="L66" s="783">
        <v>100</v>
      </c>
      <c r="M66" s="13" t="s">
        <v>43</v>
      </c>
      <c r="N66" s="20"/>
      <c r="O66" s="4"/>
    </row>
    <row r="67" spans="1:15" ht="9.75" customHeight="1" x14ac:dyDescent="0.2">
      <c r="A67" s="874"/>
      <c r="B67" s="879"/>
      <c r="C67" s="1009"/>
      <c r="D67" s="820"/>
      <c r="E67" s="1005" t="s">
        <v>97</v>
      </c>
      <c r="F67" s="1006"/>
      <c r="G67" s="12" t="s">
        <v>73</v>
      </c>
      <c r="H67" s="282" t="s">
        <v>40</v>
      </c>
      <c r="I67" s="282" t="s">
        <v>40</v>
      </c>
      <c r="J67" s="282">
        <v>50</v>
      </c>
      <c r="K67" s="282">
        <v>108.6</v>
      </c>
      <c r="L67" s="282">
        <v>100</v>
      </c>
      <c r="M67" s="12" t="s">
        <v>43</v>
      </c>
      <c r="N67" s="20"/>
      <c r="O67" s="4"/>
    </row>
    <row r="68" spans="1:15" ht="9.75" customHeight="1" x14ac:dyDescent="0.2">
      <c r="A68" s="874"/>
      <c r="B68" s="879"/>
      <c r="C68" s="1009"/>
      <c r="D68" s="820"/>
      <c r="E68" s="1005" t="s">
        <v>98</v>
      </c>
      <c r="F68" s="1006"/>
      <c r="G68" s="11" t="s">
        <v>73</v>
      </c>
      <c r="H68" s="775" t="s">
        <v>40</v>
      </c>
      <c r="I68" s="775" t="s">
        <v>40</v>
      </c>
      <c r="J68" s="775">
        <v>50</v>
      </c>
      <c r="K68" s="775">
        <v>108.04</v>
      </c>
      <c r="L68" s="775">
        <v>100</v>
      </c>
      <c r="M68" s="11" t="s">
        <v>43</v>
      </c>
      <c r="N68" s="20"/>
      <c r="O68" s="4"/>
    </row>
    <row r="69" spans="1:15" ht="9.75" customHeight="1" x14ac:dyDescent="0.2">
      <c r="A69" s="874"/>
      <c r="B69" s="879"/>
      <c r="C69" s="1009"/>
      <c r="D69" s="820"/>
      <c r="E69" s="1005" t="s">
        <v>102</v>
      </c>
      <c r="F69" s="1006"/>
      <c r="G69" s="11" t="s">
        <v>73</v>
      </c>
      <c r="H69" s="775" t="s">
        <v>40</v>
      </c>
      <c r="I69" s="775" t="s">
        <v>40</v>
      </c>
      <c r="J69" s="238">
        <v>30</v>
      </c>
      <c r="K69" s="775">
        <v>314.89999999999998</v>
      </c>
      <c r="L69" s="775">
        <v>300</v>
      </c>
      <c r="M69" s="11" t="s">
        <v>43</v>
      </c>
      <c r="N69" s="20"/>
      <c r="O69" s="4"/>
    </row>
    <row r="70" spans="1:15" ht="9.75" customHeight="1" x14ac:dyDescent="0.2">
      <c r="A70" s="874"/>
      <c r="B70" s="879"/>
      <c r="C70" s="1009"/>
      <c r="D70" s="820"/>
      <c r="E70" s="1007" t="s">
        <v>100</v>
      </c>
      <c r="F70" s="1006"/>
      <c r="G70" s="11" t="s">
        <v>73</v>
      </c>
      <c r="H70" s="268" t="s">
        <v>74</v>
      </c>
      <c r="I70" s="775" t="s">
        <v>40</v>
      </c>
      <c r="J70" s="776">
        <v>250</v>
      </c>
      <c r="K70" s="775">
        <v>631.65</v>
      </c>
      <c r="L70" s="775" t="s">
        <v>42</v>
      </c>
      <c r="M70" s="11" t="s">
        <v>43</v>
      </c>
      <c r="N70" s="20"/>
      <c r="O70" s="4"/>
    </row>
    <row r="71" spans="1:15" ht="9.75" customHeight="1" x14ac:dyDescent="0.2">
      <c r="A71" s="874"/>
      <c r="B71" s="879"/>
      <c r="C71" s="1009"/>
      <c r="D71" s="820"/>
      <c r="E71" s="814" t="s">
        <v>103</v>
      </c>
      <c r="F71" s="815" t="s">
        <v>103</v>
      </c>
      <c r="G71" s="11" t="s">
        <v>73</v>
      </c>
      <c r="H71" s="775" t="s">
        <v>74</v>
      </c>
      <c r="I71" s="775" t="s">
        <v>40</v>
      </c>
      <c r="J71" s="776">
        <v>10</v>
      </c>
      <c r="K71" s="775">
        <v>118.59</v>
      </c>
      <c r="L71" s="775">
        <v>100</v>
      </c>
      <c r="M71" s="11" t="s">
        <v>43</v>
      </c>
      <c r="N71" s="20"/>
      <c r="O71" s="4"/>
    </row>
    <row r="72" spans="1:15" ht="9.75" customHeight="1" x14ac:dyDescent="0.2">
      <c r="A72" s="874"/>
      <c r="B72" s="879"/>
      <c r="C72" s="1009"/>
      <c r="D72" s="820"/>
      <c r="E72" s="814" t="s">
        <v>104</v>
      </c>
      <c r="F72" s="815" t="s">
        <v>104</v>
      </c>
      <c r="G72" s="11" t="s">
        <v>73</v>
      </c>
      <c r="H72" s="775" t="s">
        <v>74</v>
      </c>
      <c r="I72" s="775" t="s">
        <v>40</v>
      </c>
      <c r="J72" s="776">
        <v>10</v>
      </c>
      <c r="K72" s="775">
        <v>13.06</v>
      </c>
      <c r="L72" s="775" t="s">
        <v>42</v>
      </c>
      <c r="M72" s="11" t="s">
        <v>43</v>
      </c>
      <c r="N72" s="20"/>
      <c r="O72" s="4"/>
    </row>
    <row r="73" spans="1:15" ht="9.75" customHeight="1" x14ac:dyDescent="0.2">
      <c r="A73" s="874"/>
      <c r="B73" s="879"/>
      <c r="C73" s="1009"/>
      <c r="D73" s="820"/>
      <c r="E73" s="814" t="s">
        <v>105</v>
      </c>
      <c r="F73" s="815" t="s">
        <v>105</v>
      </c>
      <c r="G73" s="11" t="s">
        <v>73</v>
      </c>
      <c r="H73" s="775" t="s">
        <v>74</v>
      </c>
      <c r="I73" s="775" t="s">
        <v>40</v>
      </c>
      <c r="J73" s="776">
        <v>10</v>
      </c>
      <c r="K73" s="775">
        <v>123.04</v>
      </c>
      <c r="L73" s="775">
        <v>100</v>
      </c>
      <c r="M73" s="11" t="s">
        <v>43</v>
      </c>
      <c r="N73" s="20"/>
      <c r="O73" s="4"/>
    </row>
    <row r="74" spans="1:15" ht="9.75" customHeight="1" x14ac:dyDescent="0.2">
      <c r="A74" s="874"/>
      <c r="B74" s="879"/>
      <c r="C74" s="1009"/>
      <c r="D74" s="820"/>
      <c r="E74" s="814" t="s">
        <v>106</v>
      </c>
      <c r="F74" s="815" t="s">
        <v>106</v>
      </c>
      <c r="G74" s="11" t="s">
        <v>73</v>
      </c>
      <c r="H74" s="775" t="s">
        <v>74</v>
      </c>
      <c r="I74" s="775" t="s">
        <v>40</v>
      </c>
      <c r="J74" s="776">
        <v>10</v>
      </c>
      <c r="K74" s="775">
        <v>437.5</v>
      </c>
      <c r="L74" s="775">
        <v>400</v>
      </c>
      <c r="M74" s="11" t="s">
        <v>43</v>
      </c>
      <c r="N74" s="20"/>
      <c r="O74" s="4"/>
    </row>
    <row r="75" spans="1:15" ht="9.75" customHeight="1" x14ac:dyDescent="0.2">
      <c r="A75" s="874"/>
      <c r="B75" s="879"/>
      <c r="C75" s="1009"/>
      <c r="D75" s="820"/>
      <c r="E75" s="814" t="s">
        <v>116</v>
      </c>
      <c r="F75" s="815" t="s">
        <v>116</v>
      </c>
      <c r="G75" s="11" t="s">
        <v>73</v>
      </c>
      <c r="H75" s="775" t="s">
        <v>74</v>
      </c>
      <c r="I75" s="775" t="s">
        <v>40</v>
      </c>
      <c r="J75" s="776">
        <v>50</v>
      </c>
      <c r="K75" s="775">
        <v>123.85</v>
      </c>
      <c r="L75" s="775">
        <v>100</v>
      </c>
      <c r="M75" s="11" t="s">
        <v>43</v>
      </c>
      <c r="N75" s="20"/>
      <c r="O75" s="4"/>
    </row>
    <row r="76" spans="1:15" ht="9.75" customHeight="1" x14ac:dyDescent="0.2">
      <c r="A76" s="874"/>
      <c r="B76" s="879"/>
      <c r="C76" s="1009"/>
      <c r="D76" s="820"/>
      <c r="E76" s="814" t="s">
        <v>115</v>
      </c>
      <c r="F76" s="815" t="s">
        <v>115</v>
      </c>
      <c r="G76" s="11" t="s">
        <v>73</v>
      </c>
      <c r="H76" s="775" t="s">
        <v>74</v>
      </c>
      <c r="I76" s="775" t="s">
        <v>40</v>
      </c>
      <c r="J76" s="775">
        <v>15</v>
      </c>
      <c r="K76" s="775">
        <v>238.17</v>
      </c>
      <c r="L76" s="775">
        <v>200</v>
      </c>
      <c r="M76" s="11" t="s">
        <v>43</v>
      </c>
      <c r="N76" s="20"/>
      <c r="O76" s="4"/>
    </row>
    <row r="77" spans="1:15" ht="9.75" customHeight="1" x14ac:dyDescent="0.2">
      <c r="A77" s="874"/>
      <c r="B77" s="879"/>
      <c r="C77" s="1009"/>
      <c r="D77" s="820"/>
      <c r="E77" s="814" t="s">
        <v>111</v>
      </c>
      <c r="F77" s="815" t="s">
        <v>111</v>
      </c>
      <c r="G77" s="15" t="s">
        <v>73</v>
      </c>
      <c r="H77" s="15" t="s">
        <v>74</v>
      </c>
      <c r="I77" s="15" t="s">
        <v>40</v>
      </c>
      <c r="J77" s="15">
        <v>60</v>
      </c>
      <c r="K77" s="15">
        <v>546.70000000000005</v>
      </c>
      <c r="L77" s="15">
        <v>500</v>
      </c>
      <c r="M77" s="15" t="s">
        <v>43</v>
      </c>
      <c r="N77" s="20"/>
      <c r="O77" s="4"/>
    </row>
    <row r="78" spans="1:15" ht="9.75" customHeight="1" x14ac:dyDescent="0.2">
      <c r="A78" s="874"/>
      <c r="B78" s="879"/>
      <c r="C78" s="1009"/>
      <c r="D78" s="820"/>
      <c r="E78" s="814" t="s">
        <v>112</v>
      </c>
      <c r="F78" s="815" t="s">
        <v>112</v>
      </c>
      <c r="G78" s="15" t="s">
        <v>73</v>
      </c>
      <c r="H78" s="15" t="s">
        <v>74</v>
      </c>
      <c r="I78" s="15" t="s">
        <v>40</v>
      </c>
      <c r="J78" s="15">
        <v>30</v>
      </c>
      <c r="K78" s="15">
        <v>59.3</v>
      </c>
      <c r="L78" s="15" t="s">
        <v>42</v>
      </c>
      <c r="M78" s="15" t="s">
        <v>43</v>
      </c>
      <c r="N78" s="20"/>
      <c r="O78" s="4"/>
    </row>
    <row r="79" spans="1:15" ht="9.75" customHeight="1" x14ac:dyDescent="0.2">
      <c r="A79" s="874"/>
      <c r="B79" s="879"/>
      <c r="C79" s="1009"/>
      <c r="D79" s="820"/>
      <c r="E79" s="814" t="s">
        <v>113</v>
      </c>
      <c r="F79" s="815" t="s">
        <v>113</v>
      </c>
      <c r="G79" s="13" t="s">
        <v>73</v>
      </c>
      <c r="H79" s="13" t="s">
        <v>74</v>
      </c>
      <c r="I79" s="13" t="s">
        <v>40</v>
      </c>
      <c r="J79" s="13">
        <v>50</v>
      </c>
      <c r="K79" s="13">
        <v>160</v>
      </c>
      <c r="L79" s="13">
        <v>150</v>
      </c>
      <c r="M79" s="13" t="s">
        <v>43</v>
      </c>
      <c r="N79" s="20"/>
      <c r="O79" s="4"/>
    </row>
    <row r="80" spans="1:15" ht="9.75" customHeight="1" x14ac:dyDescent="0.2">
      <c r="A80" s="874"/>
      <c r="B80" s="879"/>
      <c r="C80" s="1009"/>
      <c r="D80" s="820"/>
      <c r="E80" s="814" t="s">
        <v>114</v>
      </c>
      <c r="F80" s="815" t="s">
        <v>114</v>
      </c>
      <c r="G80" s="12" t="s">
        <v>73</v>
      </c>
      <c r="H80" s="12" t="s">
        <v>74</v>
      </c>
      <c r="I80" s="12" t="s">
        <v>40</v>
      </c>
      <c r="J80" s="12">
        <v>40</v>
      </c>
      <c r="K80" s="12">
        <v>127.3</v>
      </c>
      <c r="L80" s="12">
        <v>100</v>
      </c>
      <c r="M80" s="12" t="s">
        <v>43</v>
      </c>
      <c r="N80" s="20"/>
      <c r="O80" s="4"/>
    </row>
    <row r="81" spans="1:15" ht="9.75" customHeight="1" x14ac:dyDescent="0.2">
      <c r="A81" s="874"/>
      <c r="B81" s="879"/>
      <c r="C81" s="1009"/>
      <c r="D81" s="820"/>
      <c r="E81" s="814" t="s">
        <v>110</v>
      </c>
      <c r="F81" s="815"/>
      <c r="G81" s="12" t="s">
        <v>73</v>
      </c>
      <c r="H81" s="12" t="s">
        <v>74</v>
      </c>
      <c r="I81" s="12" t="s">
        <v>40</v>
      </c>
      <c r="J81" s="12">
        <v>40</v>
      </c>
      <c r="K81" s="12">
        <v>358</v>
      </c>
      <c r="L81" s="12">
        <v>300</v>
      </c>
      <c r="M81" s="12" t="s">
        <v>43</v>
      </c>
      <c r="N81" s="20"/>
      <c r="O81" s="4"/>
    </row>
    <row r="82" spans="1:15" ht="9.75" customHeight="1" x14ac:dyDescent="0.2">
      <c r="A82" s="874"/>
      <c r="B82" s="879"/>
      <c r="C82" s="1009"/>
      <c r="D82" s="820"/>
      <c r="E82" s="814" t="s">
        <v>117</v>
      </c>
      <c r="F82" s="815" t="s">
        <v>117</v>
      </c>
      <c r="G82" s="12" t="s">
        <v>73</v>
      </c>
      <c r="H82" s="12" t="s">
        <v>40</v>
      </c>
      <c r="I82" s="12" t="s">
        <v>40</v>
      </c>
      <c r="J82" s="12">
        <v>50</v>
      </c>
      <c r="K82" s="12">
        <v>109.8</v>
      </c>
      <c r="L82" s="12">
        <v>100</v>
      </c>
      <c r="M82" s="12" t="s">
        <v>43</v>
      </c>
      <c r="N82" s="20"/>
      <c r="O82" s="4"/>
    </row>
    <row r="83" spans="1:15" ht="9.75" customHeight="1" x14ac:dyDescent="0.2">
      <c r="A83" s="874"/>
      <c r="B83" s="879"/>
      <c r="C83" s="1009"/>
      <c r="D83" s="820"/>
      <c r="E83" s="814" t="s">
        <v>120</v>
      </c>
      <c r="F83" s="815" t="s">
        <v>120</v>
      </c>
      <c r="G83" s="12" t="s">
        <v>73</v>
      </c>
      <c r="H83" s="12" t="s">
        <v>40</v>
      </c>
      <c r="I83" s="12" t="s">
        <v>40</v>
      </c>
      <c r="J83" s="12">
        <v>50</v>
      </c>
      <c r="K83" s="12">
        <v>113.5</v>
      </c>
      <c r="L83" s="12">
        <v>100</v>
      </c>
      <c r="M83" s="12" t="s">
        <v>43</v>
      </c>
      <c r="N83" s="20"/>
      <c r="O83" s="4"/>
    </row>
    <row r="84" spans="1:15" ht="9.75" customHeight="1" x14ac:dyDescent="0.2">
      <c r="A84" s="874"/>
      <c r="B84" s="879"/>
      <c r="C84" s="1009"/>
      <c r="D84" s="820"/>
      <c r="E84" s="814" t="s">
        <v>121</v>
      </c>
      <c r="F84" s="815" t="s">
        <v>121</v>
      </c>
      <c r="G84" s="12" t="s">
        <v>73</v>
      </c>
      <c r="H84" s="12" t="s">
        <v>40</v>
      </c>
      <c r="I84" s="12" t="s">
        <v>40</v>
      </c>
      <c r="J84" s="12">
        <v>50</v>
      </c>
      <c r="K84" s="12">
        <v>108.4</v>
      </c>
      <c r="L84" s="12">
        <v>100</v>
      </c>
      <c r="M84" s="12" t="s">
        <v>43</v>
      </c>
      <c r="N84" s="20"/>
      <c r="O84" s="4"/>
    </row>
    <row r="85" spans="1:15" ht="9.75" customHeight="1" x14ac:dyDescent="0.2">
      <c r="A85" s="874"/>
      <c r="B85" s="879"/>
      <c r="C85" s="1009"/>
      <c r="D85" s="820"/>
      <c r="E85" s="814" t="s">
        <v>122</v>
      </c>
      <c r="F85" s="815" t="s">
        <v>122</v>
      </c>
      <c r="G85" s="12" t="s">
        <v>73</v>
      </c>
      <c r="H85" s="12" t="s">
        <v>40</v>
      </c>
      <c r="I85" s="12" t="s">
        <v>40</v>
      </c>
      <c r="J85" s="12">
        <v>50</v>
      </c>
      <c r="K85" s="12">
        <v>114.4</v>
      </c>
      <c r="L85" s="12">
        <v>100</v>
      </c>
      <c r="M85" s="12" t="s">
        <v>43</v>
      </c>
      <c r="N85" s="20"/>
    </row>
    <row r="86" spans="1:15" ht="9.75" customHeight="1" x14ac:dyDescent="0.2">
      <c r="A86" s="874"/>
      <c r="B86" s="879"/>
      <c r="C86" s="1009"/>
      <c r="D86" s="820"/>
      <c r="E86" s="814" t="s">
        <v>123</v>
      </c>
      <c r="F86" s="815" t="s">
        <v>123</v>
      </c>
      <c r="G86" s="12" t="s">
        <v>73</v>
      </c>
      <c r="H86" s="12" t="s">
        <v>40</v>
      </c>
      <c r="I86" s="12" t="s">
        <v>40</v>
      </c>
      <c r="J86" s="12">
        <v>50</v>
      </c>
      <c r="K86" s="12">
        <v>109.5</v>
      </c>
      <c r="L86" s="12">
        <v>100</v>
      </c>
      <c r="M86" s="12" t="s">
        <v>43</v>
      </c>
      <c r="N86" s="20"/>
    </row>
    <row r="87" spans="1:15" ht="9.75" customHeight="1" x14ac:dyDescent="0.2">
      <c r="A87" s="874"/>
      <c r="B87" s="879"/>
      <c r="C87" s="1009"/>
      <c r="D87" s="820"/>
      <c r="E87" s="814" t="s">
        <v>124</v>
      </c>
      <c r="F87" s="815" t="s">
        <v>124</v>
      </c>
      <c r="G87" s="12" t="s">
        <v>73</v>
      </c>
      <c r="H87" s="12" t="s">
        <v>40</v>
      </c>
      <c r="I87" s="12" t="s">
        <v>40</v>
      </c>
      <c r="J87" s="12">
        <v>50</v>
      </c>
      <c r="K87" s="12">
        <v>109.2</v>
      </c>
      <c r="L87" s="12">
        <v>100</v>
      </c>
      <c r="M87" s="12" t="s">
        <v>43</v>
      </c>
      <c r="N87" s="20"/>
    </row>
    <row r="88" spans="1:15" ht="9.75" customHeight="1" x14ac:dyDescent="0.2">
      <c r="A88" s="874"/>
      <c r="B88" s="879"/>
      <c r="C88" s="1009"/>
      <c r="D88" s="820"/>
      <c r="E88" s="814" t="s">
        <v>125</v>
      </c>
      <c r="F88" s="1063"/>
      <c r="G88" s="12" t="s">
        <v>73</v>
      </c>
      <c r="H88" s="12" t="s">
        <v>40</v>
      </c>
      <c r="I88" s="12" t="s">
        <v>40</v>
      </c>
      <c r="J88" s="12">
        <v>50</v>
      </c>
      <c r="K88" s="12">
        <v>120.2</v>
      </c>
      <c r="L88" s="12">
        <v>100</v>
      </c>
      <c r="M88" s="12" t="s">
        <v>43</v>
      </c>
      <c r="N88" s="20"/>
    </row>
    <row r="89" spans="1:15" ht="9.75" customHeight="1" x14ac:dyDescent="0.2">
      <c r="A89" s="874"/>
      <c r="B89" s="879"/>
      <c r="C89" s="1009"/>
      <c r="D89" s="820"/>
      <c r="E89" s="814" t="s">
        <v>126</v>
      </c>
      <c r="F89" s="1063"/>
      <c r="G89" s="12" t="s">
        <v>73</v>
      </c>
      <c r="H89" s="12" t="s">
        <v>40</v>
      </c>
      <c r="I89" s="12" t="s">
        <v>40</v>
      </c>
      <c r="J89" s="12">
        <v>50</v>
      </c>
      <c r="K89" s="12">
        <v>112.9</v>
      </c>
      <c r="L89" s="12">
        <v>100</v>
      </c>
      <c r="M89" s="12" t="s">
        <v>43</v>
      </c>
      <c r="N89" s="20"/>
    </row>
    <row r="90" spans="1:15" ht="9.75" customHeight="1" x14ac:dyDescent="0.2">
      <c r="A90" s="874"/>
      <c r="B90" s="879"/>
      <c r="C90" s="1009"/>
      <c r="D90" s="820"/>
      <c r="E90" s="814" t="s">
        <v>127</v>
      </c>
      <c r="F90" s="1063"/>
      <c r="G90" s="12" t="s">
        <v>73</v>
      </c>
      <c r="H90" s="12" t="s">
        <v>40</v>
      </c>
      <c r="I90" s="12" t="s">
        <v>40</v>
      </c>
      <c r="J90" s="12">
        <v>50</v>
      </c>
      <c r="K90" s="12">
        <v>113.9</v>
      </c>
      <c r="L90" s="12">
        <v>100</v>
      </c>
      <c r="M90" s="12" t="s">
        <v>43</v>
      </c>
      <c r="N90" s="20"/>
    </row>
    <row r="91" spans="1:15" ht="9.75" customHeight="1" x14ac:dyDescent="0.2">
      <c r="A91" s="874"/>
      <c r="B91" s="879"/>
      <c r="C91" s="1009"/>
      <c r="D91" s="820"/>
      <c r="E91" s="1064" t="s">
        <v>128</v>
      </c>
      <c r="F91" s="1064" t="s">
        <v>128</v>
      </c>
      <c r="G91" s="282" t="s">
        <v>73</v>
      </c>
      <c r="H91" s="282" t="s">
        <v>40</v>
      </c>
      <c r="I91" s="282" t="s">
        <v>40</v>
      </c>
      <c r="J91" s="282">
        <v>25</v>
      </c>
      <c r="K91" s="282">
        <v>58.58</v>
      </c>
      <c r="L91" s="282">
        <v>50</v>
      </c>
      <c r="M91" s="282" t="s">
        <v>43</v>
      </c>
      <c r="N91" s="20"/>
    </row>
    <row r="92" spans="1:15" ht="9.75" customHeight="1" x14ac:dyDescent="0.2">
      <c r="A92" s="874"/>
      <c r="B92" s="879"/>
      <c r="C92" s="1009"/>
      <c r="D92" s="820"/>
      <c r="E92" s="1064" t="s">
        <v>129</v>
      </c>
      <c r="F92" s="1065"/>
      <c r="G92" s="282" t="s">
        <v>73</v>
      </c>
      <c r="H92" s="282" t="s">
        <v>40</v>
      </c>
      <c r="I92" s="282" t="s">
        <v>40</v>
      </c>
      <c r="J92" s="282">
        <v>500</v>
      </c>
      <c r="K92" s="282">
        <v>1201</v>
      </c>
      <c r="L92" s="282">
        <v>1000</v>
      </c>
      <c r="M92" s="282" t="s">
        <v>43</v>
      </c>
      <c r="N92" s="20"/>
    </row>
    <row r="93" spans="1:15" ht="9.75" customHeight="1" x14ac:dyDescent="0.2">
      <c r="A93" s="874"/>
      <c r="B93" s="879"/>
      <c r="C93" s="1009"/>
      <c r="D93" s="820"/>
      <c r="E93" s="1064" t="s">
        <v>205</v>
      </c>
      <c r="F93" s="1064"/>
      <c r="G93" s="282" t="s">
        <v>73</v>
      </c>
      <c r="H93" s="282" t="s">
        <v>40</v>
      </c>
      <c r="I93" s="282" t="s">
        <v>40</v>
      </c>
      <c r="J93" s="282">
        <v>50</v>
      </c>
      <c r="K93" s="282">
        <v>121.36</v>
      </c>
      <c r="L93" s="282">
        <v>100</v>
      </c>
      <c r="M93" s="282" t="s">
        <v>43</v>
      </c>
      <c r="N93" s="20"/>
    </row>
    <row r="94" spans="1:15" ht="9.75" customHeight="1" x14ac:dyDescent="0.2">
      <c r="A94" s="874"/>
      <c r="B94" s="879"/>
      <c r="C94" s="1009"/>
      <c r="D94" s="820"/>
      <c r="E94" s="814"/>
      <c r="F94" s="815"/>
      <c r="G94" s="14"/>
      <c r="H94" s="14"/>
      <c r="I94" s="14"/>
      <c r="J94" s="14"/>
      <c r="K94" s="14"/>
      <c r="L94" s="14"/>
      <c r="M94" s="12"/>
      <c r="N94" s="20"/>
    </row>
    <row r="95" spans="1:15" ht="9.75" customHeight="1" x14ac:dyDescent="0.2">
      <c r="A95" s="874"/>
      <c r="B95" s="879"/>
      <c r="C95" s="1009"/>
      <c r="D95" s="820"/>
      <c r="E95" s="814"/>
      <c r="F95" s="815"/>
      <c r="G95" s="10"/>
      <c r="H95" s="10"/>
      <c r="I95" s="10"/>
      <c r="J95" s="10"/>
      <c r="K95" s="10"/>
      <c r="L95" s="10"/>
      <c r="M95" s="10"/>
      <c r="N95" s="20"/>
    </row>
    <row r="96" spans="1:15" ht="9.75" customHeight="1" x14ac:dyDescent="0.2">
      <c r="A96" s="874"/>
      <c r="B96" s="879"/>
      <c r="C96" s="1009"/>
      <c r="D96" s="820"/>
      <c r="E96" s="814"/>
      <c r="F96" s="815"/>
      <c r="G96" s="10"/>
      <c r="H96" s="10"/>
      <c r="I96" s="10"/>
      <c r="J96" s="10"/>
      <c r="K96" s="10"/>
      <c r="L96" s="10"/>
      <c r="M96" s="10"/>
      <c r="N96" s="20"/>
    </row>
    <row r="97" spans="1:14" ht="9.75" customHeight="1" x14ac:dyDescent="0.2">
      <c r="A97" s="874"/>
      <c r="B97" s="879"/>
      <c r="C97" s="1009"/>
      <c r="D97" s="820"/>
      <c r="E97" s="1061"/>
      <c r="F97" s="1062"/>
      <c r="G97" s="14"/>
      <c r="H97" s="14"/>
      <c r="I97" s="14"/>
      <c r="J97" s="14"/>
      <c r="K97" s="14"/>
      <c r="L97" s="14"/>
      <c r="M97" s="14"/>
      <c r="N97" s="20"/>
    </row>
    <row r="98" spans="1:14" ht="9.75" customHeight="1" thickBot="1" x14ac:dyDescent="0.25">
      <c r="A98" s="875"/>
      <c r="B98" s="880"/>
      <c r="C98" s="1009"/>
      <c r="D98" s="821"/>
      <c r="E98" s="830"/>
      <c r="F98" s="831"/>
      <c r="G98" s="16"/>
      <c r="H98" s="16"/>
      <c r="I98" s="16"/>
      <c r="J98" s="16"/>
      <c r="K98" s="16"/>
      <c r="L98" s="16"/>
      <c r="M98" s="16"/>
      <c r="N98" s="20"/>
    </row>
    <row r="99" spans="1:14" ht="11.25" customHeight="1" thickBot="1" x14ac:dyDescent="0.25">
      <c r="A99" s="1066" t="s">
        <v>26</v>
      </c>
      <c r="B99" s="1067"/>
      <c r="C99" s="184">
        <f>(C9*0.5)*0.4</f>
        <v>1613.9120000000003</v>
      </c>
      <c r="D99" s="183">
        <f>D100+D107+D116+D119+D124</f>
        <v>1620</v>
      </c>
      <c r="E99" s="828"/>
      <c r="F99" s="829"/>
      <c r="G99" s="829"/>
      <c r="H99" s="829"/>
      <c r="I99" s="829"/>
      <c r="J99" s="829"/>
      <c r="K99" s="829"/>
      <c r="L99" s="829"/>
      <c r="M99" s="1068"/>
      <c r="N99" s="43"/>
    </row>
    <row r="100" spans="1:14" ht="9.75" customHeight="1" x14ac:dyDescent="0.2">
      <c r="A100" s="801" t="s">
        <v>12</v>
      </c>
      <c r="B100" s="873" t="s">
        <v>327</v>
      </c>
      <c r="C100" s="1069"/>
      <c r="D100" s="898">
        <v>350</v>
      </c>
      <c r="E100" s="1071" t="s">
        <v>132</v>
      </c>
      <c r="F100" s="1072" t="s">
        <v>132</v>
      </c>
      <c r="G100" s="420" t="s">
        <v>73</v>
      </c>
      <c r="H100" s="420"/>
      <c r="I100" s="420" t="s">
        <v>40</v>
      </c>
      <c r="J100" s="420"/>
      <c r="K100" s="420">
        <v>15.94</v>
      </c>
      <c r="L100" s="420" t="s">
        <v>42</v>
      </c>
      <c r="M100" s="420" t="s">
        <v>45</v>
      </c>
      <c r="N100" s="20"/>
    </row>
    <row r="101" spans="1:14" ht="9.75" customHeight="1" x14ac:dyDescent="0.2">
      <c r="A101" s="802"/>
      <c r="B101" s="874"/>
      <c r="C101" s="1069"/>
      <c r="D101" s="899"/>
      <c r="E101" s="1073" t="s">
        <v>133</v>
      </c>
      <c r="F101" s="1074" t="s">
        <v>133</v>
      </c>
      <c r="G101" s="775" t="s">
        <v>73</v>
      </c>
      <c r="H101" s="775"/>
      <c r="I101" s="775" t="s">
        <v>40</v>
      </c>
      <c r="J101" s="775"/>
      <c r="K101" s="775">
        <v>8.4499999999999993</v>
      </c>
      <c r="L101" s="775" t="s">
        <v>42</v>
      </c>
      <c r="M101" s="775" t="s">
        <v>43</v>
      </c>
      <c r="N101" s="20"/>
    </row>
    <row r="102" spans="1:14" ht="9.75" customHeight="1" x14ac:dyDescent="0.2">
      <c r="A102" s="802"/>
      <c r="B102" s="874"/>
      <c r="C102" s="1069"/>
      <c r="D102" s="899"/>
      <c r="E102" s="1073" t="s">
        <v>134</v>
      </c>
      <c r="F102" s="1074" t="s">
        <v>134</v>
      </c>
      <c r="G102" s="775" t="s">
        <v>73</v>
      </c>
      <c r="H102" s="775"/>
      <c r="I102" s="775" t="s">
        <v>40</v>
      </c>
      <c r="J102" s="775"/>
      <c r="K102" s="775">
        <v>12.13</v>
      </c>
      <c r="L102" s="775">
        <v>10</v>
      </c>
      <c r="M102" s="775" t="s">
        <v>119</v>
      </c>
      <c r="N102" s="20"/>
    </row>
    <row r="103" spans="1:14" ht="9.75" customHeight="1" x14ac:dyDescent="0.2">
      <c r="A103" s="802"/>
      <c r="B103" s="874"/>
      <c r="C103" s="1069"/>
      <c r="D103" s="899"/>
      <c r="E103" s="1073" t="s">
        <v>138</v>
      </c>
      <c r="F103" s="1075"/>
      <c r="G103" s="775" t="s">
        <v>52</v>
      </c>
      <c r="H103" s="775"/>
      <c r="I103" s="775" t="s">
        <v>40</v>
      </c>
      <c r="J103" s="775"/>
      <c r="K103" s="775">
        <v>64.239999999999995</v>
      </c>
      <c r="L103" s="775" t="s">
        <v>42</v>
      </c>
      <c r="M103" s="775" t="s">
        <v>43</v>
      </c>
      <c r="N103" s="20"/>
    </row>
    <row r="104" spans="1:14" ht="12" customHeight="1" x14ac:dyDescent="0.2">
      <c r="A104" s="802"/>
      <c r="B104" s="874"/>
      <c r="C104" s="1069"/>
      <c r="D104" s="899"/>
      <c r="E104" s="1073" t="s">
        <v>136</v>
      </c>
      <c r="F104" s="1074" t="s">
        <v>136</v>
      </c>
      <c r="G104" s="775" t="s">
        <v>39</v>
      </c>
      <c r="H104" s="775"/>
      <c r="I104" s="775" t="s">
        <v>40</v>
      </c>
      <c r="J104" s="775"/>
      <c r="K104" s="775">
        <v>114.71</v>
      </c>
      <c r="L104" s="775" t="s">
        <v>42</v>
      </c>
      <c r="M104" s="775" t="s">
        <v>119</v>
      </c>
      <c r="N104" s="20"/>
    </row>
    <row r="105" spans="1:14" ht="9.75" customHeight="1" x14ac:dyDescent="0.2">
      <c r="A105" s="802"/>
      <c r="B105" s="874"/>
      <c r="C105" s="1069"/>
      <c r="D105" s="899"/>
      <c r="E105" s="814" t="s">
        <v>137</v>
      </c>
      <c r="F105" s="815" t="s">
        <v>137</v>
      </c>
      <c r="G105" s="12" t="s">
        <v>39</v>
      </c>
      <c r="H105" s="12"/>
      <c r="I105" s="12" t="s">
        <v>40</v>
      </c>
      <c r="J105" s="12"/>
      <c r="K105" s="282">
        <v>24.19</v>
      </c>
      <c r="L105" s="12" t="s">
        <v>42</v>
      </c>
      <c r="M105" s="12" t="s">
        <v>43</v>
      </c>
      <c r="N105" s="20"/>
    </row>
    <row r="106" spans="1:14" ht="9.75" customHeight="1" x14ac:dyDescent="0.2">
      <c r="A106" s="803"/>
      <c r="B106" s="875"/>
      <c r="C106" s="1070"/>
      <c r="D106" s="900"/>
      <c r="E106" s="830"/>
      <c r="F106" s="831"/>
      <c r="G106" s="16"/>
      <c r="H106" s="16"/>
      <c r="I106" s="16"/>
      <c r="J106" s="16"/>
      <c r="K106" s="16"/>
      <c r="L106" s="16"/>
      <c r="M106" s="16"/>
      <c r="N106" s="20"/>
    </row>
    <row r="107" spans="1:14" ht="9.75" customHeight="1" x14ac:dyDescent="0.2">
      <c r="A107" s="801" t="s">
        <v>13</v>
      </c>
      <c r="B107" s="873" t="s">
        <v>322</v>
      </c>
      <c r="C107" s="1076"/>
      <c r="D107" s="898">
        <v>350</v>
      </c>
      <c r="E107" s="914" t="s">
        <v>206</v>
      </c>
      <c r="F107" s="915" t="s">
        <v>206</v>
      </c>
      <c r="G107" s="25" t="s">
        <v>73</v>
      </c>
      <c r="H107" s="25"/>
      <c r="I107" s="25" t="s">
        <v>207</v>
      </c>
      <c r="J107" s="25"/>
      <c r="K107" s="25">
        <v>2.17</v>
      </c>
      <c r="L107" s="25">
        <v>2</v>
      </c>
      <c r="M107" s="25" t="s">
        <v>119</v>
      </c>
      <c r="N107" s="20"/>
    </row>
    <row r="108" spans="1:14" ht="9.75" customHeight="1" x14ac:dyDescent="0.2">
      <c r="A108" s="802"/>
      <c r="B108" s="874"/>
      <c r="C108" s="1069"/>
      <c r="D108" s="899"/>
      <c r="E108" s="1073" t="s">
        <v>208</v>
      </c>
      <c r="F108" s="1074" t="s">
        <v>208</v>
      </c>
      <c r="G108" s="13" t="s">
        <v>73</v>
      </c>
      <c r="H108" s="13"/>
      <c r="I108" s="13" t="s">
        <v>207</v>
      </c>
      <c r="J108" s="13"/>
      <c r="K108" s="13">
        <v>5.24</v>
      </c>
      <c r="L108" s="13">
        <v>5</v>
      </c>
      <c r="M108" s="13" t="s">
        <v>119</v>
      </c>
      <c r="N108" s="20"/>
    </row>
    <row r="109" spans="1:14" ht="9.75" customHeight="1" x14ac:dyDescent="0.2">
      <c r="A109" s="802"/>
      <c r="B109" s="874"/>
      <c r="C109" s="1069"/>
      <c r="D109" s="899"/>
      <c r="E109" s="814" t="s">
        <v>146</v>
      </c>
      <c r="F109" s="815" t="s">
        <v>146</v>
      </c>
      <c r="G109" s="12" t="s">
        <v>73</v>
      </c>
      <c r="H109" s="12"/>
      <c r="I109" s="12" t="s">
        <v>207</v>
      </c>
      <c r="J109" s="12"/>
      <c r="K109" s="12">
        <v>5.5</v>
      </c>
      <c r="L109" s="12">
        <v>5</v>
      </c>
      <c r="M109" s="12" t="s">
        <v>119</v>
      </c>
      <c r="N109" s="20"/>
    </row>
    <row r="110" spans="1:14" ht="9.75" customHeight="1" x14ac:dyDescent="0.2">
      <c r="A110" s="802"/>
      <c r="B110" s="874"/>
      <c r="C110" s="1069"/>
      <c r="D110" s="899"/>
      <c r="E110" s="814" t="s">
        <v>209</v>
      </c>
      <c r="F110" s="1063"/>
      <c r="G110" s="12" t="s">
        <v>73</v>
      </c>
      <c r="H110" s="12"/>
      <c r="I110" s="12" t="s">
        <v>207</v>
      </c>
      <c r="J110" s="12"/>
      <c r="K110" s="12">
        <v>2.19</v>
      </c>
      <c r="L110" s="12">
        <v>2</v>
      </c>
      <c r="M110" s="12" t="s">
        <v>119</v>
      </c>
      <c r="N110" s="20"/>
    </row>
    <row r="111" spans="1:14" ht="9.75" customHeight="1" x14ac:dyDescent="0.2">
      <c r="A111" s="802"/>
      <c r="B111" s="874"/>
      <c r="C111" s="1069"/>
      <c r="D111" s="899"/>
      <c r="E111" s="814" t="s">
        <v>210</v>
      </c>
      <c r="F111" s="1063"/>
      <c r="G111" s="12" t="s">
        <v>73</v>
      </c>
      <c r="H111" s="12"/>
      <c r="I111" s="12" t="s">
        <v>207</v>
      </c>
      <c r="J111" s="12"/>
      <c r="K111" s="12">
        <v>53.31</v>
      </c>
      <c r="L111" s="12">
        <v>50</v>
      </c>
      <c r="M111" s="12" t="s">
        <v>119</v>
      </c>
      <c r="N111" s="20"/>
    </row>
    <row r="112" spans="1:14" ht="9.75" customHeight="1" x14ac:dyDescent="0.2">
      <c r="A112" s="802"/>
      <c r="B112" s="879"/>
      <c r="C112" s="1069"/>
      <c r="D112" s="899"/>
      <c r="E112" s="814" t="s">
        <v>147</v>
      </c>
      <c r="F112" s="815" t="s">
        <v>147</v>
      </c>
      <c r="G112" s="12" t="s">
        <v>73</v>
      </c>
      <c r="H112" s="12"/>
      <c r="I112" s="12" t="s">
        <v>207</v>
      </c>
      <c r="J112" s="12"/>
      <c r="K112" s="12">
        <v>2.11</v>
      </c>
      <c r="L112" s="12">
        <v>30</v>
      </c>
      <c r="M112" s="12" t="s">
        <v>119</v>
      </c>
      <c r="N112" s="20"/>
    </row>
    <row r="113" spans="1:15" ht="9.75" customHeight="1" x14ac:dyDescent="0.2">
      <c r="A113" s="802"/>
      <c r="B113" s="879"/>
      <c r="C113" s="1069"/>
      <c r="D113" s="899"/>
      <c r="E113" s="814" t="s">
        <v>148</v>
      </c>
      <c r="F113" s="1063"/>
      <c r="G113" s="12" t="s">
        <v>73</v>
      </c>
      <c r="H113" s="12"/>
      <c r="I113" s="12" t="s">
        <v>207</v>
      </c>
      <c r="J113" s="12"/>
      <c r="K113" s="12">
        <v>23.02</v>
      </c>
      <c r="L113" s="12" t="s">
        <v>42</v>
      </c>
      <c r="M113" s="12" t="s">
        <v>119</v>
      </c>
      <c r="N113" s="20"/>
    </row>
    <row r="114" spans="1:15" ht="9.75" customHeight="1" x14ac:dyDescent="0.2">
      <c r="A114" s="802"/>
      <c r="B114" s="879"/>
      <c r="C114" s="1069"/>
      <c r="D114" s="899"/>
      <c r="E114" s="814" t="s">
        <v>149</v>
      </c>
      <c r="F114" s="815" t="s">
        <v>149</v>
      </c>
      <c r="G114" s="12" t="s">
        <v>73</v>
      </c>
      <c r="H114" s="12"/>
      <c r="I114" s="12" t="s">
        <v>207</v>
      </c>
      <c r="J114" s="12"/>
      <c r="K114" s="12">
        <v>5.18</v>
      </c>
      <c r="L114" s="12">
        <v>5</v>
      </c>
      <c r="M114" s="12" t="s">
        <v>119</v>
      </c>
      <c r="N114" s="20"/>
    </row>
    <row r="115" spans="1:15" ht="9.75" customHeight="1" x14ac:dyDescent="0.2">
      <c r="A115" s="803"/>
      <c r="B115" s="875"/>
      <c r="C115" s="1070"/>
      <c r="D115" s="900"/>
      <c r="E115" s="830" t="s">
        <v>150</v>
      </c>
      <c r="F115" s="831" t="s">
        <v>211</v>
      </c>
      <c r="G115" s="13" t="s">
        <v>73</v>
      </c>
      <c r="H115" s="13"/>
      <c r="I115" s="418" t="s">
        <v>207</v>
      </c>
      <c r="J115" s="767"/>
      <c r="K115" s="767">
        <v>109.37</v>
      </c>
      <c r="L115" s="13">
        <v>100</v>
      </c>
      <c r="M115" s="13" t="s">
        <v>119</v>
      </c>
      <c r="N115" s="20"/>
    </row>
    <row r="116" spans="1:15" ht="9.75" customHeight="1" x14ac:dyDescent="0.2">
      <c r="A116" s="801" t="s">
        <v>14</v>
      </c>
      <c r="B116" s="873" t="s">
        <v>311</v>
      </c>
      <c r="C116" s="1076"/>
      <c r="D116" s="898">
        <v>310</v>
      </c>
      <c r="E116" s="1077" t="s">
        <v>151</v>
      </c>
      <c r="F116" s="1077"/>
      <c r="G116" s="25" t="s">
        <v>73</v>
      </c>
      <c r="H116" s="25"/>
      <c r="I116" s="401" t="s">
        <v>207</v>
      </c>
      <c r="J116" s="401"/>
      <c r="K116" s="401">
        <v>1</v>
      </c>
      <c r="L116" s="25" t="s">
        <v>42</v>
      </c>
      <c r="M116" s="25" t="s">
        <v>43</v>
      </c>
      <c r="N116" s="20"/>
    </row>
    <row r="117" spans="1:15" ht="9.75" customHeight="1" x14ac:dyDescent="0.2">
      <c r="A117" s="802"/>
      <c r="B117" s="874"/>
      <c r="C117" s="1069"/>
      <c r="D117" s="899"/>
      <c r="E117" s="814"/>
      <c r="F117" s="815"/>
      <c r="G117" s="14"/>
      <c r="H117" s="14"/>
      <c r="I117" s="14"/>
      <c r="J117" s="14"/>
      <c r="K117" s="14"/>
      <c r="L117" s="14"/>
      <c r="M117" s="14"/>
      <c r="N117" s="20"/>
    </row>
    <row r="118" spans="1:15" ht="9.75" customHeight="1" x14ac:dyDescent="0.2">
      <c r="A118" s="802"/>
      <c r="B118" s="875"/>
      <c r="C118" s="1070"/>
      <c r="D118" s="900"/>
      <c r="E118" s="830"/>
      <c r="F118" s="831"/>
      <c r="G118" s="16"/>
      <c r="H118" s="16"/>
      <c r="I118" s="16"/>
      <c r="J118" s="16"/>
      <c r="K118" s="16"/>
      <c r="L118" s="16"/>
      <c r="M118" s="16"/>
      <c r="N118" s="20"/>
      <c r="O118" s="2">
        <v>34</v>
      </c>
    </row>
    <row r="119" spans="1:15" ht="9.75" customHeight="1" x14ac:dyDescent="0.2">
      <c r="A119" s="802"/>
      <c r="B119" s="873" t="s">
        <v>312</v>
      </c>
      <c r="C119" s="1076"/>
      <c r="D119" s="898">
        <v>310</v>
      </c>
      <c r="E119" s="914" t="s">
        <v>153</v>
      </c>
      <c r="F119" s="915" t="s">
        <v>153</v>
      </c>
      <c r="G119" s="25" t="s">
        <v>73</v>
      </c>
      <c r="H119" s="25" t="s">
        <v>154</v>
      </c>
      <c r="I119" s="25" t="s">
        <v>152</v>
      </c>
      <c r="J119" s="25">
        <v>10</v>
      </c>
      <c r="K119" s="25">
        <v>10</v>
      </c>
      <c r="L119" s="25" t="s">
        <v>42</v>
      </c>
      <c r="M119" s="25" t="s">
        <v>169</v>
      </c>
      <c r="N119" s="20"/>
      <c r="O119" s="2">
        <f>SUM(O118:O118)</f>
        <v>34</v>
      </c>
    </row>
    <row r="120" spans="1:15" ht="9.75" customHeight="1" x14ac:dyDescent="0.2">
      <c r="A120" s="802"/>
      <c r="B120" s="874"/>
      <c r="C120" s="1069"/>
      <c r="D120" s="899"/>
      <c r="E120" s="814" t="s">
        <v>156</v>
      </c>
      <c r="F120" s="815" t="s">
        <v>156</v>
      </c>
      <c r="G120" s="11" t="s">
        <v>73</v>
      </c>
      <c r="H120" s="11" t="s">
        <v>154</v>
      </c>
      <c r="I120" s="11" t="s">
        <v>152</v>
      </c>
      <c r="J120" s="11">
        <v>10</v>
      </c>
      <c r="K120" s="11">
        <v>10</v>
      </c>
      <c r="L120" s="11" t="s">
        <v>42</v>
      </c>
      <c r="M120" s="11" t="s">
        <v>169</v>
      </c>
      <c r="N120" s="20"/>
    </row>
    <row r="121" spans="1:15" ht="9.75" customHeight="1" x14ac:dyDescent="0.2">
      <c r="A121" s="802"/>
      <c r="B121" s="874"/>
      <c r="C121" s="1069"/>
      <c r="D121" s="899"/>
      <c r="E121" s="1061"/>
      <c r="F121" s="1062"/>
      <c r="G121" s="14"/>
      <c r="H121" s="14"/>
      <c r="I121" s="14"/>
      <c r="J121" s="14"/>
      <c r="K121" s="14"/>
      <c r="L121" s="14"/>
      <c r="M121" s="14"/>
      <c r="N121" s="20"/>
    </row>
    <row r="122" spans="1:15" ht="9.75" customHeight="1" x14ac:dyDescent="0.2">
      <c r="A122" s="802"/>
      <c r="B122" s="874"/>
      <c r="C122" s="1069"/>
      <c r="D122" s="899"/>
      <c r="E122" s="1061"/>
      <c r="F122" s="1062"/>
      <c r="G122" s="14"/>
      <c r="H122" s="14"/>
      <c r="I122" s="14"/>
      <c r="J122" s="14"/>
      <c r="K122" s="14"/>
      <c r="L122" s="14"/>
      <c r="M122" s="14"/>
      <c r="N122" s="20"/>
    </row>
    <row r="123" spans="1:15" ht="9.75" customHeight="1" x14ac:dyDescent="0.2">
      <c r="A123" s="803"/>
      <c r="B123" s="875"/>
      <c r="C123" s="1070"/>
      <c r="D123" s="900"/>
      <c r="E123" s="830"/>
      <c r="F123" s="831"/>
      <c r="G123" s="34"/>
      <c r="H123" s="34"/>
      <c r="I123" s="34"/>
      <c r="J123" s="34"/>
      <c r="K123" s="34"/>
      <c r="L123" s="34"/>
      <c r="M123" s="34"/>
      <c r="N123" s="20"/>
    </row>
    <row r="124" spans="1:15" ht="9.75" customHeight="1" x14ac:dyDescent="0.2">
      <c r="A124" s="904" t="s">
        <v>16</v>
      </c>
      <c r="B124" s="906" t="s">
        <v>328</v>
      </c>
      <c r="C124" s="1076"/>
      <c r="D124" s="898">
        <v>300</v>
      </c>
      <c r="E124" s="914" t="s">
        <v>160</v>
      </c>
      <c r="F124" s="915" t="s">
        <v>160</v>
      </c>
      <c r="G124" s="25" t="s">
        <v>73</v>
      </c>
      <c r="H124" s="25"/>
      <c r="I124" s="25" t="s">
        <v>40</v>
      </c>
      <c r="J124" s="25"/>
      <c r="K124" s="25">
        <v>3.02</v>
      </c>
      <c r="L124" s="25" t="s">
        <v>42</v>
      </c>
      <c r="M124" s="25" t="s">
        <v>119</v>
      </c>
      <c r="N124" s="20"/>
    </row>
    <row r="125" spans="1:15" ht="9.75" customHeight="1" x14ac:dyDescent="0.2">
      <c r="A125" s="905"/>
      <c r="B125" s="907"/>
      <c r="C125" s="1069"/>
      <c r="D125" s="899"/>
      <c r="E125" s="814" t="s">
        <v>161</v>
      </c>
      <c r="F125" s="815" t="s">
        <v>161</v>
      </c>
      <c r="G125" s="12" t="s">
        <v>73</v>
      </c>
      <c r="H125" s="12"/>
      <c r="I125" s="12" t="s">
        <v>40</v>
      </c>
      <c r="J125" s="12"/>
      <c r="K125" s="12">
        <v>21.47</v>
      </c>
      <c r="L125" s="12" t="s">
        <v>42</v>
      </c>
      <c r="M125" s="12" t="s">
        <v>119</v>
      </c>
      <c r="N125" s="20"/>
    </row>
    <row r="126" spans="1:15" ht="9.75" customHeight="1" x14ac:dyDescent="0.2">
      <c r="A126" s="905"/>
      <c r="B126" s="907"/>
      <c r="C126" s="1069"/>
      <c r="D126" s="899"/>
      <c r="E126" s="814"/>
      <c r="F126" s="815"/>
      <c r="G126" s="14"/>
      <c r="H126" s="14"/>
      <c r="I126" s="14"/>
      <c r="J126" s="14"/>
      <c r="K126" s="14"/>
      <c r="L126" s="14"/>
      <c r="M126" s="14"/>
      <c r="N126" s="20"/>
    </row>
    <row r="127" spans="1:15" ht="9.75" customHeight="1" x14ac:dyDescent="0.2">
      <c r="A127" s="905"/>
      <c r="B127" s="907"/>
      <c r="C127" s="1069"/>
      <c r="D127" s="899"/>
      <c r="E127" s="814"/>
      <c r="F127" s="815"/>
      <c r="G127" s="14"/>
      <c r="H127" s="14"/>
      <c r="I127" s="14"/>
      <c r="J127" s="14"/>
      <c r="K127" s="14"/>
      <c r="L127" s="14"/>
      <c r="M127" s="14"/>
      <c r="N127" s="20"/>
    </row>
    <row r="128" spans="1:15" ht="9.75" customHeight="1" x14ac:dyDescent="0.2">
      <c r="A128" s="905"/>
      <c r="B128" s="908"/>
      <c r="C128" s="1070"/>
      <c r="D128" s="900"/>
      <c r="E128" s="925"/>
      <c r="F128" s="926"/>
      <c r="G128" s="21"/>
      <c r="H128" s="21"/>
      <c r="I128" s="21"/>
      <c r="J128" s="21"/>
      <c r="K128" s="21"/>
      <c r="L128" s="21"/>
      <c r="M128" s="21"/>
      <c r="N128" s="20"/>
    </row>
    <row r="129" spans="1:14" ht="9.75" customHeight="1" x14ac:dyDescent="0.2">
      <c r="A129" s="904" t="s">
        <v>17</v>
      </c>
      <c r="B129" s="906" t="s">
        <v>313</v>
      </c>
      <c r="C129" s="1085"/>
      <c r="D129" s="898">
        <v>52</v>
      </c>
      <c r="E129" s="1079" t="s">
        <v>212</v>
      </c>
      <c r="F129" s="1080"/>
      <c r="G129" s="27" t="s">
        <v>73</v>
      </c>
      <c r="H129" s="27"/>
      <c r="I129" s="27" t="s">
        <v>40</v>
      </c>
      <c r="J129" s="27"/>
      <c r="K129" s="27">
        <v>1.57</v>
      </c>
      <c r="L129" s="27">
        <v>5</v>
      </c>
      <c r="M129" s="27" t="s">
        <v>43</v>
      </c>
      <c r="N129" s="20"/>
    </row>
    <row r="130" spans="1:14" ht="9.75" customHeight="1" x14ac:dyDescent="0.2">
      <c r="A130" s="905"/>
      <c r="B130" s="907"/>
      <c r="C130" s="1086"/>
      <c r="D130" s="899"/>
      <c r="E130" s="1081"/>
      <c r="F130" s="1082"/>
      <c r="G130" s="71"/>
      <c r="H130" s="71"/>
      <c r="I130" s="71"/>
      <c r="J130" s="71"/>
      <c r="K130" s="71"/>
      <c r="L130" s="71"/>
      <c r="M130" s="71"/>
      <c r="N130" s="20"/>
    </row>
    <row r="131" spans="1:14" ht="9.75" customHeight="1" x14ac:dyDescent="0.2">
      <c r="A131" s="905"/>
      <c r="B131" s="907"/>
      <c r="C131" s="1086"/>
      <c r="D131" s="899"/>
      <c r="E131" s="1081"/>
      <c r="F131" s="1082"/>
      <c r="G131" s="71"/>
      <c r="H131" s="71"/>
      <c r="I131" s="71"/>
      <c r="J131" s="71"/>
      <c r="K131" s="71"/>
      <c r="L131" s="71"/>
      <c r="M131" s="71"/>
      <c r="N131" s="20"/>
    </row>
    <row r="132" spans="1:14" ht="9.75" customHeight="1" x14ac:dyDescent="0.2">
      <c r="A132" s="1078"/>
      <c r="B132" s="908"/>
      <c r="C132" s="1087"/>
      <c r="D132" s="900"/>
      <c r="E132" s="1083"/>
      <c r="F132" s="1084"/>
      <c r="G132" s="76"/>
      <c r="H132" s="76"/>
      <c r="I132" s="76"/>
      <c r="J132" s="76"/>
      <c r="K132" s="76"/>
      <c r="L132" s="76"/>
      <c r="M132" s="76"/>
      <c r="N132" s="20"/>
    </row>
    <row r="133" spans="1:14" ht="27.75" customHeight="1" x14ac:dyDescent="0.2">
      <c r="A133" s="1019" t="s">
        <v>281</v>
      </c>
      <c r="B133" s="1050"/>
      <c r="C133" s="1053" t="s">
        <v>331</v>
      </c>
      <c r="D133" s="1054"/>
      <c r="E133" s="1055" t="s">
        <v>284</v>
      </c>
      <c r="F133" s="1056"/>
      <c r="G133" s="1035" t="s">
        <v>285</v>
      </c>
      <c r="H133" s="1035" t="s">
        <v>286</v>
      </c>
      <c r="I133" s="1035" t="s">
        <v>287</v>
      </c>
      <c r="J133" s="1035" t="s">
        <v>288</v>
      </c>
      <c r="K133" s="1035" t="s">
        <v>289</v>
      </c>
      <c r="L133" s="1035" t="s">
        <v>290</v>
      </c>
      <c r="M133" s="1038" t="s">
        <v>291</v>
      </c>
      <c r="N133" s="44"/>
    </row>
    <row r="134" spans="1:14" ht="32.25" customHeight="1" thickBot="1" x14ac:dyDescent="0.25">
      <c r="A134" s="1051"/>
      <c r="B134" s="1052"/>
      <c r="C134" s="373" t="s">
        <v>279</v>
      </c>
      <c r="D134" s="374" t="s">
        <v>283</v>
      </c>
      <c r="E134" s="1057"/>
      <c r="F134" s="1058"/>
      <c r="G134" s="1036"/>
      <c r="H134" s="1036"/>
      <c r="I134" s="1036"/>
      <c r="J134" s="1036"/>
      <c r="K134" s="1036"/>
      <c r="L134" s="1036"/>
      <c r="M134" s="1039"/>
      <c r="N134" s="44"/>
    </row>
    <row r="135" spans="1:14" ht="9.75" customHeight="1" thickBot="1" x14ac:dyDescent="0.25">
      <c r="A135" s="880" t="s">
        <v>25</v>
      </c>
      <c r="B135" s="1088"/>
      <c r="C135" s="125">
        <f>(C9*0.5)*0.1</f>
        <v>403.47800000000007</v>
      </c>
      <c r="D135" s="185">
        <f>D136+D143+D149</f>
        <v>403</v>
      </c>
      <c r="E135" s="1089"/>
      <c r="F135" s="1089"/>
      <c r="G135" s="1089"/>
      <c r="H135" s="1089"/>
      <c r="I135" s="1089"/>
      <c r="J135" s="1089"/>
      <c r="K135" s="1089"/>
      <c r="L135" s="1089"/>
      <c r="M135" s="1090"/>
      <c r="N135" s="43"/>
    </row>
    <row r="136" spans="1:14" ht="9.75" customHeight="1" x14ac:dyDescent="0.2">
      <c r="A136" s="801" t="s">
        <v>19</v>
      </c>
      <c r="B136" s="873" t="s">
        <v>314</v>
      </c>
      <c r="C136" s="876"/>
      <c r="D136" s="898">
        <v>134</v>
      </c>
      <c r="E136" s="914" t="s">
        <v>165</v>
      </c>
      <c r="F136" s="915" t="s">
        <v>165</v>
      </c>
      <c r="G136" s="25" t="s">
        <v>73</v>
      </c>
      <c r="H136" s="25" t="s">
        <v>154</v>
      </c>
      <c r="I136" s="25" t="s">
        <v>166</v>
      </c>
      <c r="J136" s="25">
        <v>1</v>
      </c>
      <c r="K136" s="25">
        <v>1</v>
      </c>
      <c r="L136" s="25">
        <v>10</v>
      </c>
      <c r="M136" s="25" t="s">
        <v>169</v>
      </c>
      <c r="N136" s="20"/>
    </row>
    <row r="137" spans="1:14" ht="12" customHeight="1" x14ac:dyDescent="0.2">
      <c r="A137" s="802"/>
      <c r="B137" s="874"/>
      <c r="C137" s="876"/>
      <c r="D137" s="899"/>
      <c r="E137" s="814" t="s">
        <v>214</v>
      </c>
      <c r="F137" s="815" t="s">
        <v>214</v>
      </c>
      <c r="G137" s="12" t="s">
        <v>73</v>
      </c>
      <c r="H137" s="12" t="s">
        <v>154</v>
      </c>
      <c r="I137" s="12" t="s">
        <v>166</v>
      </c>
      <c r="J137" s="12">
        <v>1</v>
      </c>
      <c r="K137" s="12">
        <v>1</v>
      </c>
      <c r="L137" s="12">
        <v>10</v>
      </c>
      <c r="M137" s="12" t="s">
        <v>169</v>
      </c>
      <c r="N137" s="20"/>
    </row>
    <row r="138" spans="1:14" ht="12" customHeight="1" x14ac:dyDescent="0.2">
      <c r="A138" s="802"/>
      <c r="B138" s="874"/>
      <c r="C138" s="876"/>
      <c r="D138" s="899"/>
      <c r="E138" s="814" t="s">
        <v>215</v>
      </c>
      <c r="F138" s="815" t="s">
        <v>215</v>
      </c>
      <c r="G138" s="13" t="s">
        <v>73</v>
      </c>
      <c r="H138" s="13" t="s">
        <v>154</v>
      </c>
      <c r="I138" s="13" t="s">
        <v>166</v>
      </c>
      <c r="J138" s="13">
        <v>1</v>
      </c>
      <c r="K138" s="13">
        <v>1</v>
      </c>
      <c r="L138" s="13">
        <v>10</v>
      </c>
      <c r="M138" s="13" t="s">
        <v>169</v>
      </c>
      <c r="N138" s="20"/>
    </row>
    <row r="139" spans="1:14" ht="60.75" customHeight="1" x14ac:dyDescent="0.2">
      <c r="A139" s="802"/>
      <c r="B139" s="879"/>
      <c r="C139" s="876"/>
      <c r="D139" s="899"/>
      <c r="E139" s="814" t="s">
        <v>168</v>
      </c>
      <c r="F139" s="815" t="s">
        <v>168</v>
      </c>
      <c r="G139" s="71" t="s">
        <v>73</v>
      </c>
      <c r="H139" s="71" t="s">
        <v>154</v>
      </c>
      <c r="I139" s="71" t="s">
        <v>166</v>
      </c>
      <c r="J139" s="71">
        <v>1</v>
      </c>
      <c r="K139" s="71">
        <v>1</v>
      </c>
      <c r="L139" s="71">
        <v>1000</v>
      </c>
      <c r="M139" s="71" t="s">
        <v>169</v>
      </c>
      <c r="N139" s="20"/>
    </row>
    <row r="140" spans="1:14" ht="53.25" customHeight="1" x14ac:dyDescent="0.2">
      <c r="A140" s="802"/>
      <c r="B140" s="879"/>
      <c r="C140" s="876"/>
      <c r="D140" s="899"/>
      <c r="E140" s="814" t="s">
        <v>170</v>
      </c>
      <c r="F140" s="815" t="s">
        <v>170</v>
      </c>
      <c r="G140" s="71" t="s">
        <v>73</v>
      </c>
      <c r="H140" s="71" t="s">
        <v>154</v>
      </c>
      <c r="I140" s="71" t="s">
        <v>166</v>
      </c>
      <c r="J140" s="71">
        <v>1</v>
      </c>
      <c r="K140" s="71">
        <v>1</v>
      </c>
      <c r="L140" s="71">
        <v>40</v>
      </c>
      <c r="M140" s="71" t="s">
        <v>169</v>
      </c>
      <c r="N140" s="20"/>
    </row>
    <row r="141" spans="1:14" ht="9.75" customHeight="1" x14ac:dyDescent="0.2">
      <c r="A141" s="802"/>
      <c r="B141" s="879"/>
      <c r="C141" s="876"/>
      <c r="D141" s="899"/>
      <c r="E141" s="1061"/>
      <c r="F141" s="1062"/>
      <c r="G141" s="12"/>
      <c r="H141" s="12"/>
      <c r="I141" s="12"/>
      <c r="J141" s="12"/>
      <c r="K141" s="12"/>
      <c r="L141" s="12"/>
      <c r="M141" s="12"/>
      <c r="N141" s="20"/>
    </row>
    <row r="142" spans="1:14" ht="9.75" customHeight="1" x14ac:dyDescent="0.2">
      <c r="A142" s="803"/>
      <c r="B142" s="875"/>
      <c r="C142" s="877"/>
      <c r="D142" s="900"/>
      <c r="E142" s="830"/>
      <c r="F142" s="831"/>
      <c r="G142" s="18"/>
      <c r="H142" s="18"/>
      <c r="I142" s="18"/>
      <c r="J142" s="18"/>
      <c r="K142" s="18"/>
      <c r="L142" s="18"/>
      <c r="M142" s="18"/>
      <c r="N142" s="20"/>
    </row>
    <row r="143" spans="1:14" ht="11.25" customHeight="1" x14ac:dyDescent="0.2">
      <c r="A143" s="801" t="s">
        <v>21</v>
      </c>
      <c r="B143" s="873" t="s">
        <v>316</v>
      </c>
      <c r="C143" s="901"/>
      <c r="D143" s="898">
        <v>134</v>
      </c>
      <c r="E143" s="1077" t="s">
        <v>175</v>
      </c>
      <c r="F143" s="1077" t="s">
        <v>175</v>
      </c>
      <c r="G143" s="25" t="s">
        <v>73</v>
      </c>
      <c r="H143" s="25"/>
      <c r="I143" s="25" t="s">
        <v>176</v>
      </c>
      <c r="J143" s="25"/>
      <c r="K143" s="25">
        <v>10</v>
      </c>
      <c r="L143" s="25">
        <v>100</v>
      </c>
      <c r="M143" s="25" t="s">
        <v>169</v>
      </c>
      <c r="N143" s="20"/>
    </row>
    <row r="144" spans="1:14" ht="12.75" customHeight="1" x14ac:dyDescent="0.2">
      <c r="A144" s="802"/>
      <c r="B144" s="874"/>
      <c r="C144" s="876"/>
      <c r="D144" s="899"/>
      <c r="E144" s="1091" t="s">
        <v>177</v>
      </c>
      <c r="F144" s="1091" t="s">
        <v>177</v>
      </c>
      <c r="G144" s="12" t="s">
        <v>73</v>
      </c>
      <c r="H144" s="12"/>
      <c r="I144" s="12" t="s">
        <v>176</v>
      </c>
      <c r="J144" s="12"/>
      <c r="K144" s="12">
        <v>5</v>
      </c>
      <c r="L144" s="12">
        <v>50</v>
      </c>
      <c r="M144" s="12" t="s">
        <v>169</v>
      </c>
      <c r="N144" s="20"/>
    </row>
    <row r="145" spans="1:14" ht="11.25" customHeight="1" x14ac:dyDescent="0.2">
      <c r="A145" s="802"/>
      <c r="B145" s="874"/>
      <c r="C145" s="876"/>
      <c r="D145" s="899"/>
      <c r="E145" s="1091" t="s">
        <v>178</v>
      </c>
      <c r="F145" s="1091" t="s">
        <v>178</v>
      </c>
      <c r="G145" s="12" t="s">
        <v>73</v>
      </c>
      <c r="H145" s="12"/>
      <c r="I145" s="12" t="s">
        <v>179</v>
      </c>
      <c r="J145" s="12"/>
      <c r="K145" s="12">
        <v>5</v>
      </c>
      <c r="L145" s="12">
        <v>10</v>
      </c>
      <c r="M145" s="12" t="s">
        <v>169</v>
      </c>
      <c r="N145" s="20"/>
    </row>
    <row r="146" spans="1:14" ht="9.75" customHeight="1" x14ac:dyDescent="0.2">
      <c r="A146" s="802"/>
      <c r="B146" s="874"/>
      <c r="C146" s="876"/>
      <c r="D146" s="899"/>
      <c r="E146" s="1091"/>
      <c r="F146" s="1091"/>
      <c r="G146" s="12"/>
      <c r="H146" s="12"/>
      <c r="I146" s="12"/>
      <c r="J146" s="12"/>
      <c r="K146" s="12"/>
      <c r="L146" s="12"/>
      <c r="M146" s="12"/>
      <c r="N146" s="20"/>
    </row>
    <row r="147" spans="1:14" ht="9.75" customHeight="1" x14ac:dyDescent="0.2">
      <c r="A147" s="802"/>
      <c r="B147" s="874"/>
      <c r="C147" s="876"/>
      <c r="D147" s="899"/>
      <c r="E147" s="1061"/>
      <c r="F147" s="1062"/>
      <c r="G147" s="12"/>
      <c r="H147" s="12"/>
      <c r="I147" s="12"/>
      <c r="J147" s="12"/>
      <c r="K147" s="12"/>
      <c r="L147" s="12"/>
      <c r="M147" s="12"/>
      <c r="N147" s="20"/>
    </row>
    <row r="148" spans="1:14" ht="9.75" customHeight="1" x14ac:dyDescent="0.2">
      <c r="A148" s="803"/>
      <c r="B148" s="875"/>
      <c r="C148" s="877"/>
      <c r="D148" s="900"/>
      <c r="E148" s="830"/>
      <c r="F148" s="831"/>
      <c r="G148" s="18"/>
      <c r="H148" s="18"/>
      <c r="I148" s="18"/>
      <c r="J148" s="18"/>
      <c r="K148" s="18"/>
      <c r="L148" s="18"/>
      <c r="M148" s="18"/>
      <c r="N148" s="20"/>
    </row>
    <row r="149" spans="1:14" ht="12" customHeight="1" x14ac:dyDescent="0.2">
      <c r="A149" s="801" t="s">
        <v>22</v>
      </c>
      <c r="B149" s="873" t="s">
        <v>329</v>
      </c>
      <c r="C149" s="901"/>
      <c r="D149" s="898">
        <v>135</v>
      </c>
      <c r="E149" s="914" t="s">
        <v>216</v>
      </c>
      <c r="F149" s="915"/>
      <c r="G149" s="25" t="s">
        <v>73</v>
      </c>
      <c r="H149" s="25"/>
      <c r="I149" s="25" t="s">
        <v>181</v>
      </c>
      <c r="J149" s="25"/>
      <c r="K149" s="25">
        <v>0.77400000000000002</v>
      </c>
      <c r="L149" s="25" t="s">
        <v>42</v>
      </c>
      <c r="M149" s="25" t="s">
        <v>169</v>
      </c>
      <c r="N149" s="20"/>
    </row>
    <row r="150" spans="1:14" ht="9.75" customHeight="1" x14ac:dyDescent="0.2">
      <c r="A150" s="802"/>
      <c r="B150" s="874"/>
      <c r="C150" s="876"/>
      <c r="D150" s="899"/>
      <c r="E150" s="1061"/>
      <c r="F150" s="1062"/>
      <c r="G150" s="12"/>
      <c r="H150" s="12"/>
      <c r="I150" s="12"/>
      <c r="J150" s="12"/>
      <c r="K150" s="12"/>
      <c r="L150" s="12"/>
      <c r="M150" s="12"/>
      <c r="N150" s="20"/>
    </row>
    <row r="151" spans="1:14" ht="9.75" customHeight="1" x14ac:dyDescent="0.2">
      <c r="A151" s="803"/>
      <c r="B151" s="875"/>
      <c r="C151" s="877"/>
      <c r="D151" s="900"/>
      <c r="E151" s="830"/>
      <c r="F151" s="831"/>
      <c r="G151" s="18"/>
      <c r="H151" s="18"/>
      <c r="I151" s="18"/>
      <c r="J151" s="18"/>
      <c r="K151" s="18"/>
      <c r="L151" s="18"/>
      <c r="M151" s="18"/>
      <c r="N151" s="20"/>
    </row>
    <row r="152" spans="1:14" ht="14.25" customHeight="1" x14ac:dyDescent="0.2">
      <c r="A152" s="801" t="s">
        <v>213</v>
      </c>
      <c r="B152" s="873" t="s">
        <v>182</v>
      </c>
      <c r="C152" s="901"/>
      <c r="D152" s="898">
        <v>10</v>
      </c>
      <c r="E152" s="1077" t="s">
        <v>183</v>
      </c>
      <c r="F152" s="1077" t="s">
        <v>183</v>
      </c>
      <c r="G152" s="25" t="s">
        <v>73</v>
      </c>
      <c r="H152" s="25"/>
      <c r="I152" s="25" t="s">
        <v>217</v>
      </c>
      <c r="J152" s="25"/>
      <c r="K152" s="25">
        <v>3</v>
      </c>
      <c r="L152" s="25">
        <v>100</v>
      </c>
      <c r="M152" s="25" t="s">
        <v>169</v>
      </c>
    </row>
    <row r="153" spans="1:14" ht="12.75" customHeight="1" x14ac:dyDescent="0.2">
      <c r="A153" s="802"/>
      <c r="B153" s="874"/>
      <c r="C153" s="876"/>
      <c r="D153" s="899"/>
      <c r="E153" s="1091" t="s">
        <v>184</v>
      </c>
      <c r="F153" s="1091" t="s">
        <v>184</v>
      </c>
      <c r="G153" s="12" t="s">
        <v>73</v>
      </c>
      <c r="H153" s="12"/>
      <c r="I153" s="12" t="s">
        <v>217</v>
      </c>
      <c r="J153" s="12"/>
      <c r="K153" s="12" t="s">
        <v>185</v>
      </c>
      <c r="L153" s="12">
        <v>20</v>
      </c>
      <c r="M153" s="12" t="s">
        <v>169</v>
      </c>
    </row>
    <row r="154" spans="1:14" ht="12.75" customHeight="1" x14ac:dyDescent="0.2">
      <c r="A154" s="802"/>
      <c r="B154" s="874"/>
      <c r="C154" s="876"/>
      <c r="D154" s="899"/>
      <c r="E154" s="1091"/>
      <c r="F154" s="1091"/>
      <c r="G154" s="12"/>
      <c r="H154" s="12"/>
      <c r="I154" s="12"/>
      <c r="J154" s="12"/>
      <c r="K154" s="12"/>
      <c r="L154" s="12"/>
      <c r="M154" s="12"/>
    </row>
    <row r="155" spans="1:14" ht="9.75" customHeight="1" x14ac:dyDescent="0.2">
      <c r="A155" s="803"/>
      <c r="B155" s="875"/>
      <c r="C155" s="877"/>
      <c r="D155" s="900"/>
      <c r="E155" s="830"/>
      <c r="F155" s="831"/>
      <c r="G155" s="18"/>
      <c r="H155" s="18"/>
      <c r="I155" s="18"/>
      <c r="J155" s="18"/>
      <c r="K155" s="18"/>
      <c r="L155" s="18"/>
      <c r="M155" s="18"/>
    </row>
    <row r="156" spans="1:14" ht="9.75" customHeight="1" thickBot="1" x14ac:dyDescent="0.25">
      <c r="C156" s="140"/>
      <c r="D156" s="52"/>
    </row>
    <row r="157" spans="1:14" ht="12.75" customHeight="1" thickBot="1" x14ac:dyDescent="0.25">
      <c r="B157" s="2" t="s">
        <v>23</v>
      </c>
      <c r="C157" s="140"/>
      <c r="D157" s="193">
        <f>SUM(C63:C155)+SUM(E15:E44)</f>
        <v>8069.5600000000013</v>
      </c>
    </row>
    <row r="158" spans="1:14" ht="9.75" customHeight="1" x14ac:dyDescent="0.2">
      <c r="C158" s="140"/>
      <c r="D158" s="52"/>
    </row>
    <row r="159" spans="1:14" ht="9.75" customHeight="1" x14ac:dyDescent="0.2">
      <c r="D159" s="52"/>
    </row>
    <row r="160" spans="1:14" ht="13.5" customHeight="1" x14ac:dyDescent="0.2">
      <c r="B160" s="363" t="s">
        <v>336</v>
      </c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</row>
    <row r="161" spans="2:17" ht="18" customHeight="1" x14ac:dyDescent="0.2">
      <c r="B161" s="234"/>
      <c r="C161" s="234" t="s">
        <v>187</v>
      </c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</row>
    <row r="162" spans="2:17" ht="17.25" customHeight="1" x14ac:dyDescent="0.2">
      <c r="B162" s="234"/>
      <c r="C162" s="234" t="s">
        <v>361</v>
      </c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</row>
    <row r="163" spans="2:17" ht="17.25" customHeight="1" x14ac:dyDescent="0.2">
      <c r="B163" s="234"/>
      <c r="C163" s="234" t="s">
        <v>188</v>
      </c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</row>
    <row r="164" spans="2:17" ht="9.75" customHeight="1" x14ac:dyDescent="0.2">
      <c r="C164" s="2"/>
    </row>
    <row r="165" spans="2:17" ht="9.75" customHeight="1" x14ac:dyDescent="0.2">
      <c r="C165" s="2"/>
    </row>
    <row r="166" spans="2:17" ht="9.75" customHeight="1" x14ac:dyDescent="0.2">
      <c r="C166" s="2"/>
    </row>
    <row r="167" spans="2:17" ht="9.75" customHeight="1" x14ac:dyDescent="0.2">
      <c r="C167" s="2"/>
    </row>
    <row r="168" spans="2:17" ht="9.75" customHeight="1" x14ac:dyDescent="0.2">
      <c r="C168" s="2"/>
    </row>
    <row r="169" spans="2:17" ht="9.75" customHeight="1" x14ac:dyDescent="0.2">
      <c r="C169" s="2"/>
      <c r="N169" s="4"/>
      <c r="O169" s="4"/>
      <c r="P169" s="4"/>
      <c r="Q169" s="4"/>
    </row>
    <row r="170" spans="2:17" x14ac:dyDescent="0.2">
      <c r="C170" s="2"/>
    </row>
    <row r="171" spans="2:17" x14ac:dyDescent="0.2">
      <c r="C171" s="2"/>
    </row>
    <row r="172" spans="2:17" x14ac:dyDescent="0.2">
      <c r="C172" s="2"/>
    </row>
    <row r="173" spans="2:17" x14ac:dyDescent="0.2">
      <c r="C173" s="2"/>
    </row>
    <row r="174" spans="2:17" x14ac:dyDescent="0.2">
      <c r="C174" s="2"/>
      <c r="M174" s="4"/>
    </row>
    <row r="175" spans="2:17" x14ac:dyDescent="0.2">
      <c r="C175" s="2"/>
    </row>
    <row r="176" spans="2:17" x14ac:dyDescent="0.2">
      <c r="C176" s="2"/>
    </row>
    <row r="177" spans="3:3" x14ac:dyDescent="0.2">
      <c r="C177" s="2"/>
    </row>
    <row r="178" spans="3:3" x14ac:dyDescent="0.2">
      <c r="C178" s="2"/>
    </row>
    <row r="206" spans="3:3" x14ac:dyDescent="0.2">
      <c r="C206" s="2"/>
    </row>
    <row r="207" spans="3:3" x14ac:dyDescent="0.2">
      <c r="C207" s="2"/>
    </row>
  </sheetData>
  <protectedRanges>
    <protectedRange sqref="C6:D6" name="Range1_3"/>
    <protectedRange sqref="G60" name="Range1_5"/>
    <protectedRange sqref="H55:N60" name="Range1_6"/>
    <protectedRange password="CDC0" sqref="H6" name="Range1_2_2"/>
    <protectedRange sqref="G15:N17" name="Range1_7"/>
    <protectedRange sqref="G19:N20" name="Range1_8"/>
    <protectedRange sqref="G26:N26" name="Range1_9"/>
    <protectedRange sqref="G30:N41" name="Range1_10"/>
    <protectedRange sqref="G63:M68 G69:G70 I70:M70 H69:I69 E71:M93 K69:M69" name="Range1_11"/>
    <protectedRange password="CDC0" sqref="E64:F64" name="Range1_11_2_1_4"/>
    <protectedRange password="CDC0" sqref="E63:F63" name="Range1_12_1_5_1_1_3"/>
    <protectedRange password="CDC0" sqref="E65:F68" name="Range1_12_1_5_1_1_6"/>
    <protectedRange password="CDC0" sqref="E69:F69" name="Range1_12_1_1_2_1"/>
    <protectedRange password="CDC0" sqref="E70:F70" name="Range1_12_1_14_1_1"/>
    <protectedRange password="CDC0" sqref="J69" name="Range1_12_1_1_2_1_2"/>
    <protectedRange sqref="E100:M105" name="Range1_12"/>
    <protectedRange sqref="E107:M115 I116" name="Range1_13"/>
    <protectedRange sqref="E116:H116 J116:M116" name="Range1_14"/>
    <protectedRange sqref="E119:M120" name="Range1_15"/>
    <protectedRange sqref="E125:F125 G124:M125" name="Range1_16"/>
    <protectedRange sqref="E129:M129" name="Range1_17"/>
    <protectedRange sqref="E136:M140" name="Range1_18"/>
    <protectedRange sqref="E143:M145" name="Range1_19"/>
    <protectedRange sqref="E149:M149" name="Range1_20"/>
    <protectedRange sqref="E152:M153" name="Range1_21"/>
  </protectedRanges>
  <mergeCells count="218">
    <mergeCell ref="A152:A155"/>
    <mergeCell ref="B152:B155"/>
    <mergeCell ref="C152:C155"/>
    <mergeCell ref="D152:D155"/>
    <mergeCell ref="E155:F155"/>
    <mergeCell ref="E152:F152"/>
    <mergeCell ref="E153:F153"/>
    <mergeCell ref="E154:F154"/>
    <mergeCell ref="A143:A148"/>
    <mergeCell ref="B143:B148"/>
    <mergeCell ref="C143:C148"/>
    <mergeCell ref="D143:D148"/>
    <mergeCell ref="E148:F148"/>
    <mergeCell ref="E146:F146"/>
    <mergeCell ref="E147:F147"/>
    <mergeCell ref="A149:A151"/>
    <mergeCell ref="B149:B151"/>
    <mergeCell ref="C149:C151"/>
    <mergeCell ref="D149:D151"/>
    <mergeCell ref="E149:F149"/>
    <mergeCell ref="E150:F150"/>
    <mergeCell ref="E151:F151"/>
    <mergeCell ref="A136:A142"/>
    <mergeCell ref="E145:F145"/>
    <mergeCell ref="B136:B142"/>
    <mergeCell ref="C136:C142"/>
    <mergeCell ref="D136:D142"/>
    <mergeCell ref="E136:F136"/>
    <mergeCell ref="E137:F137"/>
    <mergeCell ref="E138:F138"/>
    <mergeCell ref="E139:F139"/>
    <mergeCell ref="E140:F140"/>
    <mergeCell ref="E142:F142"/>
    <mergeCell ref="E143:F143"/>
    <mergeCell ref="E144:F144"/>
    <mergeCell ref="E141:F141"/>
    <mergeCell ref="K133:K134"/>
    <mergeCell ref="L133:L134"/>
    <mergeCell ref="M133:M134"/>
    <mergeCell ref="A135:B135"/>
    <mergeCell ref="E135:M135"/>
    <mergeCell ref="G133:G134"/>
    <mergeCell ref="H133:H134"/>
    <mergeCell ref="I133:I134"/>
    <mergeCell ref="J133:J134"/>
    <mergeCell ref="A133:B134"/>
    <mergeCell ref="C133:D133"/>
    <mergeCell ref="E133:F134"/>
    <mergeCell ref="E128:F128"/>
    <mergeCell ref="A129:A132"/>
    <mergeCell ref="A124:A128"/>
    <mergeCell ref="B124:B128"/>
    <mergeCell ref="C124:C128"/>
    <mergeCell ref="D124:D128"/>
    <mergeCell ref="E124:F124"/>
    <mergeCell ref="E125:F125"/>
    <mergeCell ref="D129:D132"/>
    <mergeCell ref="E126:F126"/>
    <mergeCell ref="E127:F127"/>
    <mergeCell ref="B129:B132"/>
    <mergeCell ref="E129:F129"/>
    <mergeCell ref="E130:F130"/>
    <mergeCell ref="E131:F131"/>
    <mergeCell ref="E132:F132"/>
    <mergeCell ref="C129:C132"/>
    <mergeCell ref="A116:A123"/>
    <mergeCell ref="B116:B118"/>
    <mergeCell ref="C116:C118"/>
    <mergeCell ref="D116:D118"/>
    <mergeCell ref="E116:F116"/>
    <mergeCell ref="E117:F117"/>
    <mergeCell ref="C119:C123"/>
    <mergeCell ref="D119:D123"/>
    <mergeCell ref="E121:F121"/>
    <mergeCell ref="E122:F122"/>
    <mergeCell ref="E123:F123"/>
    <mergeCell ref="E118:F118"/>
    <mergeCell ref="B119:B123"/>
    <mergeCell ref="E119:F119"/>
    <mergeCell ref="E120:F120"/>
    <mergeCell ref="A107:A115"/>
    <mergeCell ref="B107:B115"/>
    <mergeCell ref="C107:C115"/>
    <mergeCell ref="D107:D115"/>
    <mergeCell ref="E107:F107"/>
    <mergeCell ref="E111:F111"/>
    <mergeCell ref="E112:F112"/>
    <mergeCell ref="E113:F113"/>
    <mergeCell ref="E114:F114"/>
    <mergeCell ref="E115:F115"/>
    <mergeCell ref="E108:F108"/>
    <mergeCell ref="E109:F109"/>
    <mergeCell ref="E110:F110"/>
    <mergeCell ref="E84:F84"/>
    <mergeCell ref="E96:F96"/>
    <mergeCell ref="E86:F86"/>
    <mergeCell ref="A99:B99"/>
    <mergeCell ref="E99:M99"/>
    <mergeCell ref="A100:A106"/>
    <mergeCell ref="B100:B106"/>
    <mergeCell ref="C100:C106"/>
    <mergeCell ref="D100:D106"/>
    <mergeCell ref="E100:F100"/>
    <mergeCell ref="E101:F101"/>
    <mergeCell ref="E102:F102"/>
    <mergeCell ref="E103:F103"/>
    <mergeCell ref="E104:F104"/>
    <mergeCell ref="E105:F105"/>
    <mergeCell ref="E106:F106"/>
    <mergeCell ref="E87:F87"/>
    <mergeCell ref="E88:F88"/>
    <mergeCell ref="E89:F89"/>
    <mergeCell ref="C46:C50"/>
    <mergeCell ref="C51:C60"/>
    <mergeCell ref="F52:F59"/>
    <mergeCell ref="E97:F97"/>
    <mergeCell ref="E98:F98"/>
    <mergeCell ref="E65:F65"/>
    <mergeCell ref="E85:F85"/>
    <mergeCell ref="E90:F90"/>
    <mergeCell ref="E91:F91"/>
    <mergeCell ref="E92:F92"/>
    <mergeCell ref="E93:F93"/>
    <mergeCell ref="E94:F94"/>
    <mergeCell ref="E95:F95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C10:F10"/>
    <mergeCell ref="C9:F9"/>
    <mergeCell ref="L12:L14"/>
    <mergeCell ref="L61:L62"/>
    <mergeCell ref="I44:N44"/>
    <mergeCell ref="A30:A43"/>
    <mergeCell ref="B30:B43"/>
    <mergeCell ref="C30:C43"/>
    <mergeCell ref="D47:D50"/>
    <mergeCell ref="D51:D60"/>
    <mergeCell ref="E30:E43"/>
    <mergeCell ref="E47:E50"/>
    <mergeCell ref="E51:E60"/>
    <mergeCell ref="M61:M62"/>
    <mergeCell ref="A61:B62"/>
    <mergeCell ref="C61:D61"/>
    <mergeCell ref="E61:F62"/>
    <mergeCell ref="G61:G62"/>
    <mergeCell ref="H61:H62"/>
    <mergeCell ref="I61:I62"/>
    <mergeCell ref="J61:J62"/>
    <mergeCell ref="K61:K62"/>
    <mergeCell ref="F30:F43"/>
    <mergeCell ref="A44:A60"/>
    <mergeCell ref="B15:B18"/>
    <mergeCell ref="C15:C18"/>
    <mergeCell ref="M12:M14"/>
    <mergeCell ref="N12:N14"/>
    <mergeCell ref="G12:G14"/>
    <mergeCell ref="H12:H14"/>
    <mergeCell ref="I12:I14"/>
    <mergeCell ref="J12:J14"/>
    <mergeCell ref="K12:K14"/>
    <mergeCell ref="C12:F12"/>
    <mergeCell ref="D26:D29"/>
    <mergeCell ref="F26:F29"/>
    <mergeCell ref="F47:F50"/>
    <mergeCell ref="G7:K7"/>
    <mergeCell ref="A3:B3"/>
    <mergeCell ref="A4:B4"/>
    <mergeCell ref="C4:D4"/>
    <mergeCell ref="A6:B6"/>
    <mergeCell ref="C6:D6"/>
    <mergeCell ref="A7:B7"/>
    <mergeCell ref="C7:D7"/>
    <mergeCell ref="C3:E3"/>
    <mergeCell ref="A5:B5"/>
    <mergeCell ref="C5:D5"/>
    <mergeCell ref="A8:B8"/>
    <mergeCell ref="C8:F8"/>
    <mergeCell ref="A9:B9"/>
    <mergeCell ref="D15:D18"/>
    <mergeCell ref="F15:F18"/>
    <mergeCell ref="F19:F25"/>
    <mergeCell ref="E15:E18"/>
    <mergeCell ref="E19:E25"/>
    <mergeCell ref="C19:C25"/>
    <mergeCell ref="A15:A18"/>
    <mergeCell ref="A1:I1"/>
    <mergeCell ref="E66:F66"/>
    <mergeCell ref="E67:F67"/>
    <mergeCell ref="E68:F68"/>
    <mergeCell ref="E69:F69"/>
    <mergeCell ref="E70:F70"/>
    <mergeCell ref="E71:F71"/>
    <mergeCell ref="E72:F72"/>
    <mergeCell ref="A63:A98"/>
    <mergeCell ref="B63:B98"/>
    <mergeCell ref="C63:C98"/>
    <mergeCell ref="D63:D98"/>
    <mergeCell ref="A26:A29"/>
    <mergeCell ref="B26:B29"/>
    <mergeCell ref="C26:C29"/>
    <mergeCell ref="E26:E29"/>
    <mergeCell ref="D30:D43"/>
    <mergeCell ref="E63:F63"/>
    <mergeCell ref="E64:F64"/>
    <mergeCell ref="A19:A25"/>
    <mergeCell ref="B19:B25"/>
    <mergeCell ref="D19:D25"/>
    <mergeCell ref="A10:B10"/>
    <mergeCell ref="A12:B14"/>
  </mergeCells>
  <phoneticPr fontId="8" type="noConversion"/>
  <hyperlinks>
    <hyperlink ref="L7" r:id="rId1" display="https://ec.europa.eu/food/system/files/2016-11/cs_vet-med-residues_control_sampling_levels_freq_jme.pdf"/>
  </hyperlinks>
  <pageMargins left="0.75" right="0.75" top="1" bottom="1" header="0.5" footer="0.5"/>
  <pageSetup paperSize="9" scale="55" orientation="landscape" r:id="rId2"/>
  <headerFooter alignWithMargins="0">
    <oddHeader>&amp;CResidue Plan Poultry&amp;RPage &amp;P of &amp;N</oddHeader>
  </headerFooter>
  <rowBreaks count="2" manualBreakCount="2">
    <brk id="60" max="16383" man="1"/>
    <brk id="132" max="1638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2"/>
  <sheetViews>
    <sheetView view="pageBreakPreview" topLeftCell="A148" zoomScaleNormal="100" zoomScaleSheetLayoutView="100" workbookViewId="0">
      <selection activeCell="A63" sqref="A63:B64"/>
    </sheetView>
  </sheetViews>
  <sheetFormatPr defaultColWidth="9.140625" defaultRowHeight="11.25" x14ac:dyDescent="0.2"/>
  <cols>
    <col min="1" max="1" width="3.42578125" style="2" customWidth="1"/>
    <col min="2" max="2" width="24.85546875" style="2" customWidth="1"/>
    <col min="3" max="3" width="8" style="35" customWidth="1"/>
    <col min="4" max="4" width="9.42578125" style="2" customWidth="1"/>
    <col min="5" max="5" width="7.42578125" style="2" customWidth="1"/>
    <col min="6" max="6" width="7.28515625" style="2" customWidth="1"/>
    <col min="7" max="7" width="19.28515625" style="2" customWidth="1"/>
    <col min="8" max="8" width="17.140625" style="2" customWidth="1"/>
    <col min="9" max="9" width="20.5703125" style="2" customWidth="1"/>
    <col min="10" max="10" width="18.42578125" style="2" customWidth="1"/>
    <col min="11" max="11" width="19.5703125" style="2" customWidth="1"/>
    <col min="12" max="12" width="20.140625" style="2" customWidth="1"/>
    <col min="13" max="13" width="21.42578125" style="2" customWidth="1"/>
    <col min="14" max="14" width="15.28515625" style="2" customWidth="1"/>
    <col min="15" max="16384" width="9.140625" style="2"/>
  </cols>
  <sheetData>
    <row r="1" spans="1:14" ht="12.75" x14ac:dyDescent="0.2">
      <c r="A1" s="36" t="s">
        <v>223</v>
      </c>
      <c r="B1" s="1"/>
      <c r="K1" s="334" t="s">
        <v>224</v>
      </c>
      <c r="L1" s="335"/>
      <c r="M1" s="335"/>
    </row>
    <row r="2" spans="1:14" ht="15.75" customHeight="1" x14ac:dyDescent="0.2">
      <c r="K2" s="336" t="s">
        <v>225</v>
      </c>
      <c r="L2" s="335"/>
      <c r="M2" s="335"/>
    </row>
    <row r="3" spans="1:14" ht="18.75" customHeight="1" x14ac:dyDescent="0.2">
      <c r="A3" s="972" t="s">
        <v>330</v>
      </c>
      <c r="B3" s="973"/>
      <c r="C3" s="953" t="s">
        <v>194</v>
      </c>
      <c r="D3" s="954"/>
      <c r="E3" s="955"/>
      <c r="F3" s="4"/>
      <c r="H3" s="119" t="s">
        <v>272</v>
      </c>
      <c r="I3" s="175"/>
      <c r="K3" s="334" t="s">
        <v>192</v>
      </c>
      <c r="L3" s="335"/>
      <c r="M3" s="335"/>
    </row>
    <row r="4" spans="1:14" ht="12.75" customHeight="1" x14ac:dyDescent="0.2">
      <c r="A4" s="970" t="s">
        <v>274</v>
      </c>
      <c r="B4" s="971"/>
      <c r="C4" s="1096">
        <v>2022</v>
      </c>
      <c r="D4" s="1097"/>
      <c r="E4" s="3"/>
      <c r="F4" s="4"/>
      <c r="G4" s="4"/>
      <c r="K4" s="334" t="s">
        <v>362</v>
      </c>
      <c r="L4" s="335"/>
      <c r="M4" s="335"/>
    </row>
    <row r="5" spans="1:14" ht="12.75" customHeight="1" thickBot="1" x14ac:dyDescent="0.25">
      <c r="A5" s="972" t="s">
        <v>276</v>
      </c>
      <c r="B5" s="973"/>
      <c r="C5" s="1033" t="s">
        <v>342</v>
      </c>
      <c r="D5" s="1034"/>
      <c r="E5" s="50"/>
      <c r="F5" s="4"/>
      <c r="G5" s="4"/>
    </row>
    <row r="6" spans="1:14" ht="46.5" customHeight="1" thickBot="1" x14ac:dyDescent="0.25">
      <c r="A6" s="1028" t="s">
        <v>294</v>
      </c>
      <c r="B6" s="1029"/>
      <c r="C6" s="1103">
        <v>13788</v>
      </c>
      <c r="D6" s="1104"/>
      <c r="E6" s="3"/>
      <c r="F6" s="4"/>
      <c r="G6" s="128" t="s">
        <v>333</v>
      </c>
      <c r="H6" s="112"/>
      <c r="I6" s="214"/>
    </row>
    <row r="7" spans="1:14" ht="57.95" customHeight="1" thickBot="1" x14ac:dyDescent="0.25">
      <c r="A7" s="1028" t="s">
        <v>332</v>
      </c>
      <c r="B7" s="1032"/>
      <c r="C7" s="1103">
        <v>13788</v>
      </c>
      <c r="D7" s="1104"/>
      <c r="E7" s="52"/>
      <c r="F7" s="52"/>
      <c r="G7" s="816"/>
      <c r="H7" s="817"/>
      <c r="I7" s="817"/>
      <c r="J7" s="817"/>
      <c r="K7" s="818"/>
      <c r="L7" s="200" t="str">
        <f>Яловиччина!$K$7</f>
        <v>Sampling levels and frequencies</v>
      </c>
    </row>
    <row r="8" spans="1:14" ht="17.25" customHeight="1" thickBot="1" x14ac:dyDescent="0.25">
      <c r="A8" s="1017" t="s">
        <v>278</v>
      </c>
      <c r="B8" s="973"/>
      <c r="C8" s="1092" t="s">
        <v>296</v>
      </c>
      <c r="D8" s="1093"/>
      <c r="E8" s="1094"/>
      <c r="F8" s="1095"/>
      <c r="G8" s="368" t="s">
        <v>297</v>
      </c>
      <c r="H8" s="362" t="s">
        <v>298</v>
      </c>
    </row>
    <row r="9" spans="1:14" ht="22.5" customHeight="1" thickBot="1" x14ac:dyDescent="0.25">
      <c r="A9" s="1017" t="s">
        <v>279</v>
      </c>
      <c r="B9" s="1018"/>
      <c r="C9" s="851">
        <f>IF(C7&lt;5000, (C7*0.5%),(IF(C7&lt;40000,200,C7*0.5%)))</f>
        <v>200</v>
      </c>
      <c r="D9" s="852"/>
      <c r="E9" s="852"/>
      <c r="F9" s="853"/>
      <c r="G9" s="39"/>
      <c r="H9" s="6"/>
      <c r="J9" s="202"/>
    </row>
    <row r="10" spans="1:14" ht="14.25" customHeight="1" thickBot="1" x14ac:dyDescent="0.25">
      <c r="A10" s="1017" t="s">
        <v>283</v>
      </c>
      <c r="B10" s="1018"/>
      <c r="C10" s="951">
        <f>F15+F19+F26+F30+F44+D65+D100+D131+D137+D156</f>
        <v>207</v>
      </c>
      <c r="D10" s="1044"/>
      <c r="E10" s="1044"/>
      <c r="F10" s="952"/>
      <c r="G10" s="40"/>
      <c r="H10" s="7"/>
    </row>
    <row r="11" spans="1:14" ht="14.25" customHeight="1" x14ac:dyDescent="0.2">
      <c r="B11" s="8"/>
      <c r="C11" s="139"/>
      <c r="D11" s="52"/>
      <c r="E11" s="52"/>
      <c r="F11" s="52"/>
      <c r="G11" s="9"/>
      <c r="H11" s="9"/>
    </row>
    <row r="12" spans="1:14" ht="14.25" customHeight="1" x14ac:dyDescent="0.2">
      <c r="A12" s="1019" t="s">
        <v>281</v>
      </c>
      <c r="B12" s="1050"/>
      <c r="C12" s="1100" t="s">
        <v>331</v>
      </c>
      <c r="D12" s="1101"/>
      <c r="E12" s="1101"/>
      <c r="F12" s="1102"/>
      <c r="G12" s="1035" t="s">
        <v>284</v>
      </c>
      <c r="H12" s="1035" t="s">
        <v>285</v>
      </c>
      <c r="I12" s="1035" t="s">
        <v>286</v>
      </c>
      <c r="J12" s="1035" t="s">
        <v>287</v>
      </c>
      <c r="K12" s="1035" t="s">
        <v>288</v>
      </c>
      <c r="L12" s="1035" t="s">
        <v>289</v>
      </c>
      <c r="M12" s="1035" t="s">
        <v>290</v>
      </c>
      <c r="N12" s="1038" t="s">
        <v>291</v>
      </c>
    </row>
    <row r="13" spans="1:14" ht="21.75" customHeight="1" x14ac:dyDescent="0.2">
      <c r="A13" s="1021"/>
      <c r="B13" s="1052"/>
      <c r="C13" s="197" t="s">
        <v>343</v>
      </c>
      <c r="D13" s="197" t="s">
        <v>344</v>
      </c>
      <c r="E13" s="197" t="s">
        <v>345</v>
      </c>
      <c r="F13" s="369" t="s">
        <v>345</v>
      </c>
      <c r="G13" s="1036"/>
      <c r="H13" s="1036"/>
      <c r="I13" s="1036"/>
      <c r="J13" s="1036"/>
      <c r="K13" s="1036"/>
      <c r="L13" s="1036"/>
      <c r="M13" s="1036"/>
      <c r="N13" s="1039"/>
    </row>
    <row r="14" spans="1:14" ht="38.25" customHeight="1" x14ac:dyDescent="0.2">
      <c r="A14" s="1098"/>
      <c r="B14" s="1099"/>
      <c r="C14" s="197" t="s">
        <v>279</v>
      </c>
      <c r="D14" s="197" t="s">
        <v>279</v>
      </c>
      <c r="E14" s="197" t="s">
        <v>279</v>
      </c>
      <c r="F14" s="369" t="s">
        <v>283</v>
      </c>
      <c r="G14" s="1037"/>
      <c r="H14" s="1036"/>
      <c r="I14" s="1037"/>
      <c r="J14" s="1037"/>
      <c r="K14" s="1037"/>
      <c r="L14" s="1037"/>
      <c r="M14" s="1037"/>
      <c r="N14" s="1040"/>
    </row>
    <row r="15" spans="1:14" ht="9.75" customHeight="1" x14ac:dyDescent="0.2">
      <c r="A15" s="801" t="s">
        <v>4</v>
      </c>
      <c r="B15" s="878" t="s">
        <v>340</v>
      </c>
      <c r="C15" s="881">
        <f>(C9*0.5)/5/2</f>
        <v>10</v>
      </c>
      <c r="D15" s="1010">
        <f>C15</f>
        <v>10</v>
      </c>
      <c r="E15" s="1010">
        <f>SUM(C15:D18)</f>
        <v>20</v>
      </c>
      <c r="F15" s="819">
        <v>20</v>
      </c>
      <c r="G15" s="168" t="s">
        <v>35</v>
      </c>
      <c r="H15" s="27" t="s">
        <v>39</v>
      </c>
      <c r="I15" s="27"/>
      <c r="J15" s="27" t="s">
        <v>40</v>
      </c>
      <c r="K15" s="27"/>
      <c r="L15" s="27">
        <v>0.5</v>
      </c>
      <c r="M15" s="27" t="s">
        <v>42</v>
      </c>
      <c r="N15" s="27" t="s">
        <v>43</v>
      </c>
    </row>
    <row r="16" spans="1:14" ht="9.75" customHeight="1" x14ac:dyDescent="0.2">
      <c r="A16" s="802"/>
      <c r="B16" s="879"/>
      <c r="C16" s="882"/>
      <c r="D16" s="1011"/>
      <c r="E16" s="1011"/>
      <c r="F16" s="820"/>
      <c r="G16" s="69" t="s">
        <v>36</v>
      </c>
      <c r="H16" s="70" t="s">
        <v>39</v>
      </c>
      <c r="I16" s="70"/>
      <c r="J16" s="70" t="s">
        <v>40</v>
      </c>
      <c r="K16" s="70"/>
      <c r="L16" s="70">
        <v>0.62</v>
      </c>
      <c r="M16" s="70" t="s">
        <v>42</v>
      </c>
      <c r="N16" s="70" t="s">
        <v>43</v>
      </c>
    </row>
    <row r="17" spans="1:14" ht="9.75" customHeight="1" x14ac:dyDescent="0.2">
      <c r="A17" s="802"/>
      <c r="B17" s="879"/>
      <c r="C17" s="882"/>
      <c r="D17" s="1011"/>
      <c r="E17" s="1011"/>
      <c r="F17" s="820"/>
      <c r="G17" s="73" t="s">
        <v>37</v>
      </c>
      <c r="H17" s="71" t="s">
        <v>39</v>
      </c>
      <c r="I17" s="71"/>
      <c r="J17" s="71" t="s">
        <v>40</v>
      </c>
      <c r="K17" s="71"/>
      <c r="L17" s="71">
        <v>0.56000000000000005</v>
      </c>
      <c r="M17" s="71" t="s">
        <v>42</v>
      </c>
      <c r="N17" s="71" t="s">
        <v>43</v>
      </c>
    </row>
    <row r="18" spans="1:14" ht="9.75" customHeight="1" x14ac:dyDescent="0.2">
      <c r="A18" s="803"/>
      <c r="B18" s="880"/>
      <c r="C18" s="883"/>
      <c r="D18" s="1012"/>
      <c r="E18" s="1012"/>
      <c r="F18" s="821"/>
      <c r="G18" s="16"/>
      <c r="H18" s="18"/>
      <c r="I18" s="18"/>
      <c r="J18" s="18"/>
      <c r="K18" s="18"/>
      <c r="L18" s="18"/>
      <c r="M18" s="18"/>
      <c r="N18" s="18"/>
    </row>
    <row r="19" spans="1:14" ht="9.75" customHeight="1" x14ac:dyDescent="0.2">
      <c r="A19" s="801" t="s">
        <v>6</v>
      </c>
      <c r="B19" s="878" t="s">
        <v>341</v>
      </c>
      <c r="C19" s="881">
        <f>C15</f>
        <v>10</v>
      </c>
      <c r="D19" s="1010">
        <f>C19</f>
        <v>10</v>
      </c>
      <c r="E19" s="1010">
        <f>SUM(C19:D25)</f>
        <v>20</v>
      </c>
      <c r="F19" s="819">
        <v>20</v>
      </c>
      <c r="G19" s="33" t="s">
        <v>47</v>
      </c>
      <c r="H19" s="25" t="s">
        <v>39</v>
      </c>
      <c r="I19" s="25"/>
      <c r="J19" s="25" t="s">
        <v>40</v>
      </c>
      <c r="K19" s="25"/>
      <c r="L19" s="25">
        <v>0.35</v>
      </c>
      <c r="M19" s="25" t="s">
        <v>42</v>
      </c>
      <c r="N19" s="25" t="s">
        <v>43</v>
      </c>
    </row>
    <row r="20" spans="1:14" ht="9.75" customHeight="1" x14ac:dyDescent="0.2">
      <c r="A20" s="802"/>
      <c r="B20" s="879"/>
      <c r="C20" s="882"/>
      <c r="D20" s="1011"/>
      <c r="E20" s="1011"/>
      <c r="F20" s="820"/>
      <c r="G20" s="10" t="s">
        <v>50</v>
      </c>
      <c r="H20" s="11" t="s">
        <v>73</v>
      </c>
      <c r="I20" s="11"/>
      <c r="J20" s="11" t="s">
        <v>40</v>
      </c>
      <c r="K20" s="11"/>
      <c r="L20" s="11">
        <v>0.6</v>
      </c>
      <c r="M20" s="11" t="s">
        <v>42</v>
      </c>
      <c r="N20" s="11" t="s">
        <v>43</v>
      </c>
    </row>
    <row r="21" spans="1:14" ht="9.75" customHeight="1" x14ac:dyDescent="0.2">
      <c r="A21" s="802"/>
      <c r="B21" s="879"/>
      <c r="C21" s="882"/>
      <c r="D21" s="1011"/>
      <c r="E21" s="1011"/>
      <c r="F21" s="820"/>
      <c r="G21" s="10"/>
      <c r="H21" s="11"/>
      <c r="I21" s="11"/>
      <c r="J21" s="11"/>
      <c r="K21" s="11"/>
      <c r="L21" s="11"/>
      <c r="M21" s="11"/>
      <c r="N21" s="11"/>
    </row>
    <row r="22" spans="1:14" ht="9.75" customHeight="1" x14ac:dyDescent="0.2">
      <c r="A22" s="802"/>
      <c r="B22" s="879"/>
      <c r="C22" s="882"/>
      <c r="D22" s="1011"/>
      <c r="E22" s="1011"/>
      <c r="F22" s="820"/>
      <c r="G22" s="14"/>
      <c r="H22" s="12"/>
      <c r="I22" s="12"/>
      <c r="J22" s="12"/>
      <c r="K22" s="12"/>
      <c r="L22" s="12"/>
      <c r="M22" s="12"/>
      <c r="N22" s="12"/>
    </row>
    <row r="23" spans="1:14" ht="9.75" customHeight="1" x14ac:dyDescent="0.2">
      <c r="A23" s="802"/>
      <c r="B23" s="879"/>
      <c r="C23" s="882"/>
      <c r="D23" s="1011"/>
      <c r="E23" s="1011"/>
      <c r="F23" s="820"/>
      <c r="G23" s="19"/>
      <c r="H23" s="15"/>
      <c r="I23" s="15"/>
      <c r="J23" s="15"/>
      <c r="K23" s="15"/>
      <c r="L23" s="15"/>
      <c r="M23" s="15"/>
      <c r="N23" s="15"/>
    </row>
    <row r="24" spans="1:14" ht="9.75" customHeight="1" x14ac:dyDescent="0.2">
      <c r="A24" s="802"/>
      <c r="B24" s="879"/>
      <c r="C24" s="882"/>
      <c r="D24" s="1011"/>
      <c r="E24" s="1011"/>
      <c r="F24" s="820"/>
      <c r="G24" s="19"/>
      <c r="H24" s="15"/>
      <c r="I24" s="15"/>
      <c r="J24" s="15"/>
      <c r="K24" s="15"/>
      <c r="L24" s="15"/>
      <c r="M24" s="15"/>
      <c r="N24" s="15"/>
    </row>
    <row r="25" spans="1:14" ht="9.75" customHeight="1" x14ac:dyDescent="0.2">
      <c r="A25" s="803"/>
      <c r="B25" s="880"/>
      <c r="C25" s="883"/>
      <c r="D25" s="1012"/>
      <c r="E25" s="1012"/>
      <c r="F25" s="821"/>
      <c r="G25" s="19"/>
      <c r="H25" s="15"/>
      <c r="I25" s="15"/>
      <c r="J25" s="15"/>
      <c r="K25" s="15"/>
      <c r="L25" s="15"/>
      <c r="M25" s="15"/>
      <c r="N25" s="15"/>
    </row>
    <row r="26" spans="1:14" ht="9.75" customHeight="1" x14ac:dyDescent="0.2">
      <c r="A26" s="801" t="s">
        <v>7</v>
      </c>
      <c r="B26" s="878" t="s">
        <v>346</v>
      </c>
      <c r="C26" s="881">
        <f>C15</f>
        <v>10</v>
      </c>
      <c r="D26" s="1010">
        <f>C26</f>
        <v>10</v>
      </c>
      <c r="E26" s="1010">
        <f>SUM(C26:D29)</f>
        <v>20</v>
      </c>
      <c r="F26" s="819">
        <v>20</v>
      </c>
      <c r="G26" s="33" t="s">
        <v>56</v>
      </c>
      <c r="H26" s="25" t="s">
        <v>39</v>
      </c>
      <c r="I26" s="25"/>
      <c r="J26" s="25" t="s">
        <v>40</v>
      </c>
      <c r="K26" s="25"/>
      <c r="L26" s="25">
        <v>0.67</v>
      </c>
      <c r="M26" s="25" t="s">
        <v>42</v>
      </c>
      <c r="N26" s="733" t="s">
        <v>43</v>
      </c>
    </row>
    <row r="27" spans="1:14" ht="9.75" customHeight="1" x14ac:dyDescent="0.2">
      <c r="A27" s="802"/>
      <c r="B27" s="879"/>
      <c r="C27" s="882"/>
      <c r="D27" s="1011"/>
      <c r="E27" s="1011"/>
      <c r="F27" s="820"/>
      <c r="G27" s="10"/>
      <c r="H27" s="11"/>
      <c r="I27" s="11"/>
      <c r="J27" s="11"/>
      <c r="K27" s="11"/>
      <c r="L27" s="11"/>
      <c r="M27" s="11"/>
      <c r="N27" s="11"/>
    </row>
    <row r="28" spans="1:14" ht="9.75" customHeight="1" x14ac:dyDescent="0.2">
      <c r="A28" s="802"/>
      <c r="B28" s="879"/>
      <c r="C28" s="882"/>
      <c r="D28" s="1011"/>
      <c r="E28" s="1011"/>
      <c r="F28" s="820"/>
      <c r="G28" s="14"/>
      <c r="H28" s="12"/>
      <c r="I28" s="12"/>
      <c r="J28" s="12"/>
      <c r="K28" s="12"/>
      <c r="L28" s="12"/>
      <c r="M28" s="12"/>
      <c r="N28" s="12"/>
    </row>
    <row r="29" spans="1:14" ht="9.75" customHeight="1" x14ac:dyDescent="0.2">
      <c r="A29" s="802"/>
      <c r="B29" s="879"/>
      <c r="C29" s="883"/>
      <c r="D29" s="1012"/>
      <c r="E29" s="1012"/>
      <c r="F29" s="821"/>
      <c r="G29" s="19"/>
      <c r="H29" s="15"/>
      <c r="I29" s="15"/>
      <c r="J29" s="15"/>
      <c r="K29" s="15"/>
      <c r="L29" s="15"/>
      <c r="M29" s="15"/>
      <c r="N29" s="15"/>
    </row>
    <row r="30" spans="1:14" ht="11.25" customHeight="1" x14ac:dyDescent="0.2">
      <c r="A30" s="801" t="s">
        <v>8</v>
      </c>
      <c r="B30" s="885" t="s">
        <v>347</v>
      </c>
      <c r="C30" s="881">
        <f>C15</f>
        <v>10</v>
      </c>
      <c r="D30" s="1010">
        <f>C30</f>
        <v>10</v>
      </c>
      <c r="E30" s="1010">
        <f>SUM(C30:D43)</f>
        <v>20</v>
      </c>
      <c r="F30" s="819">
        <v>20</v>
      </c>
      <c r="G30" s="503" t="s">
        <v>57</v>
      </c>
      <c r="H30" s="401" t="s">
        <v>39</v>
      </c>
      <c r="I30" s="401"/>
      <c r="J30" s="401" t="s">
        <v>40</v>
      </c>
      <c r="K30" s="401"/>
      <c r="L30" s="401">
        <v>0.11</v>
      </c>
      <c r="M30" s="401" t="s">
        <v>42</v>
      </c>
      <c r="N30" s="401" t="s">
        <v>43</v>
      </c>
    </row>
    <row r="31" spans="1:14" ht="9.75" customHeight="1" x14ac:dyDescent="0.2">
      <c r="A31" s="802"/>
      <c r="B31" s="874"/>
      <c r="C31" s="882"/>
      <c r="D31" s="1011"/>
      <c r="E31" s="1011"/>
      <c r="F31" s="820"/>
      <c r="G31" s="14" t="s">
        <v>60</v>
      </c>
      <c r="H31" s="12" t="s">
        <v>39</v>
      </c>
      <c r="I31" s="12"/>
      <c r="J31" s="12" t="s">
        <v>40</v>
      </c>
      <c r="K31" s="12"/>
      <c r="L31" s="12">
        <v>0.52</v>
      </c>
      <c r="M31" s="12" t="s">
        <v>42</v>
      </c>
      <c r="N31" s="12" t="s">
        <v>43</v>
      </c>
    </row>
    <row r="32" spans="1:14" ht="9.75" customHeight="1" x14ac:dyDescent="0.2">
      <c r="A32" s="802"/>
      <c r="B32" s="874"/>
      <c r="C32" s="882"/>
      <c r="D32" s="1011"/>
      <c r="E32" s="1011"/>
      <c r="F32" s="820"/>
      <c r="G32" s="19" t="s">
        <v>58</v>
      </c>
      <c r="H32" s="15" t="s">
        <v>39</v>
      </c>
      <c r="I32" s="15"/>
      <c r="J32" s="15" t="s">
        <v>40</v>
      </c>
      <c r="K32" s="15"/>
      <c r="L32" s="15">
        <v>0.44</v>
      </c>
      <c r="M32" s="15" t="s">
        <v>42</v>
      </c>
      <c r="N32" s="15" t="s">
        <v>43</v>
      </c>
    </row>
    <row r="33" spans="1:14" ht="9.75" customHeight="1" x14ac:dyDescent="0.2">
      <c r="A33" s="802"/>
      <c r="B33" s="874"/>
      <c r="C33" s="882"/>
      <c r="D33" s="1011"/>
      <c r="E33" s="1011"/>
      <c r="F33" s="820"/>
      <c r="G33" s="19" t="s">
        <v>61</v>
      </c>
      <c r="H33" s="15" t="s">
        <v>39</v>
      </c>
      <c r="I33" s="15"/>
      <c r="J33" s="15" t="s">
        <v>40</v>
      </c>
      <c r="K33" s="15"/>
      <c r="L33" s="15">
        <v>0.53</v>
      </c>
      <c r="M33" s="15" t="s">
        <v>42</v>
      </c>
      <c r="N33" s="15" t="s">
        <v>43</v>
      </c>
    </row>
    <row r="34" spans="1:14" ht="9.75" customHeight="1" x14ac:dyDescent="0.2">
      <c r="A34" s="802"/>
      <c r="B34" s="874"/>
      <c r="C34" s="882"/>
      <c r="D34" s="1011"/>
      <c r="E34" s="1011"/>
      <c r="F34" s="820"/>
      <c r="G34" s="19" t="s">
        <v>63</v>
      </c>
      <c r="H34" s="15" t="s">
        <v>39</v>
      </c>
      <c r="I34" s="15"/>
      <c r="J34" s="15" t="s">
        <v>40</v>
      </c>
      <c r="K34" s="15"/>
      <c r="L34" s="15">
        <v>0.53</v>
      </c>
      <c r="M34" s="15" t="s">
        <v>42</v>
      </c>
      <c r="N34" s="15" t="s">
        <v>43</v>
      </c>
    </row>
    <row r="35" spans="1:14" ht="9.75" customHeight="1" x14ac:dyDescent="0.2">
      <c r="A35" s="802"/>
      <c r="B35" s="874"/>
      <c r="C35" s="882"/>
      <c r="D35" s="1011"/>
      <c r="E35" s="1011"/>
      <c r="F35" s="820"/>
      <c r="G35" s="19" t="s">
        <v>64</v>
      </c>
      <c r="H35" s="15" t="s">
        <v>39</v>
      </c>
      <c r="I35" s="15"/>
      <c r="J35" s="15" t="s">
        <v>40</v>
      </c>
      <c r="K35" s="15"/>
      <c r="L35" s="15">
        <v>0.11</v>
      </c>
      <c r="M35" s="15" t="s">
        <v>42</v>
      </c>
      <c r="N35" s="15" t="s">
        <v>43</v>
      </c>
    </row>
    <row r="36" spans="1:14" ht="9.75" customHeight="1" x14ac:dyDescent="0.2">
      <c r="A36" s="802"/>
      <c r="B36" s="874"/>
      <c r="C36" s="882"/>
      <c r="D36" s="1011"/>
      <c r="E36" s="1011"/>
      <c r="F36" s="820"/>
      <c r="G36" s="19" t="s">
        <v>65</v>
      </c>
      <c r="H36" s="15" t="s">
        <v>39</v>
      </c>
      <c r="I36" s="15"/>
      <c r="J36" s="15" t="s">
        <v>40</v>
      </c>
      <c r="K36" s="15"/>
      <c r="L36" s="15">
        <v>0.43</v>
      </c>
      <c r="M36" s="15" t="s">
        <v>42</v>
      </c>
      <c r="N36" s="15" t="s">
        <v>43</v>
      </c>
    </row>
    <row r="37" spans="1:14" ht="9.75" customHeight="1" x14ac:dyDescent="0.2">
      <c r="A37" s="802"/>
      <c r="B37" s="874"/>
      <c r="C37" s="882"/>
      <c r="D37" s="1011"/>
      <c r="E37" s="1011"/>
      <c r="F37" s="820"/>
      <c r="G37" s="19" t="s">
        <v>66</v>
      </c>
      <c r="H37" s="15" t="s">
        <v>39</v>
      </c>
      <c r="I37" s="15"/>
      <c r="J37" s="15" t="s">
        <v>40</v>
      </c>
      <c r="K37" s="15"/>
      <c r="L37" s="15">
        <v>0.42</v>
      </c>
      <c r="M37" s="15" t="s">
        <v>42</v>
      </c>
      <c r="N37" s="15" t="s">
        <v>43</v>
      </c>
    </row>
    <row r="38" spans="1:14" ht="9.75" customHeight="1" x14ac:dyDescent="0.2">
      <c r="A38" s="802"/>
      <c r="B38" s="874"/>
      <c r="C38" s="882"/>
      <c r="D38" s="1011"/>
      <c r="E38" s="1011"/>
      <c r="F38" s="820"/>
      <c r="G38" s="19" t="s">
        <v>67</v>
      </c>
      <c r="H38" s="15" t="s">
        <v>39</v>
      </c>
      <c r="I38" s="15"/>
      <c r="J38" s="15" t="s">
        <v>40</v>
      </c>
      <c r="K38" s="15"/>
      <c r="L38" s="15">
        <v>0.11</v>
      </c>
      <c r="M38" s="15" t="s">
        <v>42</v>
      </c>
      <c r="N38" s="15" t="s">
        <v>43</v>
      </c>
    </row>
    <row r="39" spans="1:14" ht="9.75" customHeight="1" x14ac:dyDescent="0.2">
      <c r="A39" s="802"/>
      <c r="B39" s="874"/>
      <c r="C39" s="882"/>
      <c r="D39" s="1011"/>
      <c r="E39" s="1011"/>
      <c r="F39" s="820"/>
      <c r="G39" s="19" t="s">
        <v>68</v>
      </c>
      <c r="H39" s="15" t="s">
        <v>39</v>
      </c>
      <c r="I39" s="15"/>
      <c r="J39" s="15" t="s">
        <v>40</v>
      </c>
      <c r="K39" s="15"/>
      <c r="L39" s="15">
        <v>0.11</v>
      </c>
      <c r="M39" s="15" t="s">
        <v>42</v>
      </c>
      <c r="N39" s="15" t="s">
        <v>43</v>
      </c>
    </row>
    <row r="40" spans="1:14" ht="9.75" customHeight="1" x14ac:dyDescent="0.2">
      <c r="A40" s="802"/>
      <c r="B40" s="874"/>
      <c r="C40" s="882"/>
      <c r="D40" s="1011"/>
      <c r="E40" s="1011"/>
      <c r="F40" s="820"/>
      <c r="G40" s="19" t="s">
        <v>70</v>
      </c>
      <c r="H40" s="15" t="s">
        <v>39</v>
      </c>
      <c r="I40" s="15"/>
      <c r="J40" s="15" t="s">
        <v>40</v>
      </c>
      <c r="K40" s="15"/>
      <c r="L40" s="15">
        <v>0.54</v>
      </c>
      <c r="M40" s="15" t="s">
        <v>42</v>
      </c>
      <c r="N40" s="15" t="s">
        <v>43</v>
      </c>
    </row>
    <row r="41" spans="1:14" ht="9.75" customHeight="1" x14ac:dyDescent="0.2">
      <c r="A41" s="802"/>
      <c r="B41" s="874"/>
      <c r="C41" s="882"/>
      <c r="D41" s="1011"/>
      <c r="E41" s="1011"/>
      <c r="F41" s="820"/>
      <c r="G41" s="19" t="s">
        <v>69</v>
      </c>
      <c r="H41" s="15" t="s">
        <v>39</v>
      </c>
      <c r="I41" s="15"/>
      <c r="J41" s="15" t="s">
        <v>40</v>
      </c>
      <c r="K41" s="15"/>
      <c r="L41" s="15">
        <v>0.46</v>
      </c>
      <c r="M41" s="15" t="s">
        <v>42</v>
      </c>
      <c r="N41" s="15" t="s">
        <v>43</v>
      </c>
    </row>
    <row r="42" spans="1:14" ht="9.75" customHeight="1" x14ac:dyDescent="0.2">
      <c r="A42" s="802"/>
      <c r="B42" s="874"/>
      <c r="C42" s="882"/>
      <c r="D42" s="1011"/>
      <c r="E42" s="1011"/>
      <c r="F42" s="820"/>
      <c r="G42" s="19"/>
      <c r="H42" s="15"/>
      <c r="I42" s="15"/>
      <c r="J42" s="15"/>
      <c r="K42" s="15"/>
      <c r="L42" s="15"/>
      <c r="M42" s="15"/>
      <c r="N42" s="15"/>
    </row>
    <row r="43" spans="1:14" ht="9.75" customHeight="1" x14ac:dyDescent="0.2">
      <c r="A43" s="803"/>
      <c r="B43" s="875"/>
      <c r="C43" s="883"/>
      <c r="D43" s="1012"/>
      <c r="E43" s="1012"/>
      <c r="F43" s="821"/>
      <c r="G43" s="21"/>
      <c r="H43" s="17"/>
      <c r="I43" s="17"/>
      <c r="J43" s="17"/>
      <c r="K43" s="17"/>
      <c r="L43" s="17"/>
      <c r="M43" s="17"/>
      <c r="N43" s="17"/>
    </row>
    <row r="44" spans="1:14" ht="19.5" customHeight="1" x14ac:dyDescent="0.2">
      <c r="A44" s="801" t="s">
        <v>9</v>
      </c>
      <c r="B44" s="452" t="s">
        <v>309</v>
      </c>
      <c r="C44" s="110">
        <f>C15</f>
        <v>10</v>
      </c>
      <c r="D44" s="180">
        <f>C44</f>
        <v>10</v>
      </c>
      <c r="E44" s="180">
        <f>SUM(C44:D44)</f>
        <v>20</v>
      </c>
      <c r="F44" s="121">
        <f>F45+F47+F52+F60</f>
        <v>20</v>
      </c>
      <c r="G44" s="177"/>
      <c r="H44" s="451"/>
      <c r="I44" s="1045"/>
      <c r="J44" s="1045"/>
      <c r="K44" s="1045"/>
      <c r="L44" s="1045"/>
      <c r="M44" s="1045"/>
      <c r="N44" s="1046"/>
    </row>
    <row r="45" spans="1:14" ht="9.75" customHeight="1" x14ac:dyDescent="0.2">
      <c r="A45" s="802"/>
      <c r="B45" s="446" t="s">
        <v>302</v>
      </c>
      <c r="C45" s="179"/>
      <c r="D45" s="181"/>
      <c r="E45" s="181"/>
      <c r="F45" s="212">
        <v>5</v>
      </c>
      <c r="G45" s="769" t="s">
        <v>71</v>
      </c>
      <c r="H45" s="770" t="s">
        <v>73</v>
      </c>
      <c r="I45" s="770" t="s">
        <v>74</v>
      </c>
      <c r="J45" s="770" t="s">
        <v>40</v>
      </c>
      <c r="K45" s="651">
        <v>0.09</v>
      </c>
      <c r="L45" s="770">
        <v>0.1</v>
      </c>
      <c r="M45" s="770" t="s">
        <v>42</v>
      </c>
      <c r="N45" s="770" t="s">
        <v>43</v>
      </c>
    </row>
    <row r="46" spans="1:14" ht="9.75" customHeight="1" x14ac:dyDescent="0.2">
      <c r="A46" s="802"/>
      <c r="B46" s="757" t="s">
        <v>303</v>
      </c>
      <c r="C46" s="895"/>
      <c r="D46" s="213"/>
      <c r="E46" s="213"/>
      <c r="F46" s="145"/>
      <c r="G46" s="178"/>
      <c r="H46" s="24"/>
      <c r="I46" s="24"/>
      <c r="J46" s="24"/>
      <c r="K46" s="24"/>
      <c r="L46" s="24"/>
      <c r="M46" s="24"/>
      <c r="N46" s="24"/>
    </row>
    <row r="47" spans="1:14" ht="9.75" customHeight="1" x14ac:dyDescent="0.2">
      <c r="A47" s="802"/>
      <c r="B47" s="45" t="s">
        <v>307</v>
      </c>
      <c r="C47" s="1059"/>
      <c r="D47" s="1047"/>
      <c r="E47" s="1047"/>
      <c r="F47" s="809">
        <v>5</v>
      </c>
      <c r="G47" s="33" t="s">
        <v>72</v>
      </c>
      <c r="H47" s="25" t="s">
        <v>73</v>
      </c>
      <c r="I47" s="25" t="s">
        <v>74</v>
      </c>
      <c r="J47" s="25" t="s">
        <v>40</v>
      </c>
      <c r="K47" s="277">
        <v>0.4</v>
      </c>
      <c r="L47" s="25">
        <v>0.56000000000000005</v>
      </c>
      <c r="M47" s="25" t="s">
        <v>42</v>
      </c>
      <c r="N47" s="25" t="s">
        <v>43</v>
      </c>
    </row>
    <row r="48" spans="1:14" ht="9.75" customHeight="1" x14ac:dyDescent="0.2">
      <c r="A48" s="802"/>
      <c r="B48" s="45" t="s">
        <v>305</v>
      </c>
      <c r="C48" s="1059"/>
      <c r="D48" s="1047"/>
      <c r="E48" s="1047"/>
      <c r="F48" s="810"/>
      <c r="G48" s="10" t="s">
        <v>75</v>
      </c>
      <c r="H48" s="11" t="s">
        <v>73</v>
      </c>
      <c r="I48" s="11" t="s">
        <v>74</v>
      </c>
      <c r="J48" s="11" t="s">
        <v>40</v>
      </c>
      <c r="K48" s="245">
        <v>0.4</v>
      </c>
      <c r="L48" s="11">
        <v>0.46</v>
      </c>
      <c r="M48" s="11" t="s">
        <v>42</v>
      </c>
      <c r="N48" s="11" t="s">
        <v>43</v>
      </c>
    </row>
    <row r="49" spans="1:14" ht="9.75" customHeight="1" x14ac:dyDescent="0.2">
      <c r="A49" s="802"/>
      <c r="B49" s="45" t="s">
        <v>334</v>
      </c>
      <c r="C49" s="1059"/>
      <c r="D49" s="1047"/>
      <c r="E49" s="1047"/>
      <c r="F49" s="810"/>
      <c r="G49" s="34" t="s">
        <v>76</v>
      </c>
      <c r="H49" s="13" t="s">
        <v>73</v>
      </c>
      <c r="I49" s="13" t="s">
        <v>74</v>
      </c>
      <c r="J49" s="13" t="s">
        <v>40</v>
      </c>
      <c r="K49" s="245">
        <v>0.4</v>
      </c>
      <c r="L49" s="13">
        <v>0.55000000000000004</v>
      </c>
      <c r="M49" s="13" t="s">
        <v>42</v>
      </c>
      <c r="N49" s="13" t="s">
        <v>43</v>
      </c>
    </row>
    <row r="50" spans="1:14" ht="9.75" customHeight="1" x14ac:dyDescent="0.2">
      <c r="A50" s="802"/>
      <c r="B50" s="713" t="s">
        <v>306</v>
      </c>
      <c r="C50" s="1060"/>
      <c r="D50" s="1048"/>
      <c r="E50" s="1048"/>
      <c r="F50" s="811"/>
      <c r="G50" s="19" t="s">
        <v>77</v>
      </c>
      <c r="H50" s="15" t="s">
        <v>73</v>
      </c>
      <c r="I50" s="15" t="s">
        <v>74</v>
      </c>
      <c r="J50" s="15" t="s">
        <v>40</v>
      </c>
      <c r="K50" s="594">
        <v>0.4</v>
      </c>
      <c r="L50" s="15">
        <v>0.67</v>
      </c>
      <c r="M50" s="15" t="s">
        <v>42</v>
      </c>
      <c r="N50" s="15" t="s">
        <v>43</v>
      </c>
    </row>
    <row r="51" spans="1:14" ht="9.75" customHeight="1" x14ac:dyDescent="0.2">
      <c r="A51" s="802"/>
      <c r="B51" s="447" t="s">
        <v>308</v>
      </c>
      <c r="C51" s="895"/>
      <c r="D51" s="1049"/>
      <c r="E51" s="1049"/>
      <c r="F51" s="145"/>
      <c r="G51" s="419"/>
      <c r="H51" s="25"/>
      <c r="I51" s="25"/>
      <c r="J51" s="25"/>
      <c r="K51" s="25"/>
      <c r="L51" s="25"/>
      <c r="M51" s="25"/>
      <c r="N51" s="25"/>
    </row>
    <row r="52" spans="1:14" ht="9.75" customHeight="1" x14ac:dyDescent="0.2">
      <c r="A52" s="802"/>
      <c r="B52" s="45" t="s">
        <v>78</v>
      </c>
      <c r="C52" s="1059"/>
      <c r="D52" s="1047"/>
      <c r="E52" s="1047"/>
      <c r="F52" s="809">
        <v>5</v>
      </c>
      <c r="G52" s="771" t="s">
        <v>78</v>
      </c>
      <c r="H52" s="12" t="s">
        <v>73</v>
      </c>
      <c r="I52" s="12"/>
      <c r="J52" s="12" t="s">
        <v>40</v>
      </c>
      <c r="K52" s="12"/>
      <c r="L52" s="12">
        <v>1</v>
      </c>
      <c r="M52" s="12" t="s">
        <v>42</v>
      </c>
      <c r="N52" s="12" t="s">
        <v>43</v>
      </c>
    </row>
    <row r="53" spans="1:14" ht="9.75" customHeight="1" x14ac:dyDescent="0.2">
      <c r="A53" s="802"/>
      <c r="B53" s="45" t="s">
        <v>79</v>
      </c>
      <c r="C53" s="1059"/>
      <c r="D53" s="1047"/>
      <c r="E53" s="1047"/>
      <c r="F53" s="810"/>
      <c r="G53" s="772" t="s">
        <v>79</v>
      </c>
      <c r="H53" s="15" t="s">
        <v>73</v>
      </c>
      <c r="I53" s="15"/>
      <c r="J53" s="15" t="s">
        <v>40</v>
      </c>
      <c r="K53" s="15"/>
      <c r="L53" s="15">
        <v>1</v>
      </c>
      <c r="M53" s="15" t="s">
        <v>42</v>
      </c>
      <c r="N53" s="15" t="s">
        <v>43</v>
      </c>
    </row>
    <row r="54" spans="1:14" ht="9.75" customHeight="1" x14ac:dyDescent="0.2">
      <c r="A54" s="802"/>
      <c r="B54" s="45" t="s">
        <v>80</v>
      </c>
      <c r="C54" s="1059"/>
      <c r="D54" s="1047"/>
      <c r="E54" s="1047"/>
      <c r="F54" s="810"/>
      <c r="G54" s="771" t="s">
        <v>80</v>
      </c>
      <c r="H54" s="12" t="s">
        <v>73</v>
      </c>
      <c r="I54" s="12"/>
      <c r="J54" s="12" t="s">
        <v>40</v>
      </c>
      <c r="K54" s="12"/>
      <c r="L54" s="12">
        <v>1</v>
      </c>
      <c r="M54" s="12" t="s">
        <v>42</v>
      </c>
      <c r="N54" s="12" t="s">
        <v>43</v>
      </c>
    </row>
    <row r="55" spans="1:14" ht="9.75" customHeight="1" x14ac:dyDescent="0.2">
      <c r="A55" s="802"/>
      <c r="B55" s="45" t="s">
        <v>81</v>
      </c>
      <c r="C55" s="1059"/>
      <c r="D55" s="1047"/>
      <c r="E55" s="1047"/>
      <c r="F55" s="810"/>
      <c r="G55" s="771" t="s">
        <v>81</v>
      </c>
      <c r="H55" s="12" t="s">
        <v>73</v>
      </c>
      <c r="I55" s="12"/>
      <c r="J55" s="12" t="s">
        <v>40</v>
      </c>
      <c r="K55" s="12"/>
      <c r="L55" s="12">
        <v>1</v>
      </c>
      <c r="M55" s="12" t="s">
        <v>42</v>
      </c>
      <c r="N55" s="12" t="s">
        <v>43</v>
      </c>
    </row>
    <row r="56" spans="1:14" ht="9.75" customHeight="1" x14ac:dyDescent="0.2">
      <c r="A56" s="802"/>
      <c r="B56" s="447"/>
      <c r="C56" s="1059"/>
      <c r="D56" s="1047"/>
      <c r="E56" s="1047"/>
      <c r="F56" s="810"/>
      <c r="G56" s="282" t="s">
        <v>82</v>
      </c>
      <c r="H56" s="12" t="s">
        <v>73</v>
      </c>
      <c r="I56" s="12"/>
      <c r="J56" s="12" t="s">
        <v>40</v>
      </c>
      <c r="K56" s="12"/>
      <c r="L56" s="12">
        <v>1</v>
      </c>
      <c r="M56" s="12" t="s">
        <v>42</v>
      </c>
      <c r="N56" s="12" t="s">
        <v>43</v>
      </c>
    </row>
    <row r="57" spans="1:14" ht="9.75" customHeight="1" x14ac:dyDescent="0.2">
      <c r="A57" s="802"/>
      <c r="B57" s="45"/>
      <c r="C57" s="1059"/>
      <c r="D57" s="1047"/>
      <c r="E57" s="1047"/>
      <c r="F57" s="810"/>
      <c r="G57" s="773" t="s">
        <v>83</v>
      </c>
      <c r="H57" s="12" t="s">
        <v>73</v>
      </c>
      <c r="I57" s="12"/>
      <c r="J57" s="12" t="s">
        <v>40</v>
      </c>
      <c r="K57" s="12"/>
      <c r="L57" s="12">
        <v>1</v>
      </c>
      <c r="M57" s="12" t="s">
        <v>42</v>
      </c>
      <c r="N57" s="12" t="s">
        <v>43</v>
      </c>
    </row>
    <row r="58" spans="1:14" ht="9.75" customHeight="1" x14ac:dyDescent="0.2">
      <c r="A58" s="802"/>
      <c r="B58" s="45"/>
      <c r="C58" s="1059"/>
      <c r="D58" s="1047"/>
      <c r="E58" s="1047"/>
      <c r="F58" s="810"/>
      <c r="G58" s="771" t="s">
        <v>84</v>
      </c>
      <c r="H58" s="12" t="s">
        <v>73</v>
      </c>
      <c r="I58" s="12"/>
      <c r="J58" s="12" t="s">
        <v>40</v>
      </c>
      <c r="K58" s="12"/>
      <c r="L58" s="12">
        <v>1</v>
      </c>
      <c r="M58" s="12" t="s">
        <v>42</v>
      </c>
      <c r="N58" s="12" t="s">
        <v>43</v>
      </c>
    </row>
    <row r="59" spans="1:14" ht="9.75" customHeight="1" x14ac:dyDescent="0.2">
      <c r="A59" s="802"/>
      <c r="B59" s="45"/>
      <c r="C59" s="1059"/>
      <c r="D59" s="1047"/>
      <c r="E59" s="1047"/>
      <c r="F59" s="811"/>
      <c r="G59" s="773" t="s">
        <v>85</v>
      </c>
      <c r="H59" s="12" t="s">
        <v>73</v>
      </c>
      <c r="I59" s="12"/>
      <c r="J59" s="12" t="s">
        <v>40</v>
      </c>
      <c r="K59" s="12"/>
      <c r="L59" s="12">
        <v>1</v>
      </c>
      <c r="M59" s="12" t="s">
        <v>42</v>
      </c>
      <c r="N59" s="12" t="s">
        <v>43</v>
      </c>
    </row>
    <row r="60" spans="1:14" ht="9.75" customHeight="1" x14ac:dyDescent="0.2">
      <c r="A60" s="802"/>
      <c r="B60" s="45"/>
      <c r="C60" s="1059"/>
      <c r="D60" s="1047"/>
      <c r="E60" s="1047"/>
      <c r="F60" s="145">
        <v>5</v>
      </c>
      <c r="G60" s="771" t="s">
        <v>89</v>
      </c>
      <c r="H60" s="12" t="s">
        <v>73</v>
      </c>
      <c r="I60" s="12" t="s">
        <v>40</v>
      </c>
      <c r="J60" s="12" t="s">
        <v>40</v>
      </c>
      <c r="K60" s="12">
        <v>2.5</v>
      </c>
      <c r="L60" s="12">
        <v>4.5</v>
      </c>
      <c r="M60" s="12" t="s">
        <v>42</v>
      </c>
      <c r="N60" s="12" t="s">
        <v>43</v>
      </c>
    </row>
    <row r="61" spans="1:14" ht="9.75" customHeight="1" x14ac:dyDescent="0.2">
      <c r="A61" s="802"/>
      <c r="B61" s="37"/>
      <c r="C61" s="1059"/>
      <c r="D61" s="1047"/>
      <c r="E61" s="1047"/>
      <c r="F61" s="145"/>
      <c r="G61" s="14"/>
      <c r="H61" s="12"/>
      <c r="I61" s="12"/>
      <c r="J61" s="12"/>
      <c r="K61" s="12"/>
      <c r="L61" s="12"/>
      <c r="M61" s="12"/>
      <c r="N61" s="12"/>
    </row>
    <row r="62" spans="1:14" ht="9.75" customHeight="1" x14ac:dyDescent="0.2">
      <c r="A62" s="802"/>
      <c r="B62" s="38"/>
      <c r="C62" s="1060"/>
      <c r="D62" s="1048"/>
      <c r="E62" s="1048"/>
      <c r="F62" s="145"/>
      <c r="G62" s="16"/>
      <c r="H62" s="18"/>
      <c r="I62" s="18"/>
      <c r="J62" s="18"/>
      <c r="K62" s="18"/>
      <c r="L62" s="18"/>
      <c r="M62" s="18"/>
      <c r="N62" s="18"/>
    </row>
    <row r="63" spans="1:14" ht="30" customHeight="1" x14ac:dyDescent="0.2">
      <c r="A63" s="1112" t="s">
        <v>281</v>
      </c>
      <c r="B63" s="1113"/>
      <c r="C63" s="1116" t="s">
        <v>331</v>
      </c>
      <c r="D63" s="1117"/>
      <c r="E63" s="1118" t="s">
        <v>284</v>
      </c>
      <c r="F63" s="1119"/>
      <c r="G63" s="1108" t="s">
        <v>285</v>
      </c>
      <c r="H63" s="1108" t="s">
        <v>286</v>
      </c>
      <c r="I63" s="1108" t="s">
        <v>287</v>
      </c>
      <c r="J63" s="1108" t="s">
        <v>288</v>
      </c>
      <c r="K63" s="1108" t="s">
        <v>289</v>
      </c>
      <c r="L63" s="1108" t="s">
        <v>290</v>
      </c>
      <c r="M63" s="1110" t="s">
        <v>291</v>
      </c>
    </row>
    <row r="64" spans="1:14" ht="27" customHeight="1" x14ac:dyDescent="0.2">
      <c r="A64" s="1114"/>
      <c r="B64" s="1115"/>
      <c r="C64" s="370" t="s">
        <v>279</v>
      </c>
      <c r="D64" s="371" t="s">
        <v>283</v>
      </c>
      <c r="E64" s="1120"/>
      <c r="F64" s="1121"/>
      <c r="G64" s="1109"/>
      <c r="H64" s="1109"/>
      <c r="I64" s="1109"/>
      <c r="J64" s="1109"/>
      <c r="K64" s="1109"/>
      <c r="L64" s="1109"/>
      <c r="M64" s="1111"/>
    </row>
    <row r="65" spans="1:14" ht="9.75" customHeight="1" x14ac:dyDescent="0.2">
      <c r="A65" s="873" t="s">
        <v>10</v>
      </c>
      <c r="B65" s="878" t="s">
        <v>310</v>
      </c>
      <c r="C65" s="1008">
        <f>(C9*0.5)*0.5</f>
        <v>50</v>
      </c>
      <c r="D65" s="924">
        <v>50</v>
      </c>
      <c r="E65" s="1013" t="s">
        <v>91</v>
      </c>
      <c r="F65" s="1014"/>
      <c r="G65" s="774" t="s">
        <v>73</v>
      </c>
      <c r="H65" s="774" t="s">
        <v>74</v>
      </c>
      <c r="I65" s="774" t="s">
        <v>40</v>
      </c>
      <c r="J65" s="774">
        <v>40</v>
      </c>
      <c r="K65" s="774">
        <v>53.5</v>
      </c>
      <c r="L65" s="774">
        <v>50</v>
      </c>
      <c r="M65" s="25" t="s">
        <v>43</v>
      </c>
      <c r="N65" s="42"/>
    </row>
    <row r="66" spans="1:14" ht="9.75" customHeight="1" x14ac:dyDescent="0.2">
      <c r="A66" s="874"/>
      <c r="B66" s="879"/>
      <c r="C66" s="1009"/>
      <c r="D66" s="820"/>
      <c r="E66" s="1015" t="s">
        <v>94</v>
      </c>
      <c r="F66" s="1016" t="s">
        <v>94</v>
      </c>
      <c r="G66" s="12" t="s">
        <v>73</v>
      </c>
      <c r="H66" s="12" t="s">
        <v>74</v>
      </c>
      <c r="I66" s="12" t="s">
        <v>40</v>
      </c>
      <c r="J66" s="12">
        <v>5</v>
      </c>
      <c r="K66" s="12">
        <v>134.30000000000001</v>
      </c>
      <c r="L66" s="12">
        <v>100</v>
      </c>
      <c r="M66" s="12" t="s">
        <v>43</v>
      </c>
      <c r="N66" s="20"/>
    </row>
    <row r="67" spans="1:14" ht="9.75" customHeight="1" x14ac:dyDescent="0.2">
      <c r="A67" s="874"/>
      <c r="B67" s="879"/>
      <c r="C67" s="1009"/>
      <c r="D67" s="820"/>
      <c r="E67" s="1005" t="s">
        <v>95</v>
      </c>
      <c r="F67" s="1006"/>
      <c r="G67" s="12" t="s">
        <v>73</v>
      </c>
      <c r="H67" s="12" t="s">
        <v>40</v>
      </c>
      <c r="I67" s="12" t="s">
        <v>40</v>
      </c>
      <c r="J67" s="12">
        <v>50</v>
      </c>
      <c r="K67" s="12">
        <v>109.65</v>
      </c>
      <c r="L67" s="12">
        <v>100</v>
      </c>
      <c r="M67" s="12" t="s">
        <v>43</v>
      </c>
      <c r="N67" s="20"/>
    </row>
    <row r="68" spans="1:14" ht="9.75" customHeight="1" x14ac:dyDescent="0.2">
      <c r="A68" s="874"/>
      <c r="B68" s="879"/>
      <c r="C68" s="1009"/>
      <c r="D68" s="820"/>
      <c r="E68" s="1005" t="s">
        <v>96</v>
      </c>
      <c r="F68" s="1006"/>
      <c r="G68" s="13" t="s">
        <v>73</v>
      </c>
      <c r="H68" s="13" t="s">
        <v>40</v>
      </c>
      <c r="I68" s="13" t="s">
        <v>40</v>
      </c>
      <c r="J68" s="13">
        <v>50</v>
      </c>
      <c r="K68" s="13">
        <v>114.88</v>
      </c>
      <c r="L68" s="13">
        <v>100</v>
      </c>
      <c r="M68" s="13" t="s">
        <v>43</v>
      </c>
      <c r="N68" s="20"/>
    </row>
    <row r="69" spans="1:14" ht="9.75" customHeight="1" x14ac:dyDescent="0.2">
      <c r="A69" s="874"/>
      <c r="B69" s="879"/>
      <c r="C69" s="1009"/>
      <c r="D69" s="820"/>
      <c r="E69" s="1005" t="s">
        <v>97</v>
      </c>
      <c r="F69" s="1006"/>
      <c r="G69" s="12" t="s">
        <v>73</v>
      </c>
      <c r="H69" s="282" t="s">
        <v>40</v>
      </c>
      <c r="I69" s="282" t="s">
        <v>40</v>
      </c>
      <c r="J69" s="282">
        <v>50</v>
      </c>
      <c r="K69" s="282">
        <v>108.6</v>
      </c>
      <c r="L69" s="282">
        <v>100</v>
      </c>
      <c r="M69" s="12" t="s">
        <v>43</v>
      </c>
      <c r="N69" s="20"/>
    </row>
    <row r="70" spans="1:14" ht="9.75" customHeight="1" x14ac:dyDescent="0.2">
      <c r="A70" s="874"/>
      <c r="B70" s="879"/>
      <c r="C70" s="1009"/>
      <c r="D70" s="820"/>
      <c r="E70" s="1005" t="s">
        <v>98</v>
      </c>
      <c r="F70" s="1006"/>
      <c r="G70" s="11" t="s">
        <v>73</v>
      </c>
      <c r="H70" s="775" t="s">
        <v>40</v>
      </c>
      <c r="I70" s="775" t="s">
        <v>40</v>
      </c>
      <c r="J70" s="775">
        <v>50</v>
      </c>
      <c r="K70" s="775">
        <v>108.04</v>
      </c>
      <c r="L70" s="775">
        <v>100</v>
      </c>
      <c r="M70" s="11" t="s">
        <v>43</v>
      </c>
      <c r="N70" s="20"/>
    </row>
    <row r="71" spans="1:14" ht="9.75" customHeight="1" x14ac:dyDescent="0.2">
      <c r="A71" s="874"/>
      <c r="B71" s="879"/>
      <c r="C71" s="1009"/>
      <c r="D71" s="820"/>
      <c r="E71" s="1005" t="s">
        <v>102</v>
      </c>
      <c r="F71" s="1006"/>
      <c r="G71" s="11" t="s">
        <v>73</v>
      </c>
      <c r="H71" s="775" t="s">
        <v>40</v>
      </c>
      <c r="I71" s="775" t="s">
        <v>40</v>
      </c>
      <c r="J71" s="265">
        <v>30</v>
      </c>
      <c r="K71" s="775">
        <v>314.89999999999998</v>
      </c>
      <c r="L71" s="775">
        <v>300</v>
      </c>
      <c r="M71" s="11" t="s">
        <v>43</v>
      </c>
      <c r="N71" s="20"/>
    </row>
    <row r="72" spans="1:14" ht="9.75" customHeight="1" x14ac:dyDescent="0.2">
      <c r="A72" s="874"/>
      <c r="B72" s="879"/>
      <c r="C72" s="1009"/>
      <c r="D72" s="820"/>
      <c r="E72" s="1007" t="s">
        <v>100</v>
      </c>
      <c r="F72" s="1006"/>
      <c r="G72" s="11" t="s">
        <v>73</v>
      </c>
      <c r="H72" s="245" t="s">
        <v>74</v>
      </c>
      <c r="I72" s="775" t="s">
        <v>40</v>
      </c>
      <c r="J72" s="775">
        <v>250</v>
      </c>
      <c r="K72" s="775">
        <v>631.65</v>
      </c>
      <c r="L72" s="775" t="s">
        <v>42</v>
      </c>
      <c r="M72" s="11" t="s">
        <v>43</v>
      </c>
      <c r="N72" s="20"/>
    </row>
    <row r="73" spans="1:14" ht="9.75" customHeight="1" x14ac:dyDescent="0.2">
      <c r="A73" s="874"/>
      <c r="B73" s="879"/>
      <c r="C73" s="1009"/>
      <c r="D73" s="820"/>
      <c r="E73" s="814" t="s">
        <v>103</v>
      </c>
      <c r="F73" s="815" t="s">
        <v>103</v>
      </c>
      <c r="G73" s="11" t="s">
        <v>73</v>
      </c>
      <c r="H73" s="775" t="s">
        <v>74</v>
      </c>
      <c r="I73" s="775" t="s">
        <v>40</v>
      </c>
      <c r="J73" s="776">
        <v>10</v>
      </c>
      <c r="K73" s="775">
        <v>108.18</v>
      </c>
      <c r="L73" s="775">
        <v>100</v>
      </c>
      <c r="M73" s="11" t="s">
        <v>43</v>
      </c>
      <c r="N73" s="20"/>
    </row>
    <row r="74" spans="1:14" ht="9.75" customHeight="1" x14ac:dyDescent="0.2">
      <c r="A74" s="874"/>
      <c r="B74" s="879"/>
      <c r="C74" s="1009"/>
      <c r="D74" s="820"/>
      <c r="E74" s="814" t="s">
        <v>104</v>
      </c>
      <c r="F74" s="815" t="s">
        <v>104</v>
      </c>
      <c r="G74" s="11" t="s">
        <v>73</v>
      </c>
      <c r="H74" s="775" t="s">
        <v>74</v>
      </c>
      <c r="I74" s="775" t="s">
        <v>40</v>
      </c>
      <c r="J74" s="776">
        <v>10</v>
      </c>
      <c r="K74" s="775">
        <v>13.06</v>
      </c>
      <c r="L74" s="775" t="s">
        <v>42</v>
      </c>
      <c r="M74" s="11" t="s">
        <v>45</v>
      </c>
      <c r="N74" s="20"/>
    </row>
    <row r="75" spans="1:14" ht="9.75" customHeight="1" x14ac:dyDescent="0.2">
      <c r="A75" s="874"/>
      <c r="B75" s="879"/>
      <c r="C75" s="1009"/>
      <c r="D75" s="820"/>
      <c r="E75" s="814" t="s">
        <v>105</v>
      </c>
      <c r="F75" s="815" t="s">
        <v>105</v>
      </c>
      <c r="G75" s="11" t="s">
        <v>73</v>
      </c>
      <c r="H75" s="775" t="s">
        <v>74</v>
      </c>
      <c r="I75" s="775" t="s">
        <v>40</v>
      </c>
      <c r="J75" s="776">
        <v>10</v>
      </c>
      <c r="K75" s="775">
        <v>123.04</v>
      </c>
      <c r="L75" s="775">
        <v>100</v>
      </c>
      <c r="M75" s="11" t="s">
        <v>43</v>
      </c>
      <c r="N75" s="20"/>
    </row>
    <row r="76" spans="1:14" ht="9.75" customHeight="1" x14ac:dyDescent="0.2">
      <c r="A76" s="874"/>
      <c r="B76" s="879"/>
      <c r="C76" s="1009"/>
      <c r="D76" s="820"/>
      <c r="E76" s="814" t="s">
        <v>106</v>
      </c>
      <c r="F76" s="815" t="s">
        <v>106</v>
      </c>
      <c r="G76" s="11" t="s">
        <v>73</v>
      </c>
      <c r="H76" s="775" t="s">
        <v>74</v>
      </c>
      <c r="I76" s="775" t="s">
        <v>40</v>
      </c>
      <c r="J76" s="776">
        <v>10</v>
      </c>
      <c r="K76" s="775">
        <v>437.5</v>
      </c>
      <c r="L76" s="775">
        <v>400</v>
      </c>
      <c r="M76" s="11" t="s">
        <v>43</v>
      </c>
      <c r="N76" s="20"/>
    </row>
    <row r="77" spans="1:14" ht="9.75" customHeight="1" x14ac:dyDescent="0.2">
      <c r="A77" s="874"/>
      <c r="B77" s="879"/>
      <c r="C77" s="1009"/>
      <c r="D77" s="820"/>
      <c r="E77" s="814" t="s">
        <v>116</v>
      </c>
      <c r="F77" s="815" t="s">
        <v>116</v>
      </c>
      <c r="G77" s="11" t="s">
        <v>73</v>
      </c>
      <c r="H77" s="775" t="s">
        <v>74</v>
      </c>
      <c r="I77" s="775" t="s">
        <v>40</v>
      </c>
      <c r="J77" s="776">
        <v>50</v>
      </c>
      <c r="K77" s="775">
        <v>123.85</v>
      </c>
      <c r="L77" s="775">
        <v>100</v>
      </c>
      <c r="M77" s="11" t="s">
        <v>43</v>
      </c>
      <c r="N77" s="20"/>
    </row>
    <row r="78" spans="1:14" ht="9.75" customHeight="1" x14ac:dyDescent="0.2">
      <c r="A78" s="874"/>
      <c r="B78" s="879"/>
      <c r="C78" s="1009"/>
      <c r="D78" s="820"/>
      <c r="E78" s="814" t="s">
        <v>115</v>
      </c>
      <c r="F78" s="815" t="s">
        <v>115</v>
      </c>
      <c r="G78" s="11" t="s">
        <v>73</v>
      </c>
      <c r="H78" s="775" t="s">
        <v>74</v>
      </c>
      <c r="I78" s="775" t="s">
        <v>40</v>
      </c>
      <c r="J78" s="775">
        <v>15</v>
      </c>
      <c r="K78" s="775">
        <v>238.17</v>
      </c>
      <c r="L78" s="775">
        <v>200</v>
      </c>
      <c r="M78" s="11" t="s">
        <v>43</v>
      </c>
      <c r="N78" s="20"/>
    </row>
    <row r="79" spans="1:14" ht="9.75" customHeight="1" x14ac:dyDescent="0.2">
      <c r="A79" s="874"/>
      <c r="B79" s="879"/>
      <c r="C79" s="1009"/>
      <c r="D79" s="820"/>
      <c r="E79" s="814" t="s">
        <v>111</v>
      </c>
      <c r="F79" s="815" t="s">
        <v>111</v>
      </c>
      <c r="G79" s="15" t="s">
        <v>73</v>
      </c>
      <c r="H79" s="15" t="s">
        <v>74</v>
      </c>
      <c r="I79" s="15" t="s">
        <v>40</v>
      </c>
      <c r="J79" s="15">
        <v>60</v>
      </c>
      <c r="K79" s="15">
        <v>546.70000000000005</v>
      </c>
      <c r="L79" s="15">
        <v>500</v>
      </c>
      <c r="M79" s="11" t="s">
        <v>43</v>
      </c>
      <c r="N79" s="20"/>
    </row>
    <row r="80" spans="1:14" ht="9.75" customHeight="1" x14ac:dyDescent="0.2">
      <c r="A80" s="874"/>
      <c r="B80" s="879"/>
      <c r="C80" s="1009"/>
      <c r="D80" s="820"/>
      <c r="E80" s="814" t="s">
        <v>112</v>
      </c>
      <c r="F80" s="815" t="s">
        <v>112</v>
      </c>
      <c r="G80" s="12" t="s">
        <v>73</v>
      </c>
      <c r="H80" s="12" t="s">
        <v>74</v>
      </c>
      <c r="I80" s="12" t="s">
        <v>40</v>
      </c>
      <c r="J80" s="12">
        <v>30</v>
      </c>
      <c r="K80" s="12">
        <v>59.3</v>
      </c>
      <c r="L80" s="12" t="s">
        <v>42</v>
      </c>
      <c r="M80" s="12" t="s">
        <v>43</v>
      </c>
      <c r="N80" s="20"/>
    </row>
    <row r="81" spans="1:15" ht="9.75" customHeight="1" x14ac:dyDescent="0.2">
      <c r="A81" s="874"/>
      <c r="B81" s="879"/>
      <c r="C81" s="1009"/>
      <c r="D81" s="820"/>
      <c r="E81" s="814" t="s">
        <v>113</v>
      </c>
      <c r="F81" s="815" t="s">
        <v>113</v>
      </c>
      <c r="G81" s="12" t="s">
        <v>73</v>
      </c>
      <c r="H81" s="12" t="s">
        <v>74</v>
      </c>
      <c r="I81" s="12" t="s">
        <v>40</v>
      </c>
      <c r="J81" s="12">
        <v>50</v>
      </c>
      <c r="K81" s="12">
        <v>160</v>
      </c>
      <c r="L81" s="12">
        <v>150</v>
      </c>
      <c r="M81" s="11" t="s">
        <v>43</v>
      </c>
      <c r="N81" s="20"/>
    </row>
    <row r="82" spans="1:15" ht="9.75" customHeight="1" x14ac:dyDescent="0.2">
      <c r="A82" s="874"/>
      <c r="B82" s="879"/>
      <c r="C82" s="1009"/>
      <c r="D82" s="820"/>
      <c r="E82" s="814" t="s">
        <v>114</v>
      </c>
      <c r="F82" s="815" t="s">
        <v>114</v>
      </c>
      <c r="G82" s="12" t="s">
        <v>73</v>
      </c>
      <c r="H82" s="12" t="s">
        <v>74</v>
      </c>
      <c r="I82" s="12" t="s">
        <v>40</v>
      </c>
      <c r="J82" s="12">
        <v>40</v>
      </c>
      <c r="K82" s="12">
        <v>127.3</v>
      </c>
      <c r="L82" s="12">
        <v>100</v>
      </c>
      <c r="M82" s="11" t="s">
        <v>43</v>
      </c>
      <c r="N82" s="20"/>
    </row>
    <row r="83" spans="1:15" ht="9.75" customHeight="1" x14ac:dyDescent="0.2">
      <c r="A83" s="874"/>
      <c r="B83" s="879"/>
      <c r="C83" s="1009"/>
      <c r="D83" s="820"/>
      <c r="E83" s="1091" t="s">
        <v>110</v>
      </c>
      <c r="F83" s="1091"/>
      <c r="G83" s="12" t="s">
        <v>73</v>
      </c>
      <c r="H83" s="12" t="s">
        <v>74</v>
      </c>
      <c r="I83" s="12" t="s">
        <v>40</v>
      </c>
      <c r="J83" s="12">
        <v>40</v>
      </c>
      <c r="K83" s="12">
        <v>358</v>
      </c>
      <c r="L83" s="12">
        <v>300</v>
      </c>
      <c r="M83" s="12" t="s">
        <v>45</v>
      </c>
      <c r="N83" s="20"/>
    </row>
    <row r="84" spans="1:15" ht="9.75" customHeight="1" x14ac:dyDescent="0.2">
      <c r="A84" s="874"/>
      <c r="B84" s="879"/>
      <c r="C84" s="1009"/>
      <c r="D84" s="820"/>
      <c r="E84" s="1091" t="s">
        <v>117</v>
      </c>
      <c r="F84" s="1091" t="s">
        <v>117</v>
      </c>
      <c r="G84" s="12" t="s">
        <v>73</v>
      </c>
      <c r="H84" s="12" t="s">
        <v>40</v>
      </c>
      <c r="I84" s="12" t="s">
        <v>40</v>
      </c>
      <c r="J84" s="12">
        <v>50</v>
      </c>
      <c r="K84" s="12">
        <v>109.8</v>
      </c>
      <c r="L84" s="12">
        <v>100</v>
      </c>
      <c r="M84" s="12" t="s">
        <v>43</v>
      </c>
      <c r="N84" s="20"/>
    </row>
    <row r="85" spans="1:15" ht="9.75" customHeight="1" x14ac:dyDescent="0.2">
      <c r="A85" s="874"/>
      <c r="B85" s="879"/>
      <c r="C85" s="1009"/>
      <c r="D85" s="820"/>
      <c r="E85" s="814" t="s">
        <v>120</v>
      </c>
      <c r="F85" s="815" t="s">
        <v>120</v>
      </c>
      <c r="G85" s="12" t="s">
        <v>73</v>
      </c>
      <c r="H85" s="12" t="s">
        <v>40</v>
      </c>
      <c r="I85" s="12" t="s">
        <v>40</v>
      </c>
      <c r="J85" s="12">
        <v>50</v>
      </c>
      <c r="K85" s="12">
        <v>113.5</v>
      </c>
      <c r="L85" s="12">
        <v>100</v>
      </c>
      <c r="M85" s="11" t="s">
        <v>45</v>
      </c>
      <c r="N85" s="20"/>
    </row>
    <row r="86" spans="1:15" ht="9.75" customHeight="1" x14ac:dyDescent="0.2">
      <c r="A86" s="874"/>
      <c r="B86" s="879"/>
      <c r="C86" s="1009"/>
      <c r="D86" s="820"/>
      <c r="E86" s="814" t="s">
        <v>121</v>
      </c>
      <c r="F86" s="815" t="s">
        <v>121</v>
      </c>
      <c r="G86" s="12" t="s">
        <v>73</v>
      </c>
      <c r="H86" s="12" t="s">
        <v>40</v>
      </c>
      <c r="I86" s="12" t="s">
        <v>40</v>
      </c>
      <c r="J86" s="12">
        <v>50</v>
      </c>
      <c r="K86" s="12">
        <v>108.4</v>
      </c>
      <c r="L86" s="12">
        <v>100</v>
      </c>
      <c r="M86" s="11" t="s">
        <v>43</v>
      </c>
      <c r="N86" s="20"/>
    </row>
    <row r="87" spans="1:15" ht="11.25" customHeight="1" x14ac:dyDescent="0.2">
      <c r="A87" s="874"/>
      <c r="B87" s="879"/>
      <c r="C87" s="1009"/>
      <c r="D87" s="820"/>
      <c r="E87" s="814" t="s">
        <v>122</v>
      </c>
      <c r="F87" s="815" t="s">
        <v>122</v>
      </c>
      <c r="G87" s="12" t="s">
        <v>73</v>
      </c>
      <c r="H87" s="12" t="s">
        <v>40</v>
      </c>
      <c r="I87" s="12" t="s">
        <v>40</v>
      </c>
      <c r="J87" s="12">
        <v>50</v>
      </c>
      <c r="K87" s="12">
        <v>114.4</v>
      </c>
      <c r="L87" s="12">
        <v>100</v>
      </c>
      <c r="M87" s="11" t="s">
        <v>43</v>
      </c>
      <c r="N87" s="20"/>
    </row>
    <row r="88" spans="1:15" ht="10.5" customHeight="1" x14ac:dyDescent="0.2">
      <c r="A88" s="874"/>
      <c r="B88" s="879"/>
      <c r="C88" s="1009"/>
      <c r="D88" s="820"/>
      <c r="E88" s="814" t="s">
        <v>123</v>
      </c>
      <c r="F88" s="815" t="s">
        <v>123</v>
      </c>
      <c r="G88" s="12" t="s">
        <v>73</v>
      </c>
      <c r="H88" s="12" t="s">
        <v>40</v>
      </c>
      <c r="I88" s="12" t="s">
        <v>40</v>
      </c>
      <c r="J88" s="12">
        <v>50</v>
      </c>
      <c r="K88" s="12">
        <v>109.5</v>
      </c>
      <c r="L88" s="12">
        <v>100</v>
      </c>
      <c r="M88" s="11" t="s">
        <v>43</v>
      </c>
      <c r="N88" s="20"/>
      <c r="O88" s="4"/>
    </row>
    <row r="89" spans="1:15" ht="12" customHeight="1" x14ac:dyDescent="0.2">
      <c r="A89" s="874"/>
      <c r="B89" s="879"/>
      <c r="C89" s="1009"/>
      <c r="D89" s="820"/>
      <c r="E89" s="814" t="s">
        <v>124</v>
      </c>
      <c r="F89" s="815" t="s">
        <v>124</v>
      </c>
      <c r="G89" s="777" t="s">
        <v>73</v>
      </c>
      <c r="H89" s="777" t="s">
        <v>40</v>
      </c>
      <c r="I89" s="777" t="s">
        <v>40</v>
      </c>
      <c r="J89" s="777">
        <v>50</v>
      </c>
      <c r="K89" s="777">
        <v>109.2</v>
      </c>
      <c r="L89" s="777">
        <v>100</v>
      </c>
      <c r="M89" s="778" t="s">
        <v>45</v>
      </c>
      <c r="N89" s="20"/>
    </row>
    <row r="90" spans="1:15" ht="11.25" customHeight="1" x14ac:dyDescent="0.2">
      <c r="A90" s="874"/>
      <c r="B90" s="879"/>
      <c r="C90" s="1009"/>
      <c r="D90" s="820"/>
      <c r="E90" s="814" t="s">
        <v>125</v>
      </c>
      <c r="F90" s="1063"/>
      <c r="G90" s="12" t="s">
        <v>73</v>
      </c>
      <c r="H90" s="12" t="s">
        <v>40</v>
      </c>
      <c r="I90" s="12" t="s">
        <v>40</v>
      </c>
      <c r="J90" s="12">
        <v>50</v>
      </c>
      <c r="K90" s="12">
        <v>120.2</v>
      </c>
      <c r="L90" s="12">
        <v>100</v>
      </c>
      <c r="M90" s="11" t="s">
        <v>43</v>
      </c>
      <c r="N90" s="20"/>
    </row>
    <row r="91" spans="1:15" ht="9.75" customHeight="1" x14ac:dyDescent="0.2">
      <c r="A91" s="874"/>
      <c r="B91" s="879"/>
      <c r="C91" s="1009"/>
      <c r="D91" s="820"/>
      <c r="E91" s="814" t="s">
        <v>126</v>
      </c>
      <c r="F91" s="1063"/>
      <c r="G91" s="12" t="s">
        <v>73</v>
      </c>
      <c r="H91" s="12" t="s">
        <v>40</v>
      </c>
      <c r="I91" s="12" t="s">
        <v>40</v>
      </c>
      <c r="J91" s="12">
        <v>50</v>
      </c>
      <c r="K91" s="12">
        <v>112.9</v>
      </c>
      <c r="L91" s="12">
        <v>100</v>
      </c>
      <c r="M91" s="11" t="s">
        <v>43</v>
      </c>
      <c r="N91" s="20"/>
    </row>
    <row r="92" spans="1:15" ht="9.75" customHeight="1" x14ac:dyDescent="0.2">
      <c r="A92" s="874"/>
      <c r="B92" s="879"/>
      <c r="C92" s="1009"/>
      <c r="D92" s="820"/>
      <c r="E92" s="814" t="s">
        <v>127</v>
      </c>
      <c r="F92" s="1063"/>
      <c r="G92" s="12" t="s">
        <v>73</v>
      </c>
      <c r="H92" s="12" t="s">
        <v>40</v>
      </c>
      <c r="I92" s="12" t="s">
        <v>40</v>
      </c>
      <c r="J92" s="12">
        <v>50</v>
      </c>
      <c r="K92" s="12">
        <v>113.9</v>
      </c>
      <c r="L92" s="12">
        <v>100</v>
      </c>
      <c r="M92" s="11" t="s">
        <v>43</v>
      </c>
      <c r="N92" s="20"/>
    </row>
    <row r="93" spans="1:15" ht="9.75" customHeight="1" x14ac:dyDescent="0.2">
      <c r="A93" s="874"/>
      <c r="B93" s="879"/>
      <c r="C93" s="1009"/>
      <c r="D93" s="820"/>
      <c r="E93" s="814" t="s">
        <v>128</v>
      </c>
      <c r="F93" s="815" t="s">
        <v>128</v>
      </c>
      <c r="G93" s="12" t="s">
        <v>73</v>
      </c>
      <c r="H93" s="12" t="s">
        <v>40</v>
      </c>
      <c r="I93" s="12" t="s">
        <v>40</v>
      </c>
      <c r="J93" s="12">
        <v>25</v>
      </c>
      <c r="K93" s="12">
        <v>58.58</v>
      </c>
      <c r="L93" s="12">
        <v>50</v>
      </c>
      <c r="M93" s="11" t="s">
        <v>43</v>
      </c>
      <c r="N93" s="20"/>
    </row>
    <row r="94" spans="1:15" ht="9.75" customHeight="1" x14ac:dyDescent="0.2">
      <c r="A94" s="874"/>
      <c r="B94" s="879"/>
      <c r="C94" s="1009"/>
      <c r="D94" s="820"/>
      <c r="E94" s="814" t="s">
        <v>129</v>
      </c>
      <c r="F94" s="1063"/>
      <c r="G94" s="12" t="s">
        <v>73</v>
      </c>
      <c r="H94" s="12" t="s">
        <v>40</v>
      </c>
      <c r="I94" s="12" t="s">
        <v>40</v>
      </c>
      <c r="J94" s="12">
        <v>500</v>
      </c>
      <c r="K94" s="12">
        <v>1201</v>
      </c>
      <c r="L94" s="12">
        <v>1000</v>
      </c>
      <c r="M94" s="11" t="s">
        <v>43</v>
      </c>
      <c r="N94" s="20"/>
    </row>
    <row r="95" spans="1:15" ht="9.75" customHeight="1" x14ac:dyDescent="0.2">
      <c r="A95" s="874"/>
      <c r="B95" s="879"/>
      <c r="C95" s="1009"/>
      <c r="D95" s="820"/>
      <c r="E95" s="1091" t="s">
        <v>205</v>
      </c>
      <c r="F95" s="1091"/>
      <c r="G95" s="12" t="s">
        <v>73</v>
      </c>
      <c r="H95" s="12" t="s">
        <v>40</v>
      </c>
      <c r="I95" s="12" t="s">
        <v>40</v>
      </c>
      <c r="J95" s="12">
        <v>50</v>
      </c>
      <c r="K95" s="12">
        <v>121.3</v>
      </c>
      <c r="L95" s="12">
        <v>100</v>
      </c>
      <c r="M95" s="12" t="s">
        <v>43</v>
      </c>
      <c r="N95" s="20"/>
    </row>
    <row r="96" spans="1:15" ht="9.75" customHeight="1" x14ac:dyDescent="0.2">
      <c r="A96" s="874"/>
      <c r="B96" s="879"/>
      <c r="C96" s="1009"/>
      <c r="D96" s="820"/>
      <c r="E96" s="814"/>
      <c r="F96" s="815"/>
      <c r="G96" s="14"/>
      <c r="H96" s="14"/>
      <c r="I96" s="14"/>
      <c r="J96" s="14"/>
      <c r="K96" s="14"/>
      <c r="L96" s="14"/>
      <c r="M96" s="14"/>
      <c r="N96" s="20"/>
    </row>
    <row r="97" spans="1:14" ht="9.75" customHeight="1" x14ac:dyDescent="0.2">
      <c r="A97" s="874"/>
      <c r="B97" s="879"/>
      <c r="C97" s="1009"/>
      <c r="D97" s="820"/>
      <c r="E97" s="814"/>
      <c r="F97" s="815"/>
      <c r="G97" s="10"/>
      <c r="H97" s="10"/>
      <c r="I97" s="10"/>
      <c r="J97" s="10"/>
      <c r="K97" s="10"/>
      <c r="L97" s="10"/>
      <c r="M97" s="10"/>
      <c r="N97" s="20"/>
    </row>
    <row r="98" spans="1:14" ht="9.75" customHeight="1" x14ac:dyDescent="0.2">
      <c r="A98" s="874"/>
      <c r="B98" s="879"/>
      <c r="C98" s="1009"/>
      <c r="D98" s="820"/>
      <c r="E98" s="1061"/>
      <c r="F98" s="1062"/>
      <c r="G98" s="14"/>
      <c r="H98" s="14"/>
      <c r="I98" s="14"/>
      <c r="J98" s="14"/>
      <c r="K98" s="14"/>
      <c r="L98" s="14"/>
      <c r="M98" s="14"/>
      <c r="N98" s="20"/>
    </row>
    <row r="99" spans="1:14" ht="9.75" customHeight="1" thickBot="1" x14ac:dyDescent="0.25">
      <c r="A99" s="875"/>
      <c r="B99" s="880"/>
      <c r="C99" s="1009"/>
      <c r="D99" s="821"/>
      <c r="E99" s="830"/>
      <c r="F99" s="831"/>
      <c r="G99" s="16"/>
      <c r="H99" s="16"/>
      <c r="I99" s="16"/>
      <c r="J99" s="16"/>
      <c r="K99" s="16"/>
      <c r="L99" s="16"/>
      <c r="M99" s="16"/>
      <c r="N99" s="20"/>
    </row>
    <row r="100" spans="1:14" ht="11.25" customHeight="1" thickBot="1" x14ac:dyDescent="0.25">
      <c r="A100" s="1066" t="s">
        <v>26</v>
      </c>
      <c r="B100" s="1067"/>
      <c r="C100" s="184">
        <f>(C9*0.5)*0.4</f>
        <v>40</v>
      </c>
      <c r="D100" s="183">
        <f>D101+D108+D118+D121+D126</f>
        <v>40</v>
      </c>
      <c r="E100" s="1105"/>
      <c r="F100" s="1106"/>
      <c r="G100" s="1106"/>
      <c r="H100" s="1106"/>
      <c r="I100" s="1106"/>
      <c r="J100" s="1106"/>
      <c r="K100" s="1106"/>
      <c r="L100" s="1106"/>
      <c r="M100" s="1107"/>
      <c r="N100" s="43"/>
    </row>
    <row r="101" spans="1:14" ht="9.75" customHeight="1" x14ac:dyDescent="0.2">
      <c r="A101" s="801" t="s">
        <v>12</v>
      </c>
      <c r="B101" s="873" t="s">
        <v>327</v>
      </c>
      <c r="C101" s="1069"/>
      <c r="D101" s="898">
        <v>10</v>
      </c>
      <c r="E101" s="914" t="s">
        <v>132</v>
      </c>
      <c r="F101" s="915" t="s">
        <v>132</v>
      </c>
      <c r="G101" s="25" t="s">
        <v>73</v>
      </c>
      <c r="H101" s="25"/>
      <c r="I101" s="25" t="s">
        <v>40</v>
      </c>
      <c r="J101" s="25"/>
      <c r="K101" s="25">
        <v>15.94</v>
      </c>
      <c r="L101" s="25" t="s">
        <v>42</v>
      </c>
      <c r="M101" s="11" t="s">
        <v>43</v>
      </c>
      <c r="N101" s="20"/>
    </row>
    <row r="102" spans="1:14" ht="9.75" customHeight="1" x14ac:dyDescent="0.2">
      <c r="A102" s="802"/>
      <c r="B102" s="874"/>
      <c r="C102" s="1069"/>
      <c r="D102" s="899"/>
      <c r="E102" s="814" t="s">
        <v>133</v>
      </c>
      <c r="F102" s="815" t="s">
        <v>133</v>
      </c>
      <c r="G102" s="11" t="s">
        <v>73</v>
      </c>
      <c r="H102" s="11"/>
      <c r="I102" s="11" t="s">
        <v>40</v>
      </c>
      <c r="J102" s="11"/>
      <c r="K102" s="775">
        <v>8.4499999999999993</v>
      </c>
      <c r="L102" s="11" t="s">
        <v>42</v>
      </c>
      <c r="M102" s="11" t="s">
        <v>43</v>
      </c>
      <c r="N102" s="20"/>
    </row>
    <row r="103" spans="1:14" ht="9.75" customHeight="1" x14ac:dyDescent="0.2">
      <c r="A103" s="802"/>
      <c r="B103" s="874"/>
      <c r="C103" s="1069"/>
      <c r="D103" s="899"/>
      <c r="E103" s="814" t="s">
        <v>134</v>
      </c>
      <c r="F103" s="815" t="s">
        <v>134</v>
      </c>
      <c r="G103" s="11" t="s">
        <v>73</v>
      </c>
      <c r="H103" s="11"/>
      <c r="I103" s="11" t="s">
        <v>40</v>
      </c>
      <c r="J103" s="11"/>
      <c r="K103" s="775">
        <v>12.13</v>
      </c>
      <c r="L103" s="11">
        <v>10</v>
      </c>
      <c r="M103" s="11" t="s">
        <v>43</v>
      </c>
      <c r="N103" s="20"/>
    </row>
    <row r="104" spans="1:14" ht="9.75" customHeight="1" x14ac:dyDescent="0.2">
      <c r="A104" s="802"/>
      <c r="B104" s="874"/>
      <c r="C104" s="1069"/>
      <c r="D104" s="899"/>
      <c r="E104" s="814" t="s">
        <v>136</v>
      </c>
      <c r="F104" s="815" t="s">
        <v>136</v>
      </c>
      <c r="G104" s="11" t="s">
        <v>39</v>
      </c>
      <c r="H104" s="11"/>
      <c r="I104" s="11" t="s">
        <v>40</v>
      </c>
      <c r="J104" s="11"/>
      <c r="K104" s="11">
        <v>114.71</v>
      </c>
      <c r="L104" s="11" t="s">
        <v>42</v>
      </c>
      <c r="M104" s="11" t="s">
        <v>43</v>
      </c>
      <c r="N104" s="20"/>
    </row>
    <row r="105" spans="1:14" ht="9.75" customHeight="1" x14ac:dyDescent="0.2">
      <c r="A105" s="802"/>
      <c r="B105" s="874"/>
      <c r="C105" s="1069"/>
      <c r="D105" s="899"/>
      <c r="E105" s="814" t="s">
        <v>137</v>
      </c>
      <c r="F105" s="815" t="s">
        <v>137</v>
      </c>
      <c r="G105" s="12" t="s">
        <v>39</v>
      </c>
      <c r="H105" s="12"/>
      <c r="I105" s="12" t="s">
        <v>40</v>
      </c>
      <c r="J105" s="12"/>
      <c r="K105" s="282">
        <v>24.19</v>
      </c>
      <c r="L105" s="12" t="s">
        <v>42</v>
      </c>
      <c r="M105" s="11" t="s">
        <v>43</v>
      </c>
      <c r="N105" s="20"/>
    </row>
    <row r="106" spans="1:14" ht="9.75" customHeight="1" x14ac:dyDescent="0.2">
      <c r="A106" s="802"/>
      <c r="B106" s="874"/>
      <c r="C106" s="1069"/>
      <c r="D106" s="899"/>
      <c r="E106" s="1061"/>
      <c r="F106" s="1062"/>
      <c r="G106" s="14"/>
      <c r="H106" s="14"/>
      <c r="I106" s="14"/>
      <c r="J106" s="14"/>
      <c r="K106" s="14"/>
      <c r="L106" s="14"/>
      <c r="M106" s="14"/>
      <c r="N106" s="20"/>
    </row>
    <row r="107" spans="1:14" ht="9.75" customHeight="1" x14ac:dyDescent="0.2">
      <c r="A107" s="803"/>
      <c r="B107" s="875"/>
      <c r="C107" s="1070"/>
      <c r="D107" s="900"/>
      <c r="E107" s="830"/>
      <c r="F107" s="831"/>
      <c r="G107" s="16"/>
      <c r="H107" s="16"/>
      <c r="I107" s="16"/>
      <c r="J107" s="16"/>
      <c r="K107" s="16"/>
      <c r="L107" s="16"/>
      <c r="M107" s="16"/>
      <c r="N107" s="20"/>
    </row>
    <row r="108" spans="1:14" ht="9.75" customHeight="1" x14ac:dyDescent="0.2">
      <c r="A108" s="801" t="s">
        <v>13</v>
      </c>
      <c r="B108" s="873" t="s">
        <v>322</v>
      </c>
      <c r="C108" s="1076"/>
      <c r="D108" s="898">
        <v>10</v>
      </c>
      <c r="E108" s="914" t="s">
        <v>206</v>
      </c>
      <c r="F108" s="915" t="s">
        <v>206</v>
      </c>
      <c r="G108" s="25" t="s">
        <v>73</v>
      </c>
      <c r="H108" s="25"/>
      <c r="I108" s="25" t="s">
        <v>207</v>
      </c>
      <c r="J108" s="25"/>
      <c r="K108" s="25">
        <v>2.17</v>
      </c>
      <c r="L108" s="25">
        <v>2</v>
      </c>
      <c r="M108" s="25" t="s">
        <v>119</v>
      </c>
      <c r="N108" s="20"/>
    </row>
    <row r="109" spans="1:14" ht="9.75" customHeight="1" x14ac:dyDescent="0.2">
      <c r="A109" s="802"/>
      <c r="B109" s="874"/>
      <c r="C109" s="1069"/>
      <c r="D109" s="899"/>
      <c r="E109" s="1073" t="s">
        <v>208</v>
      </c>
      <c r="F109" s="1074" t="s">
        <v>208</v>
      </c>
      <c r="G109" s="13" t="s">
        <v>73</v>
      </c>
      <c r="H109" s="13"/>
      <c r="I109" s="13" t="s">
        <v>207</v>
      </c>
      <c r="J109" s="13"/>
      <c r="K109" s="13">
        <v>5.24</v>
      </c>
      <c r="L109" s="13">
        <v>5</v>
      </c>
      <c r="M109" s="13" t="s">
        <v>119</v>
      </c>
      <c r="N109" s="20"/>
    </row>
    <row r="110" spans="1:14" ht="9.75" customHeight="1" x14ac:dyDescent="0.2">
      <c r="A110" s="802"/>
      <c r="B110" s="874"/>
      <c r="C110" s="1069"/>
      <c r="D110" s="899"/>
      <c r="E110" s="814" t="s">
        <v>146</v>
      </c>
      <c r="F110" s="815" t="s">
        <v>146</v>
      </c>
      <c r="G110" s="12" t="s">
        <v>73</v>
      </c>
      <c r="H110" s="12"/>
      <c r="I110" s="12" t="s">
        <v>207</v>
      </c>
      <c r="J110" s="12"/>
      <c r="K110" s="12">
        <v>5.5</v>
      </c>
      <c r="L110" s="12">
        <v>5</v>
      </c>
      <c r="M110" s="12" t="s">
        <v>119</v>
      </c>
      <c r="N110" s="20"/>
    </row>
    <row r="111" spans="1:14" ht="9.75" customHeight="1" x14ac:dyDescent="0.2">
      <c r="A111" s="802"/>
      <c r="B111" s="874"/>
      <c r="C111" s="1069"/>
      <c r="D111" s="899"/>
      <c r="E111" s="814" t="s">
        <v>209</v>
      </c>
      <c r="F111" s="1063"/>
      <c r="G111" s="12" t="s">
        <v>73</v>
      </c>
      <c r="H111" s="12"/>
      <c r="I111" s="12" t="s">
        <v>207</v>
      </c>
      <c r="J111" s="12"/>
      <c r="K111" s="12">
        <v>2.19</v>
      </c>
      <c r="L111" s="12">
        <v>2</v>
      </c>
      <c r="M111" s="12" t="s">
        <v>119</v>
      </c>
      <c r="N111" s="20"/>
    </row>
    <row r="112" spans="1:14" ht="9.75" customHeight="1" x14ac:dyDescent="0.2">
      <c r="A112" s="802"/>
      <c r="B112" s="874"/>
      <c r="C112" s="1069"/>
      <c r="D112" s="899"/>
      <c r="E112" s="814" t="s">
        <v>210</v>
      </c>
      <c r="F112" s="1063"/>
      <c r="G112" s="12" t="s">
        <v>73</v>
      </c>
      <c r="H112" s="12"/>
      <c r="I112" s="12" t="s">
        <v>207</v>
      </c>
      <c r="J112" s="12"/>
      <c r="K112" s="12">
        <v>53.31</v>
      </c>
      <c r="L112" s="12">
        <v>50</v>
      </c>
      <c r="M112" s="12" t="s">
        <v>119</v>
      </c>
      <c r="N112" s="20"/>
    </row>
    <row r="113" spans="1:15" ht="9.75" customHeight="1" x14ac:dyDescent="0.2">
      <c r="A113" s="802"/>
      <c r="B113" s="874"/>
      <c r="C113" s="1069"/>
      <c r="D113" s="899"/>
      <c r="E113" s="814" t="s">
        <v>147</v>
      </c>
      <c r="F113" s="815" t="s">
        <v>147</v>
      </c>
      <c r="G113" s="12" t="s">
        <v>73</v>
      </c>
      <c r="H113" s="12"/>
      <c r="I113" s="12" t="s">
        <v>207</v>
      </c>
      <c r="J113" s="12"/>
      <c r="K113" s="12">
        <v>2.11</v>
      </c>
      <c r="L113" s="12">
        <v>30</v>
      </c>
      <c r="M113" s="12" t="s">
        <v>119</v>
      </c>
      <c r="N113" s="20"/>
    </row>
    <row r="114" spans="1:15" ht="13.5" customHeight="1" x14ac:dyDescent="0.2">
      <c r="A114" s="802"/>
      <c r="B114" s="879"/>
      <c r="C114" s="1069"/>
      <c r="D114" s="899"/>
      <c r="E114" s="814" t="s">
        <v>148</v>
      </c>
      <c r="F114" s="1063"/>
      <c r="G114" s="12" t="s">
        <v>73</v>
      </c>
      <c r="H114" s="12"/>
      <c r="I114" s="12" t="s">
        <v>207</v>
      </c>
      <c r="J114" s="12"/>
      <c r="K114" s="12">
        <v>23.02</v>
      </c>
      <c r="L114" s="12" t="s">
        <v>42</v>
      </c>
      <c r="M114" s="12" t="s">
        <v>119</v>
      </c>
      <c r="N114" s="20"/>
    </row>
    <row r="115" spans="1:15" ht="9.75" customHeight="1" x14ac:dyDescent="0.2">
      <c r="A115" s="802"/>
      <c r="B115" s="879"/>
      <c r="C115" s="1069"/>
      <c r="D115" s="899"/>
      <c r="E115" s="814" t="s">
        <v>149</v>
      </c>
      <c r="F115" s="815" t="s">
        <v>149</v>
      </c>
      <c r="G115" s="12" t="s">
        <v>73</v>
      </c>
      <c r="H115" s="12"/>
      <c r="I115" s="12" t="s">
        <v>207</v>
      </c>
      <c r="J115" s="12"/>
      <c r="K115" s="12">
        <v>5.18</v>
      </c>
      <c r="L115" s="12">
        <v>5</v>
      </c>
      <c r="M115" s="12" t="s">
        <v>119</v>
      </c>
      <c r="N115" s="20"/>
    </row>
    <row r="116" spans="1:15" ht="9.75" customHeight="1" x14ac:dyDescent="0.2">
      <c r="A116" s="802"/>
      <c r="B116" s="879"/>
      <c r="C116" s="1069"/>
      <c r="D116" s="899"/>
      <c r="E116" s="1061" t="s">
        <v>150</v>
      </c>
      <c r="F116" s="1062" t="s">
        <v>211</v>
      </c>
      <c r="G116" s="13" t="s">
        <v>73</v>
      </c>
      <c r="H116" s="13"/>
      <c r="I116" s="13" t="s">
        <v>207</v>
      </c>
      <c r="J116" s="13"/>
      <c r="K116" s="13">
        <v>109.37</v>
      </c>
      <c r="L116" s="13">
        <v>100</v>
      </c>
      <c r="M116" s="13" t="s">
        <v>119</v>
      </c>
      <c r="N116" s="20"/>
    </row>
    <row r="117" spans="1:15" ht="9.75" customHeight="1" x14ac:dyDescent="0.2">
      <c r="A117" s="803"/>
      <c r="B117" s="875"/>
      <c r="C117" s="1070"/>
      <c r="D117" s="900"/>
      <c r="E117" s="830"/>
      <c r="F117" s="831"/>
      <c r="G117" s="34"/>
      <c r="H117" s="34"/>
      <c r="I117" s="16"/>
      <c r="J117" s="34"/>
      <c r="K117" s="34"/>
      <c r="L117" s="34"/>
      <c r="M117" s="34"/>
      <c r="N117" s="20"/>
    </row>
    <row r="118" spans="1:15" ht="9.75" customHeight="1" x14ac:dyDescent="0.2">
      <c r="A118" s="801" t="s">
        <v>14</v>
      </c>
      <c r="B118" s="873" t="s">
        <v>311</v>
      </c>
      <c r="C118" s="1076"/>
      <c r="D118" s="898">
        <v>5</v>
      </c>
      <c r="E118" s="914" t="s">
        <v>151</v>
      </c>
      <c r="F118" s="915"/>
      <c r="G118" s="25" t="s">
        <v>73</v>
      </c>
      <c r="H118" s="25"/>
      <c r="I118" s="401" t="s">
        <v>207</v>
      </c>
      <c r="J118" s="401"/>
      <c r="K118" s="401">
        <v>1</v>
      </c>
      <c r="L118" s="25" t="s">
        <v>42</v>
      </c>
      <c r="M118" s="25" t="s">
        <v>43</v>
      </c>
      <c r="N118" s="20"/>
    </row>
    <row r="119" spans="1:15" ht="9.75" customHeight="1" x14ac:dyDescent="0.2">
      <c r="A119" s="802"/>
      <c r="B119" s="874"/>
      <c r="C119" s="1069"/>
      <c r="D119" s="899"/>
      <c r="E119" s="814"/>
      <c r="F119" s="815"/>
      <c r="G119" s="14"/>
      <c r="H119" s="14"/>
      <c r="I119" s="14"/>
      <c r="J119" s="14"/>
      <c r="K119" s="14"/>
      <c r="L119" s="14"/>
      <c r="M119" s="14"/>
      <c r="N119" s="20"/>
    </row>
    <row r="120" spans="1:15" ht="9.75" customHeight="1" x14ac:dyDescent="0.2">
      <c r="A120" s="802"/>
      <c r="B120" s="875"/>
      <c r="C120" s="1070"/>
      <c r="D120" s="900"/>
      <c r="E120" s="830"/>
      <c r="F120" s="831"/>
      <c r="G120" s="16"/>
      <c r="H120" s="16"/>
      <c r="I120" s="16"/>
      <c r="J120" s="16"/>
      <c r="K120" s="16"/>
      <c r="L120" s="16"/>
      <c r="M120" s="16"/>
      <c r="N120" s="20"/>
      <c r="O120" s="2">
        <v>34</v>
      </c>
    </row>
    <row r="121" spans="1:15" ht="9.75" customHeight="1" x14ac:dyDescent="0.2">
      <c r="A121" s="802"/>
      <c r="B121" s="873" t="s">
        <v>312</v>
      </c>
      <c r="C121" s="1076"/>
      <c r="D121" s="898">
        <v>10</v>
      </c>
      <c r="E121" s="914" t="s">
        <v>153</v>
      </c>
      <c r="F121" s="915" t="s">
        <v>153</v>
      </c>
      <c r="G121" s="25" t="s">
        <v>73</v>
      </c>
      <c r="H121" s="25" t="s">
        <v>154</v>
      </c>
      <c r="I121" s="25" t="s">
        <v>152</v>
      </c>
      <c r="J121" s="25">
        <v>10</v>
      </c>
      <c r="K121" s="25">
        <v>10</v>
      </c>
      <c r="L121" s="25" t="s">
        <v>42</v>
      </c>
      <c r="M121" s="25" t="s">
        <v>43</v>
      </c>
      <c r="N121" s="20"/>
      <c r="O121" s="2">
        <f>SUM(O120:O120)</f>
        <v>34</v>
      </c>
    </row>
    <row r="122" spans="1:15" ht="9.75" customHeight="1" x14ac:dyDescent="0.2">
      <c r="A122" s="802"/>
      <c r="B122" s="874"/>
      <c r="C122" s="1069"/>
      <c r="D122" s="899"/>
      <c r="E122" s="814" t="s">
        <v>156</v>
      </c>
      <c r="F122" s="815" t="s">
        <v>156</v>
      </c>
      <c r="G122" s="11" t="s">
        <v>73</v>
      </c>
      <c r="H122" s="11" t="s">
        <v>154</v>
      </c>
      <c r="I122" s="11" t="s">
        <v>152</v>
      </c>
      <c r="J122" s="11">
        <v>10</v>
      </c>
      <c r="K122" s="11">
        <v>10</v>
      </c>
      <c r="L122" s="11" t="s">
        <v>42</v>
      </c>
      <c r="M122" s="11" t="s">
        <v>43</v>
      </c>
      <c r="N122" s="20"/>
    </row>
    <row r="123" spans="1:15" ht="9.75" customHeight="1" x14ac:dyDescent="0.2">
      <c r="A123" s="802"/>
      <c r="B123" s="874"/>
      <c r="C123" s="1069"/>
      <c r="D123" s="899"/>
      <c r="E123" s="1061"/>
      <c r="F123" s="1062"/>
      <c r="G123" s="14"/>
      <c r="H123" s="14"/>
      <c r="I123" s="14"/>
      <c r="J123" s="14"/>
      <c r="K123" s="14"/>
      <c r="L123" s="14"/>
      <c r="M123" s="14"/>
      <c r="N123" s="20"/>
    </row>
    <row r="124" spans="1:15" ht="9.75" customHeight="1" x14ac:dyDescent="0.2">
      <c r="A124" s="802"/>
      <c r="B124" s="874"/>
      <c r="C124" s="1069"/>
      <c r="D124" s="899"/>
      <c r="E124" s="1061"/>
      <c r="F124" s="1062"/>
      <c r="G124" s="14"/>
      <c r="H124" s="14"/>
      <c r="I124" s="14"/>
      <c r="J124" s="14"/>
      <c r="K124" s="14"/>
      <c r="L124" s="14"/>
      <c r="M124" s="14"/>
      <c r="N124" s="20"/>
    </row>
    <row r="125" spans="1:15" ht="9.75" customHeight="1" x14ac:dyDescent="0.2">
      <c r="A125" s="803"/>
      <c r="B125" s="875"/>
      <c r="C125" s="1070"/>
      <c r="D125" s="900"/>
      <c r="E125" s="830"/>
      <c r="F125" s="831"/>
      <c r="G125" s="34"/>
      <c r="H125" s="34"/>
      <c r="I125" s="34"/>
      <c r="J125" s="34"/>
      <c r="K125" s="34"/>
      <c r="L125" s="34"/>
      <c r="M125" s="34"/>
      <c r="N125" s="20"/>
    </row>
    <row r="126" spans="1:15" ht="9.75" customHeight="1" x14ac:dyDescent="0.2">
      <c r="A126" s="904" t="s">
        <v>16</v>
      </c>
      <c r="B126" s="906" t="s">
        <v>328</v>
      </c>
      <c r="C126" s="1076"/>
      <c r="D126" s="898">
        <v>5</v>
      </c>
      <c r="E126" s="914" t="s">
        <v>160</v>
      </c>
      <c r="F126" s="915" t="s">
        <v>160</v>
      </c>
      <c r="G126" s="25" t="s">
        <v>73</v>
      </c>
      <c r="H126" s="25"/>
      <c r="I126" s="25" t="s">
        <v>40</v>
      </c>
      <c r="J126" s="25"/>
      <c r="K126" s="25">
        <v>3.02</v>
      </c>
      <c r="L126" s="25" t="s">
        <v>42</v>
      </c>
      <c r="M126" s="25" t="s">
        <v>119</v>
      </c>
      <c r="N126" s="20"/>
    </row>
    <row r="127" spans="1:15" ht="9.75" customHeight="1" x14ac:dyDescent="0.2">
      <c r="A127" s="905"/>
      <c r="B127" s="907"/>
      <c r="C127" s="1069"/>
      <c r="D127" s="899"/>
      <c r="E127" s="814" t="s">
        <v>161</v>
      </c>
      <c r="F127" s="815" t="s">
        <v>161</v>
      </c>
      <c r="G127" s="12" t="s">
        <v>73</v>
      </c>
      <c r="H127" s="12"/>
      <c r="I127" s="12" t="s">
        <v>40</v>
      </c>
      <c r="J127" s="12"/>
      <c r="K127" s="12">
        <v>21.47</v>
      </c>
      <c r="L127" s="12" t="s">
        <v>42</v>
      </c>
      <c r="M127" s="12" t="s">
        <v>119</v>
      </c>
      <c r="N127" s="20"/>
    </row>
    <row r="128" spans="1:15" ht="9.75" customHeight="1" x14ac:dyDescent="0.2">
      <c r="A128" s="905"/>
      <c r="B128" s="907"/>
      <c r="C128" s="1069"/>
      <c r="D128" s="899"/>
      <c r="E128" s="814"/>
      <c r="F128" s="815"/>
      <c r="G128" s="14"/>
      <c r="H128" s="14"/>
      <c r="I128" s="14"/>
      <c r="J128" s="14"/>
      <c r="K128" s="14"/>
      <c r="L128" s="14"/>
      <c r="M128" s="14"/>
      <c r="N128" s="20"/>
    </row>
    <row r="129" spans="1:14" ht="9.75" customHeight="1" x14ac:dyDescent="0.2">
      <c r="A129" s="905"/>
      <c r="B129" s="907"/>
      <c r="C129" s="1069"/>
      <c r="D129" s="899"/>
      <c r="E129" s="814"/>
      <c r="F129" s="815"/>
      <c r="G129" s="14"/>
      <c r="H129" s="14"/>
      <c r="I129" s="14"/>
      <c r="J129" s="14"/>
      <c r="K129" s="14"/>
      <c r="L129" s="14"/>
      <c r="M129" s="14"/>
      <c r="N129" s="20"/>
    </row>
    <row r="130" spans="1:14" ht="9.75" customHeight="1" x14ac:dyDescent="0.2">
      <c r="A130" s="905"/>
      <c r="B130" s="908"/>
      <c r="C130" s="1070"/>
      <c r="D130" s="900"/>
      <c r="E130" s="925"/>
      <c r="F130" s="926"/>
      <c r="G130" s="21"/>
      <c r="H130" s="21"/>
      <c r="I130" s="21"/>
      <c r="J130" s="21"/>
      <c r="K130" s="21"/>
      <c r="L130" s="21"/>
      <c r="M130" s="21"/>
      <c r="N130" s="20"/>
    </row>
    <row r="131" spans="1:14" ht="9.75" customHeight="1" x14ac:dyDescent="0.2">
      <c r="A131" s="904" t="s">
        <v>17</v>
      </c>
      <c r="B131" s="906" t="s">
        <v>313</v>
      </c>
      <c r="C131" s="1085"/>
      <c r="D131" s="898">
        <v>5</v>
      </c>
      <c r="E131" s="1123" t="s">
        <v>212</v>
      </c>
      <c r="F131" s="1123"/>
      <c r="G131" s="27" t="s">
        <v>73</v>
      </c>
      <c r="H131" s="27"/>
      <c r="I131" s="27" t="s">
        <v>40</v>
      </c>
      <c r="J131" s="27"/>
      <c r="K131" s="27">
        <v>1.57</v>
      </c>
      <c r="L131" s="27">
        <v>5</v>
      </c>
      <c r="M131" s="27" t="s">
        <v>45</v>
      </c>
      <c r="N131" s="20"/>
    </row>
    <row r="132" spans="1:14" ht="9.75" customHeight="1" x14ac:dyDescent="0.2">
      <c r="A132" s="905"/>
      <c r="B132" s="907"/>
      <c r="C132" s="1086"/>
      <c r="D132" s="899"/>
      <c r="E132" s="1081"/>
      <c r="F132" s="1082"/>
      <c r="G132" s="71"/>
      <c r="H132" s="71"/>
      <c r="I132" s="71"/>
      <c r="J132" s="71"/>
      <c r="K132" s="71"/>
      <c r="L132" s="71"/>
      <c r="M132" s="71"/>
      <c r="N132" s="20"/>
    </row>
    <row r="133" spans="1:14" ht="9.75" customHeight="1" x14ac:dyDescent="0.2">
      <c r="A133" s="905"/>
      <c r="B133" s="907"/>
      <c r="C133" s="1086"/>
      <c r="D133" s="899"/>
      <c r="E133" s="1081"/>
      <c r="F133" s="1082"/>
      <c r="G133" s="71"/>
      <c r="H133" s="71"/>
      <c r="I133" s="71"/>
      <c r="J133" s="71"/>
      <c r="K133" s="71"/>
      <c r="L133" s="71"/>
      <c r="M133" s="71"/>
      <c r="N133" s="20"/>
    </row>
    <row r="134" spans="1:14" ht="9.75" customHeight="1" x14ac:dyDescent="0.2">
      <c r="A134" s="1078"/>
      <c r="B134" s="908"/>
      <c r="C134" s="1087"/>
      <c r="D134" s="900"/>
      <c r="E134" s="1083"/>
      <c r="F134" s="1084"/>
      <c r="G134" s="76"/>
      <c r="H134" s="76"/>
      <c r="I134" s="76"/>
      <c r="J134" s="76"/>
      <c r="K134" s="76"/>
      <c r="L134" s="76"/>
      <c r="M134" s="76"/>
      <c r="N134" s="20"/>
    </row>
    <row r="135" spans="1:14" ht="27.75" customHeight="1" x14ac:dyDescent="0.2">
      <c r="A135" s="1112" t="s">
        <v>281</v>
      </c>
      <c r="B135" s="1113"/>
      <c r="C135" s="1116" t="s">
        <v>331</v>
      </c>
      <c r="D135" s="1117"/>
      <c r="E135" s="1118" t="s">
        <v>284</v>
      </c>
      <c r="F135" s="1119"/>
      <c r="G135" s="1108" t="s">
        <v>285</v>
      </c>
      <c r="H135" s="1108" t="s">
        <v>286</v>
      </c>
      <c r="I135" s="1108" t="s">
        <v>287</v>
      </c>
      <c r="J135" s="1108" t="s">
        <v>288</v>
      </c>
      <c r="K135" s="1108" t="s">
        <v>289</v>
      </c>
      <c r="L135" s="1108" t="s">
        <v>290</v>
      </c>
      <c r="M135" s="1110" t="s">
        <v>291</v>
      </c>
      <c r="N135" s="44"/>
    </row>
    <row r="136" spans="1:14" ht="32.25" customHeight="1" thickBot="1" x14ac:dyDescent="0.25">
      <c r="A136" s="1114"/>
      <c r="B136" s="1115"/>
      <c r="C136" s="370" t="s">
        <v>279</v>
      </c>
      <c r="D136" s="371" t="s">
        <v>283</v>
      </c>
      <c r="E136" s="1120"/>
      <c r="F136" s="1121"/>
      <c r="G136" s="1109"/>
      <c r="H136" s="1109"/>
      <c r="I136" s="1109"/>
      <c r="J136" s="1109"/>
      <c r="K136" s="1109"/>
      <c r="L136" s="1109"/>
      <c r="M136" s="1111"/>
      <c r="N136" s="44"/>
    </row>
    <row r="137" spans="1:14" ht="9.75" customHeight="1" thickBot="1" x14ac:dyDescent="0.25">
      <c r="A137" s="880" t="s">
        <v>25</v>
      </c>
      <c r="B137" s="1088"/>
      <c r="C137" s="125">
        <f>(C9*0.5)*0.1</f>
        <v>10</v>
      </c>
      <c r="D137" s="185">
        <f>D138+D145+D151</f>
        <v>10</v>
      </c>
      <c r="E137" s="1122"/>
      <c r="F137" s="1089"/>
      <c r="G137" s="1089"/>
      <c r="H137" s="1089"/>
      <c r="I137" s="1089"/>
      <c r="J137" s="1089"/>
      <c r="K137" s="1089"/>
      <c r="L137" s="1089"/>
      <c r="M137" s="1090"/>
      <c r="N137" s="43"/>
    </row>
    <row r="138" spans="1:14" ht="14.25" customHeight="1" x14ac:dyDescent="0.2">
      <c r="A138" s="801" t="s">
        <v>19</v>
      </c>
      <c r="B138" s="873" t="s">
        <v>314</v>
      </c>
      <c r="C138" s="876"/>
      <c r="D138" s="898">
        <v>3</v>
      </c>
      <c r="E138" s="1077" t="s">
        <v>165</v>
      </c>
      <c r="F138" s="1077" t="s">
        <v>165</v>
      </c>
      <c r="G138" s="779" t="s">
        <v>73</v>
      </c>
      <c r="H138" s="779" t="s">
        <v>154</v>
      </c>
      <c r="I138" s="779" t="s">
        <v>166</v>
      </c>
      <c r="J138" s="779">
        <v>1</v>
      </c>
      <c r="K138" s="779">
        <v>1</v>
      </c>
      <c r="L138" s="779">
        <v>10</v>
      </c>
      <c r="M138" s="779" t="s">
        <v>43</v>
      </c>
      <c r="N138" s="20"/>
    </row>
    <row r="139" spans="1:14" ht="13.5" customHeight="1" x14ac:dyDescent="0.2">
      <c r="A139" s="802"/>
      <c r="B139" s="874"/>
      <c r="C139" s="876"/>
      <c r="D139" s="899"/>
      <c r="E139" s="1091" t="s">
        <v>214</v>
      </c>
      <c r="F139" s="1091" t="s">
        <v>214</v>
      </c>
      <c r="G139" s="777" t="s">
        <v>73</v>
      </c>
      <c r="H139" s="777" t="s">
        <v>154</v>
      </c>
      <c r="I139" s="777" t="s">
        <v>166</v>
      </c>
      <c r="J139" s="777">
        <v>1</v>
      </c>
      <c r="K139" s="777">
        <v>1</v>
      </c>
      <c r="L139" s="777">
        <v>10</v>
      </c>
      <c r="M139" s="777" t="s">
        <v>43</v>
      </c>
      <c r="N139" s="20"/>
    </row>
    <row r="140" spans="1:14" ht="14.25" customHeight="1" x14ac:dyDescent="0.2">
      <c r="A140" s="802"/>
      <c r="B140" s="874"/>
      <c r="C140" s="876"/>
      <c r="D140" s="899"/>
      <c r="E140" s="1091" t="s">
        <v>215</v>
      </c>
      <c r="F140" s="1091" t="s">
        <v>215</v>
      </c>
      <c r="G140" s="777" t="s">
        <v>73</v>
      </c>
      <c r="H140" s="777" t="s">
        <v>154</v>
      </c>
      <c r="I140" s="777" t="s">
        <v>166</v>
      </c>
      <c r="J140" s="777">
        <v>1</v>
      </c>
      <c r="K140" s="777">
        <v>1</v>
      </c>
      <c r="L140" s="777">
        <v>10</v>
      </c>
      <c r="M140" s="777" t="s">
        <v>43</v>
      </c>
      <c r="N140" s="20"/>
    </row>
    <row r="141" spans="1:14" ht="51" customHeight="1" x14ac:dyDescent="0.2">
      <c r="A141" s="802"/>
      <c r="B141" s="879"/>
      <c r="C141" s="876"/>
      <c r="D141" s="899"/>
      <c r="E141" s="1091" t="s">
        <v>168</v>
      </c>
      <c r="F141" s="1091" t="s">
        <v>168</v>
      </c>
      <c r="G141" s="777" t="s">
        <v>73</v>
      </c>
      <c r="H141" s="777" t="s">
        <v>154</v>
      </c>
      <c r="I141" s="777" t="s">
        <v>166</v>
      </c>
      <c r="J141" s="777">
        <v>1</v>
      </c>
      <c r="K141" s="777">
        <v>1</v>
      </c>
      <c r="L141" s="777">
        <v>1000</v>
      </c>
      <c r="M141" s="777" t="s">
        <v>43</v>
      </c>
      <c r="N141" s="20"/>
    </row>
    <row r="142" spans="1:14" ht="51" customHeight="1" x14ac:dyDescent="0.2">
      <c r="A142" s="802"/>
      <c r="B142" s="879"/>
      <c r="C142" s="876"/>
      <c r="D142" s="899"/>
      <c r="E142" s="1091" t="s">
        <v>170</v>
      </c>
      <c r="F142" s="1091" t="s">
        <v>170</v>
      </c>
      <c r="G142" s="777" t="s">
        <v>73</v>
      </c>
      <c r="H142" s="777" t="s">
        <v>154</v>
      </c>
      <c r="I142" s="777" t="s">
        <v>166</v>
      </c>
      <c r="J142" s="777">
        <v>1</v>
      </c>
      <c r="K142" s="777">
        <v>1</v>
      </c>
      <c r="L142" s="777">
        <v>40</v>
      </c>
      <c r="M142" s="777" t="s">
        <v>43</v>
      </c>
      <c r="N142" s="20"/>
    </row>
    <row r="143" spans="1:14" ht="9" customHeight="1" x14ac:dyDescent="0.2">
      <c r="A143" s="802"/>
      <c r="B143" s="879"/>
      <c r="C143" s="876"/>
      <c r="D143" s="899"/>
      <c r="E143" s="814"/>
      <c r="F143" s="815"/>
      <c r="G143" s="12"/>
      <c r="H143" s="12"/>
      <c r="I143" s="12"/>
      <c r="J143" s="12"/>
      <c r="K143" s="12"/>
      <c r="L143" s="12"/>
      <c r="M143" s="12"/>
      <c r="N143" s="20"/>
    </row>
    <row r="144" spans="1:14" ht="9.75" customHeight="1" x14ac:dyDescent="0.2">
      <c r="A144" s="803"/>
      <c r="B144" s="875"/>
      <c r="C144" s="877"/>
      <c r="D144" s="900"/>
      <c r="E144" s="830"/>
      <c r="F144" s="831"/>
      <c r="G144" s="18"/>
      <c r="H144" s="18"/>
      <c r="I144" s="18"/>
      <c r="J144" s="18"/>
      <c r="K144" s="18"/>
      <c r="L144" s="18"/>
      <c r="M144" s="18"/>
      <c r="N144" s="20"/>
    </row>
    <row r="145" spans="1:14" ht="9.75" customHeight="1" x14ac:dyDescent="0.2">
      <c r="A145" s="801" t="s">
        <v>21</v>
      </c>
      <c r="B145" s="873" t="s">
        <v>316</v>
      </c>
      <c r="C145" s="901"/>
      <c r="D145" s="898">
        <v>4</v>
      </c>
      <c r="E145" s="916" t="s">
        <v>175</v>
      </c>
      <c r="F145" s="917" t="s">
        <v>175</v>
      </c>
      <c r="G145" s="11" t="s">
        <v>73</v>
      </c>
      <c r="H145" s="11"/>
      <c r="I145" s="11" t="s">
        <v>176</v>
      </c>
      <c r="J145" s="11"/>
      <c r="K145" s="11">
        <v>10</v>
      </c>
      <c r="L145" s="11">
        <v>100</v>
      </c>
      <c r="M145" s="11" t="s">
        <v>43</v>
      </c>
      <c r="N145" s="20"/>
    </row>
    <row r="146" spans="1:14" ht="12" customHeight="1" x14ac:dyDescent="0.2">
      <c r="A146" s="802"/>
      <c r="B146" s="874"/>
      <c r="C146" s="876"/>
      <c r="D146" s="899"/>
      <c r="E146" s="814" t="s">
        <v>177</v>
      </c>
      <c r="F146" s="815" t="s">
        <v>177</v>
      </c>
      <c r="G146" s="12" t="s">
        <v>73</v>
      </c>
      <c r="H146" s="12"/>
      <c r="I146" s="12" t="s">
        <v>176</v>
      </c>
      <c r="J146" s="12"/>
      <c r="K146" s="12">
        <v>5</v>
      </c>
      <c r="L146" s="12">
        <v>50</v>
      </c>
      <c r="M146" s="12" t="s">
        <v>43</v>
      </c>
      <c r="N146" s="20"/>
    </row>
    <row r="147" spans="1:14" ht="12" customHeight="1" x14ac:dyDescent="0.2">
      <c r="A147" s="802"/>
      <c r="B147" s="874"/>
      <c r="C147" s="876"/>
      <c r="D147" s="899"/>
      <c r="E147" s="814" t="s">
        <v>178</v>
      </c>
      <c r="F147" s="815" t="s">
        <v>178</v>
      </c>
      <c r="G147" s="12" t="s">
        <v>73</v>
      </c>
      <c r="H147" s="12"/>
      <c r="I147" s="12" t="s">
        <v>179</v>
      </c>
      <c r="J147" s="12"/>
      <c r="K147" s="12">
        <v>5</v>
      </c>
      <c r="L147" s="12">
        <v>10</v>
      </c>
      <c r="M147" s="777" t="s">
        <v>43</v>
      </c>
      <c r="N147" s="20"/>
    </row>
    <row r="148" spans="1:14" ht="9.75" customHeight="1" x14ac:dyDescent="0.2">
      <c r="A148" s="802"/>
      <c r="B148" s="874"/>
      <c r="C148" s="876"/>
      <c r="D148" s="899"/>
      <c r="E148" s="1061"/>
      <c r="F148" s="1062"/>
      <c r="G148" s="12"/>
      <c r="H148" s="12"/>
      <c r="I148" s="12"/>
      <c r="J148" s="12"/>
      <c r="K148" s="12"/>
      <c r="L148" s="12"/>
      <c r="M148" s="12"/>
      <c r="N148" s="20"/>
    </row>
    <row r="149" spans="1:14" ht="9.75" customHeight="1" x14ac:dyDescent="0.2">
      <c r="A149" s="802"/>
      <c r="B149" s="874"/>
      <c r="C149" s="876"/>
      <c r="D149" s="899"/>
      <c r="E149" s="1061"/>
      <c r="F149" s="1062"/>
      <c r="G149" s="12"/>
      <c r="H149" s="12"/>
      <c r="I149" s="12"/>
      <c r="J149" s="12"/>
      <c r="K149" s="12"/>
      <c r="L149" s="12"/>
      <c r="M149" s="12"/>
      <c r="N149" s="20"/>
    </row>
    <row r="150" spans="1:14" ht="9.75" customHeight="1" x14ac:dyDescent="0.2">
      <c r="A150" s="803"/>
      <c r="B150" s="875"/>
      <c r="C150" s="877"/>
      <c r="D150" s="900"/>
      <c r="E150" s="830"/>
      <c r="F150" s="831"/>
      <c r="G150" s="18"/>
      <c r="H150" s="18"/>
      <c r="I150" s="18"/>
      <c r="J150" s="18"/>
      <c r="K150" s="18"/>
      <c r="L150" s="18"/>
      <c r="M150" s="18"/>
      <c r="N150" s="20"/>
    </row>
    <row r="151" spans="1:14" ht="12" customHeight="1" x14ac:dyDescent="0.2">
      <c r="A151" s="801" t="s">
        <v>22</v>
      </c>
      <c r="B151" s="873" t="s">
        <v>329</v>
      </c>
      <c r="C151" s="901"/>
      <c r="D151" s="898">
        <v>3</v>
      </c>
      <c r="E151" s="914" t="s">
        <v>216</v>
      </c>
      <c r="F151" s="915"/>
      <c r="G151" s="25" t="s">
        <v>73</v>
      </c>
      <c r="H151" s="25"/>
      <c r="I151" s="25" t="s">
        <v>181</v>
      </c>
      <c r="J151" s="25"/>
      <c r="K151" s="25">
        <v>0.77400000000000002</v>
      </c>
      <c r="L151" s="25" t="s">
        <v>42</v>
      </c>
      <c r="M151" s="25" t="s">
        <v>43</v>
      </c>
      <c r="N151" s="20"/>
    </row>
    <row r="152" spans="1:14" ht="9.75" customHeight="1" x14ac:dyDescent="0.2">
      <c r="A152" s="802"/>
      <c r="B152" s="874"/>
      <c r="C152" s="876"/>
      <c r="D152" s="899"/>
      <c r="E152" s="1061"/>
      <c r="F152" s="1062"/>
      <c r="G152" s="12"/>
      <c r="H152" s="12"/>
      <c r="I152" s="12"/>
      <c r="J152" s="12"/>
      <c r="K152" s="12"/>
      <c r="L152" s="12"/>
      <c r="M152" s="12"/>
      <c r="N152" s="20"/>
    </row>
    <row r="153" spans="1:14" ht="9.75" customHeight="1" x14ac:dyDescent="0.2">
      <c r="A153" s="802"/>
      <c r="B153" s="874"/>
      <c r="C153" s="876"/>
      <c r="D153" s="899"/>
      <c r="E153" s="1061"/>
      <c r="F153" s="1062"/>
      <c r="G153" s="12"/>
      <c r="H153" s="12"/>
      <c r="I153" s="12"/>
      <c r="J153" s="12"/>
      <c r="K153" s="12"/>
      <c r="L153" s="12"/>
      <c r="M153" s="12"/>
      <c r="N153" s="20"/>
    </row>
    <row r="154" spans="1:14" ht="9.75" customHeight="1" x14ac:dyDescent="0.2">
      <c r="A154" s="802"/>
      <c r="B154" s="874"/>
      <c r="C154" s="876"/>
      <c r="D154" s="899"/>
      <c r="E154" s="1061"/>
      <c r="F154" s="1062"/>
      <c r="G154" s="12"/>
      <c r="H154" s="12"/>
      <c r="I154" s="12"/>
      <c r="J154" s="12"/>
      <c r="K154" s="12"/>
      <c r="L154" s="12"/>
      <c r="M154" s="12"/>
      <c r="N154" s="20"/>
    </row>
    <row r="155" spans="1:14" ht="9.75" customHeight="1" x14ac:dyDescent="0.2">
      <c r="A155" s="803"/>
      <c r="B155" s="875"/>
      <c r="C155" s="877"/>
      <c r="D155" s="900"/>
      <c r="E155" s="830"/>
      <c r="F155" s="831"/>
      <c r="G155" s="18"/>
      <c r="H155" s="18"/>
      <c r="I155" s="18"/>
      <c r="J155" s="18"/>
      <c r="K155" s="18"/>
      <c r="L155" s="18"/>
      <c r="M155" s="18"/>
      <c r="N155" s="20"/>
    </row>
    <row r="156" spans="1:14" ht="9.75" customHeight="1" x14ac:dyDescent="0.2">
      <c r="A156" s="801" t="s">
        <v>213</v>
      </c>
      <c r="B156" s="873" t="s">
        <v>182</v>
      </c>
      <c r="C156" s="901"/>
      <c r="D156" s="898">
        <v>2</v>
      </c>
      <c r="E156" s="1077" t="s">
        <v>183</v>
      </c>
      <c r="F156" s="1077" t="s">
        <v>183</v>
      </c>
      <c r="G156" s="25" t="s">
        <v>73</v>
      </c>
      <c r="H156" s="25"/>
      <c r="I156" s="25" t="s">
        <v>217</v>
      </c>
      <c r="J156" s="25"/>
      <c r="K156" s="25">
        <v>3</v>
      </c>
      <c r="L156" s="25">
        <v>100</v>
      </c>
      <c r="M156" s="25" t="s">
        <v>43</v>
      </c>
    </row>
    <row r="157" spans="1:14" ht="9.75" customHeight="1" x14ac:dyDescent="0.2">
      <c r="A157" s="802"/>
      <c r="B157" s="874"/>
      <c r="C157" s="876"/>
      <c r="D157" s="899"/>
      <c r="E157" s="1091" t="s">
        <v>184</v>
      </c>
      <c r="F157" s="1091" t="s">
        <v>184</v>
      </c>
      <c r="G157" s="12" t="s">
        <v>73</v>
      </c>
      <c r="H157" s="12"/>
      <c r="I157" s="12" t="s">
        <v>217</v>
      </c>
      <c r="J157" s="12"/>
      <c r="K157" s="12" t="s">
        <v>185</v>
      </c>
      <c r="L157" s="12">
        <v>20</v>
      </c>
      <c r="M157" s="12" t="s">
        <v>43</v>
      </c>
    </row>
    <row r="158" spans="1:14" ht="13.5" customHeight="1" x14ac:dyDescent="0.2">
      <c r="A158" s="802"/>
      <c r="B158" s="874"/>
      <c r="C158" s="876"/>
      <c r="D158" s="899"/>
      <c r="E158" s="814"/>
      <c r="F158" s="815"/>
      <c r="G158" s="12"/>
      <c r="H158" s="12"/>
      <c r="I158" s="12"/>
      <c r="J158" s="12"/>
      <c r="K158" s="12"/>
      <c r="L158" s="12"/>
      <c r="M158" s="12"/>
    </row>
    <row r="159" spans="1:14" ht="12.75" customHeight="1" x14ac:dyDescent="0.2">
      <c r="A159" s="802"/>
      <c r="B159" s="874"/>
      <c r="C159" s="876"/>
      <c r="D159" s="899"/>
      <c r="E159" s="1061"/>
      <c r="F159" s="1062"/>
      <c r="G159" s="12"/>
      <c r="H159" s="12"/>
      <c r="I159" s="12"/>
      <c r="J159" s="12"/>
      <c r="K159" s="12"/>
      <c r="L159" s="12"/>
      <c r="M159" s="12"/>
    </row>
    <row r="160" spans="1:14" ht="9.75" customHeight="1" x14ac:dyDescent="0.2">
      <c r="A160" s="803"/>
      <c r="B160" s="875"/>
      <c r="C160" s="877"/>
      <c r="D160" s="900"/>
      <c r="E160" s="830"/>
      <c r="F160" s="831"/>
      <c r="G160" s="18"/>
      <c r="H160" s="18"/>
      <c r="I160" s="18"/>
      <c r="J160" s="18"/>
      <c r="K160" s="18"/>
      <c r="L160" s="18"/>
      <c r="M160" s="18"/>
    </row>
    <row r="161" spans="2:17" ht="9.75" customHeight="1" thickBot="1" x14ac:dyDescent="0.25">
      <c r="C161" s="140"/>
      <c r="D161" s="52"/>
    </row>
    <row r="162" spans="2:17" ht="9.75" customHeight="1" thickBot="1" x14ac:dyDescent="0.25">
      <c r="B162" s="2" t="s">
        <v>23</v>
      </c>
      <c r="C162" s="140"/>
      <c r="D162" s="193">
        <f>SUM(C65:C160)+SUM(E15:E44)</f>
        <v>200</v>
      </c>
    </row>
    <row r="163" spans="2:17" ht="9.75" customHeight="1" x14ac:dyDescent="0.2">
      <c r="C163" s="140"/>
      <c r="D163" s="52"/>
    </row>
    <row r="164" spans="2:17" ht="12" customHeight="1" x14ac:dyDescent="0.2">
      <c r="B164" s="363" t="s">
        <v>336</v>
      </c>
      <c r="C164" s="234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</row>
    <row r="165" spans="2:17" ht="15.75" customHeight="1" x14ac:dyDescent="0.2">
      <c r="B165" s="234"/>
      <c r="C165" s="398" t="s">
        <v>187</v>
      </c>
      <c r="D165" s="398"/>
      <c r="E165" s="398"/>
      <c r="F165" s="398"/>
      <c r="G165" s="398"/>
      <c r="H165" s="398"/>
      <c r="I165" s="398"/>
      <c r="J165" s="398"/>
      <c r="K165" s="398"/>
      <c r="L165" s="398"/>
      <c r="M165" s="398"/>
      <c r="N165" s="399"/>
      <c r="O165" s="399"/>
    </row>
    <row r="166" spans="2:17" ht="15.75" customHeight="1" x14ac:dyDescent="0.2">
      <c r="B166" s="234"/>
      <c r="C166" s="398" t="s">
        <v>361</v>
      </c>
      <c r="D166" s="398"/>
      <c r="E166" s="398"/>
      <c r="F166" s="398"/>
      <c r="G166" s="398"/>
      <c r="H166" s="398"/>
      <c r="I166" s="398"/>
      <c r="J166" s="398"/>
      <c r="K166" s="398"/>
      <c r="L166" s="398"/>
      <c r="M166" s="398"/>
      <c r="N166" s="399"/>
      <c r="O166" s="399"/>
    </row>
    <row r="167" spans="2:17" ht="14.25" customHeight="1" x14ac:dyDescent="0.2">
      <c r="B167" s="234"/>
      <c r="C167" s="398" t="s">
        <v>188</v>
      </c>
      <c r="D167" s="398"/>
      <c r="E167" s="398"/>
      <c r="F167" s="398"/>
      <c r="G167" s="398"/>
      <c r="H167" s="398"/>
      <c r="I167" s="398"/>
      <c r="J167" s="398"/>
      <c r="K167" s="398"/>
      <c r="L167" s="398"/>
      <c r="M167" s="398"/>
      <c r="N167" s="399"/>
      <c r="O167" s="399"/>
    </row>
    <row r="168" spans="2:17" ht="9.75" customHeight="1" x14ac:dyDescent="0.2">
      <c r="C168" s="2"/>
    </row>
    <row r="169" spans="2:17" ht="9.75" customHeight="1" x14ac:dyDescent="0.2">
      <c r="C169" s="2"/>
    </row>
    <row r="170" spans="2:17" ht="9.75" customHeight="1" x14ac:dyDescent="0.2">
      <c r="C170" s="2"/>
    </row>
    <row r="171" spans="2:17" ht="9.75" customHeight="1" x14ac:dyDescent="0.2">
      <c r="C171" s="2"/>
    </row>
    <row r="172" spans="2:17" ht="9.75" customHeight="1" x14ac:dyDescent="0.2">
      <c r="C172" s="2"/>
    </row>
    <row r="173" spans="2:17" ht="9.75" customHeight="1" x14ac:dyDescent="0.2">
      <c r="C173" s="2"/>
    </row>
    <row r="174" spans="2:17" ht="9.75" customHeight="1" x14ac:dyDescent="0.2">
      <c r="C174" s="2"/>
      <c r="N174" s="4"/>
      <c r="O174" s="4"/>
      <c r="P174" s="4"/>
      <c r="Q174" s="4"/>
    </row>
    <row r="175" spans="2:17" x14ac:dyDescent="0.2">
      <c r="C175" s="2"/>
    </row>
    <row r="176" spans="2:17" x14ac:dyDescent="0.2">
      <c r="C176" s="2"/>
    </row>
    <row r="177" spans="3:13" x14ac:dyDescent="0.2">
      <c r="C177" s="2"/>
    </row>
    <row r="178" spans="3:13" x14ac:dyDescent="0.2">
      <c r="C178" s="2"/>
    </row>
    <row r="179" spans="3:13" x14ac:dyDescent="0.2">
      <c r="C179" s="2"/>
      <c r="M179" s="4"/>
    </row>
    <row r="180" spans="3:13" x14ac:dyDescent="0.2">
      <c r="C180" s="2"/>
    </row>
    <row r="181" spans="3:13" x14ac:dyDescent="0.2">
      <c r="C181" s="2"/>
    </row>
    <row r="182" spans="3:13" x14ac:dyDescent="0.2">
      <c r="C182" s="2"/>
    </row>
    <row r="183" spans="3:13" x14ac:dyDescent="0.2">
      <c r="C183" s="2"/>
    </row>
    <row r="211" spans="3:3" x14ac:dyDescent="0.2">
      <c r="C211" s="2"/>
    </row>
    <row r="212" spans="3:3" x14ac:dyDescent="0.2">
      <c r="C212" s="2"/>
    </row>
  </sheetData>
  <protectedRanges>
    <protectedRange sqref="C4:D4 I3 C10 G9:H10 F15:F62 G18:N18 G61:N62 D126 D133 E128:F130 G128:M134 D106:M107 C6:D7 G21:N25 G27:N29 G42:N44 D65:D95 D100:D105 D117:M117 D108:D116 D118 D123:M125 D121:D122 E132:F134 D137:D142 D148:M150 D145:D147 D152:M155 D151 D158:M160 D156:D157 D143:M144 D119:M120 D96:M99" name="Range1"/>
    <protectedRange password="CDC0" sqref="H6" name="Range1_2"/>
    <protectedRange sqref="G15:N17" name="Range1_1"/>
    <protectedRange sqref="G19:N20" name="Range1_3"/>
    <protectedRange sqref="G26:N26" name="Range1_4"/>
    <protectedRange sqref="G30:N41" name="Range1_5"/>
    <protectedRange password="CDC0" sqref="K45" name="Range1_10_2_1"/>
    <protectedRange sqref="G65:M70 G71:G72 I72:M72 K71:M71 H71:I71 E73:M95" name="Range1_7"/>
    <protectedRange password="CDC0" sqref="E66:F66" name="Range1_11_2_1_4"/>
    <protectedRange password="CDC0" sqref="E65:F65" name="Range1_12_1_5_1_1_3"/>
    <protectedRange password="CDC0" sqref="E67:F70" name="Range1_12_1_5_1_1_6"/>
    <protectedRange password="CDC0" sqref="E71:F71" name="Range1_12_1_1_2_1"/>
    <protectedRange password="CDC0" sqref="E72:F72" name="Range1_12_1_14_1_1"/>
    <protectedRange password="CDC0" sqref="H72" name="Range1_11_2_1"/>
    <protectedRange password="CDC0" sqref="J71" name="Range1_12_1_1_2_1_1_3_1"/>
    <protectedRange sqref="E101:M105" name="Range1_8"/>
    <protectedRange sqref="E108:M116 I118" name="Range1_9"/>
    <protectedRange sqref="E118:H118 J118:M118" name="Range1_10"/>
    <protectedRange sqref="E121:M122" name="Range1_11"/>
    <protectedRange sqref="E127:F127 G126:M127" name="Range1_12"/>
    <protectedRange sqref="E131:M131" name="Range1_13"/>
    <protectedRange sqref="E138:F142" name="Range1_14"/>
    <protectedRange sqref="G138:M142" name="Range1_15"/>
    <protectedRange sqref="E145:M147" name="Range1_16"/>
    <protectedRange sqref="E151:J151" name="Range1_17"/>
    <protectedRange sqref="E157:M157 E156:J156" name="Range1_18"/>
  </protectedRanges>
  <mergeCells count="220">
    <mergeCell ref="A131:A134"/>
    <mergeCell ref="B131:B134"/>
    <mergeCell ref="C131:C134"/>
    <mergeCell ref="D131:D134"/>
    <mergeCell ref="E131:F131"/>
    <mergeCell ref="E132:F132"/>
    <mergeCell ref="E133:F133"/>
    <mergeCell ref="E134:F134"/>
    <mergeCell ref="A151:A155"/>
    <mergeCell ref="B151:B155"/>
    <mergeCell ref="C151:C155"/>
    <mergeCell ref="D151:D155"/>
    <mergeCell ref="E151:F151"/>
    <mergeCell ref="E152:F152"/>
    <mergeCell ref="E153:F153"/>
    <mergeCell ref="E154:F154"/>
    <mergeCell ref="E155:F155"/>
    <mergeCell ref="E160:F160"/>
    <mergeCell ref="E146:F146"/>
    <mergeCell ref="E147:F147"/>
    <mergeCell ref="E148:F148"/>
    <mergeCell ref="E149:F149"/>
    <mergeCell ref="E150:F150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A156:A160"/>
    <mergeCell ref="B156:B160"/>
    <mergeCell ref="C156:C160"/>
    <mergeCell ref="D156:D160"/>
    <mergeCell ref="E156:F156"/>
    <mergeCell ref="E144:F144"/>
    <mergeCell ref="A145:A150"/>
    <mergeCell ref="B145:B150"/>
    <mergeCell ref="C145:C150"/>
    <mergeCell ref="D145:D150"/>
    <mergeCell ref="E145:F145"/>
    <mergeCell ref="A138:A144"/>
    <mergeCell ref="B138:B144"/>
    <mergeCell ref="C138:C144"/>
    <mergeCell ref="D138:D144"/>
    <mergeCell ref="E138:F138"/>
    <mergeCell ref="E139:F139"/>
    <mergeCell ref="E140:F140"/>
    <mergeCell ref="E141:F141"/>
    <mergeCell ref="E142:F142"/>
    <mergeCell ref="E143:F143"/>
    <mergeCell ref="E157:F157"/>
    <mergeCell ref="E158:F158"/>
    <mergeCell ref="E159:F159"/>
    <mergeCell ref="J135:J136"/>
    <mergeCell ref="K135:K136"/>
    <mergeCell ref="L135:L136"/>
    <mergeCell ref="M135:M136"/>
    <mergeCell ref="A137:B137"/>
    <mergeCell ref="E137:M137"/>
    <mergeCell ref="A135:B136"/>
    <mergeCell ref="C135:D135"/>
    <mergeCell ref="E135:F136"/>
    <mergeCell ref="G135:G136"/>
    <mergeCell ref="H135:H136"/>
    <mergeCell ref="I135:I136"/>
    <mergeCell ref="A126:A130"/>
    <mergeCell ref="B126:B130"/>
    <mergeCell ref="C126:C130"/>
    <mergeCell ref="D126:D130"/>
    <mergeCell ref="E126:F126"/>
    <mergeCell ref="E127:F127"/>
    <mergeCell ref="E128:F128"/>
    <mergeCell ref="E129:F129"/>
    <mergeCell ref="E130:F130"/>
    <mergeCell ref="A118:A125"/>
    <mergeCell ref="B118:B120"/>
    <mergeCell ref="C118:C120"/>
    <mergeCell ref="D118:D120"/>
    <mergeCell ref="E118:F118"/>
    <mergeCell ref="E119:F119"/>
    <mergeCell ref="E120:F120"/>
    <mergeCell ref="B121:B125"/>
    <mergeCell ref="C121:C125"/>
    <mergeCell ref="D121:D125"/>
    <mergeCell ref="E121:F121"/>
    <mergeCell ref="E122:F122"/>
    <mergeCell ref="E123:F123"/>
    <mergeCell ref="E124:F124"/>
    <mergeCell ref="E125:F125"/>
    <mergeCell ref="A108:A117"/>
    <mergeCell ref="B108:B117"/>
    <mergeCell ref="C108:C117"/>
    <mergeCell ref="D108:D117"/>
    <mergeCell ref="E108:F108"/>
    <mergeCell ref="E113:F113"/>
    <mergeCell ref="E114:F114"/>
    <mergeCell ref="E115:F115"/>
    <mergeCell ref="E116:F116"/>
    <mergeCell ref="E117:F117"/>
    <mergeCell ref="E109:F109"/>
    <mergeCell ref="E110:F110"/>
    <mergeCell ref="E111:F111"/>
    <mergeCell ref="E112:F112"/>
    <mergeCell ref="A101:A107"/>
    <mergeCell ref="B101:B107"/>
    <mergeCell ref="C101:C107"/>
    <mergeCell ref="D101:D107"/>
    <mergeCell ref="E101:F101"/>
    <mergeCell ref="E102:F102"/>
    <mergeCell ref="E103:F103"/>
    <mergeCell ref="E104:F104"/>
    <mergeCell ref="E105:F105"/>
    <mergeCell ref="E106:F106"/>
    <mergeCell ref="E107:F107"/>
    <mergeCell ref="E99:F99"/>
    <mergeCell ref="A100:B100"/>
    <mergeCell ref="E100:M100"/>
    <mergeCell ref="E90:F90"/>
    <mergeCell ref="E91:F91"/>
    <mergeCell ref="E92:F92"/>
    <mergeCell ref="E93:F93"/>
    <mergeCell ref="E98:F98"/>
    <mergeCell ref="J63:J64"/>
    <mergeCell ref="K63:K64"/>
    <mergeCell ref="L63:L64"/>
    <mergeCell ref="M63:M64"/>
    <mergeCell ref="A65:A99"/>
    <mergeCell ref="B65:B99"/>
    <mergeCell ref="C65:C99"/>
    <mergeCell ref="D65:D99"/>
    <mergeCell ref="E65:F65"/>
    <mergeCell ref="E66:F66"/>
    <mergeCell ref="A63:B64"/>
    <mergeCell ref="C63:D63"/>
    <mergeCell ref="E63:F64"/>
    <mergeCell ref="G63:G64"/>
    <mergeCell ref="H63:H64"/>
    <mergeCell ref="I63:I64"/>
    <mergeCell ref="E94:F94"/>
    <mergeCell ref="E95:F95"/>
    <mergeCell ref="E96:F96"/>
    <mergeCell ref="E97:F97"/>
    <mergeCell ref="E88:F88"/>
    <mergeCell ref="E89:F89"/>
    <mergeCell ref="A44:A62"/>
    <mergeCell ref="I44:N44"/>
    <mergeCell ref="C46:C50"/>
    <mergeCell ref="D47:D50"/>
    <mergeCell ref="E47:E50"/>
    <mergeCell ref="C51:C62"/>
    <mergeCell ref="D51:D62"/>
    <mergeCell ref="E51:E62"/>
    <mergeCell ref="E85:F85"/>
    <mergeCell ref="E86:F86"/>
    <mergeCell ref="E87:F87"/>
    <mergeCell ref="F47:F50"/>
    <mergeCell ref="F52:F59"/>
    <mergeCell ref="A30:A43"/>
    <mergeCell ref="B30:B43"/>
    <mergeCell ref="C30:C43"/>
    <mergeCell ref="D30:D43"/>
    <mergeCell ref="E30:E43"/>
    <mergeCell ref="F30:F43"/>
    <mergeCell ref="A26:A29"/>
    <mergeCell ref="B26:B29"/>
    <mergeCell ref="C26:C29"/>
    <mergeCell ref="D26:D29"/>
    <mergeCell ref="E26:E29"/>
    <mergeCell ref="F26:F29"/>
    <mergeCell ref="A19:A25"/>
    <mergeCell ref="B19:B25"/>
    <mergeCell ref="C19:C25"/>
    <mergeCell ref="D19:D25"/>
    <mergeCell ref="E19:E25"/>
    <mergeCell ref="F19:F25"/>
    <mergeCell ref="M12:M14"/>
    <mergeCell ref="N12:N14"/>
    <mergeCell ref="A15:A18"/>
    <mergeCell ref="B15:B18"/>
    <mergeCell ref="C15:C18"/>
    <mergeCell ref="D15:D18"/>
    <mergeCell ref="E15:E18"/>
    <mergeCell ref="F15:F18"/>
    <mergeCell ref="G12:G14"/>
    <mergeCell ref="H12:H14"/>
    <mergeCell ref="I12:I14"/>
    <mergeCell ref="J12:J14"/>
    <mergeCell ref="K12:K14"/>
    <mergeCell ref="L12:L14"/>
    <mergeCell ref="A9:B9"/>
    <mergeCell ref="C9:F9"/>
    <mergeCell ref="A10:B10"/>
    <mergeCell ref="C10:F10"/>
    <mergeCell ref="A12:B14"/>
    <mergeCell ref="C12:F12"/>
    <mergeCell ref="A6:B6"/>
    <mergeCell ref="C6:D6"/>
    <mergeCell ref="A7:B7"/>
    <mergeCell ref="C7:D7"/>
    <mergeCell ref="G7:K7"/>
    <mergeCell ref="A8:B8"/>
    <mergeCell ref="C8:F8"/>
    <mergeCell ref="A3:B3"/>
    <mergeCell ref="C3:E3"/>
    <mergeCell ref="A4:B4"/>
    <mergeCell ref="C4:D4"/>
    <mergeCell ref="A5:B5"/>
    <mergeCell ref="C5:D5"/>
  </mergeCells>
  <hyperlinks>
    <hyperlink ref="L7" r:id="rId1" display="https://ec.europa.eu/food/system/files/2016-11/cs_vet-med-residues_control_sampling_levels_freq_jme.pdf"/>
  </hyperlinks>
  <pageMargins left="0.75" right="0.75" top="1" bottom="1" header="0.5" footer="0.5"/>
  <pageSetup paperSize="9" scale="53" orientation="landscape" r:id="rId2"/>
  <headerFooter alignWithMargins="0">
    <oddHeader>&amp;CResidue Plan Poultry&amp;RPage &amp;P of &amp;N</oddHeader>
  </headerFooter>
  <rowBreaks count="2" manualBreakCount="2">
    <brk id="62" max="16383" man="1"/>
    <brk id="134" max="16383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125"/>
  <sheetViews>
    <sheetView view="pageBreakPreview" topLeftCell="A103" zoomScaleNormal="100" zoomScaleSheetLayoutView="100" workbookViewId="0">
      <selection activeCell="M6" sqref="M6"/>
    </sheetView>
  </sheetViews>
  <sheetFormatPr defaultColWidth="9.140625" defaultRowHeight="11.25" x14ac:dyDescent="0.2"/>
  <cols>
    <col min="1" max="1" width="3.42578125" style="2" customWidth="1"/>
    <col min="2" max="2" width="23" style="2" customWidth="1"/>
    <col min="3" max="3" width="8" style="35" customWidth="1"/>
    <col min="4" max="4" width="6.85546875" style="2" customWidth="1"/>
    <col min="5" max="5" width="21.42578125" style="2" customWidth="1"/>
    <col min="6" max="6" width="14.42578125" style="2" customWidth="1"/>
    <col min="7" max="7" width="14.85546875" style="2" customWidth="1"/>
    <col min="8" max="8" width="17.140625" style="2" customWidth="1"/>
    <col min="9" max="9" width="16.7109375" style="2" customWidth="1"/>
    <col min="10" max="10" width="18.42578125" style="2" customWidth="1"/>
    <col min="11" max="11" width="19.7109375" style="2" customWidth="1"/>
    <col min="12" max="12" width="22.85546875" style="2" customWidth="1"/>
    <col min="13" max="15" width="9.140625" style="2"/>
    <col min="16" max="16" width="6.7109375" style="2" customWidth="1"/>
    <col min="17" max="16384" width="9.140625" style="2"/>
  </cols>
  <sheetData>
    <row r="1" spans="1:12" ht="12.75" x14ac:dyDescent="0.2">
      <c r="A1" s="36" t="s">
        <v>226</v>
      </c>
      <c r="B1" s="1"/>
      <c r="J1" s="334" t="s">
        <v>227</v>
      </c>
      <c r="K1" s="334"/>
      <c r="L1" s="335"/>
    </row>
    <row r="2" spans="1:12" ht="12" x14ac:dyDescent="0.2">
      <c r="A2" s="1"/>
      <c r="B2" s="1"/>
      <c r="I2" s="186" t="s">
        <v>33</v>
      </c>
      <c r="J2" s="365" t="s">
        <v>191</v>
      </c>
      <c r="K2" s="334"/>
      <c r="L2" s="335"/>
    </row>
    <row r="3" spans="1:12" ht="12.75" customHeight="1" x14ac:dyDescent="0.2">
      <c r="A3" s="972" t="s">
        <v>330</v>
      </c>
      <c r="B3" s="973"/>
      <c r="C3" s="1147" t="s">
        <v>194</v>
      </c>
      <c r="D3" s="1148"/>
      <c r="E3" s="3"/>
      <c r="F3" s="118" t="s">
        <v>272</v>
      </c>
      <c r="G3" s="187"/>
      <c r="I3" s="186">
        <f>C7*1%</f>
        <v>232.91400000000002</v>
      </c>
      <c r="J3" s="334" t="s">
        <v>192</v>
      </c>
      <c r="K3" s="334"/>
      <c r="L3" s="335"/>
    </row>
    <row r="4" spans="1:12" ht="12.75" customHeight="1" x14ac:dyDescent="0.2">
      <c r="A4" s="970" t="s">
        <v>274</v>
      </c>
      <c r="B4" s="971"/>
      <c r="C4" s="1147">
        <v>2022</v>
      </c>
      <c r="D4" s="1148"/>
      <c r="E4" s="3"/>
      <c r="F4" s="4"/>
      <c r="G4" s="4"/>
      <c r="J4" s="334" t="s">
        <v>362</v>
      </c>
      <c r="K4" s="334"/>
      <c r="L4" s="335"/>
    </row>
    <row r="5" spans="1:12" ht="27" customHeight="1" thickBot="1" x14ac:dyDescent="0.25">
      <c r="A5" s="972" t="s">
        <v>276</v>
      </c>
      <c r="B5" s="973"/>
      <c r="C5" s="1143" t="s">
        <v>337</v>
      </c>
      <c r="D5" s="1144"/>
      <c r="E5" s="50"/>
      <c r="F5" s="4"/>
      <c r="G5" s="4"/>
    </row>
    <row r="6" spans="1:12" ht="42" customHeight="1" thickBot="1" x14ac:dyDescent="0.25">
      <c r="A6" s="842" t="s">
        <v>294</v>
      </c>
      <c r="B6" s="1145"/>
      <c r="C6" s="844">
        <v>23291.4</v>
      </c>
      <c r="D6" s="845"/>
      <c r="E6" s="3"/>
      <c r="F6" s="127" t="s">
        <v>333</v>
      </c>
      <c r="G6" s="215">
        <v>3692</v>
      </c>
    </row>
    <row r="7" spans="1:12" ht="52.5" customHeight="1" thickBot="1" x14ac:dyDescent="0.25">
      <c r="A7" s="842" t="s">
        <v>332</v>
      </c>
      <c r="B7" s="1146"/>
      <c r="C7" s="844">
        <v>23291.4</v>
      </c>
      <c r="D7" s="845"/>
      <c r="E7" s="5"/>
      <c r="F7" s="816"/>
      <c r="G7" s="817"/>
      <c r="H7" s="817"/>
      <c r="I7" s="817"/>
      <c r="J7" s="818"/>
      <c r="K7" s="200" t="s">
        <v>31</v>
      </c>
    </row>
    <row r="8" spans="1:12" ht="20.100000000000001" customHeight="1" thickBot="1" x14ac:dyDescent="0.25">
      <c r="A8" s="1017" t="s">
        <v>331</v>
      </c>
      <c r="B8" s="973"/>
      <c r="C8" s="1153" t="s">
        <v>1</v>
      </c>
      <c r="D8" s="1154"/>
      <c r="E8" s="216" t="s">
        <v>2</v>
      </c>
      <c r="F8" s="57" t="s">
        <v>3</v>
      </c>
    </row>
    <row r="9" spans="1:12" ht="14.25" customHeight="1" thickBot="1" x14ac:dyDescent="0.25">
      <c r="A9" s="1017" t="s">
        <v>339</v>
      </c>
      <c r="B9" s="1018"/>
      <c r="C9" s="1149">
        <f>C7*1%</f>
        <v>232.91400000000002</v>
      </c>
      <c r="D9" s="1150"/>
      <c r="E9" s="39"/>
      <c r="F9" s="6"/>
    </row>
    <row r="10" spans="1:12" ht="14.25" customHeight="1" thickBot="1" x14ac:dyDescent="0.25">
      <c r="A10" s="1017" t="s">
        <v>283</v>
      </c>
      <c r="B10" s="1018"/>
      <c r="C10" s="1151">
        <f>D14+D18+D21+D43+D73+D88+D115</f>
        <v>252</v>
      </c>
      <c r="D10" s="1152"/>
      <c r="E10" s="40"/>
      <c r="F10" s="7"/>
    </row>
    <row r="11" spans="1:12" ht="9.75" customHeight="1" x14ac:dyDescent="0.2">
      <c r="B11" s="8"/>
      <c r="C11" s="139"/>
      <c r="D11" s="52"/>
      <c r="E11" s="9"/>
      <c r="F11" s="9"/>
    </row>
    <row r="12" spans="1:12" ht="26.25" customHeight="1" x14ac:dyDescent="0.2">
      <c r="A12" s="1019" t="s">
        <v>281</v>
      </c>
      <c r="B12" s="1050"/>
      <c r="C12" s="1129" t="s">
        <v>331</v>
      </c>
      <c r="D12" s="1130"/>
      <c r="E12" s="1035" t="s">
        <v>284</v>
      </c>
      <c r="F12" s="1035" t="s">
        <v>285</v>
      </c>
      <c r="G12" s="1035" t="s">
        <v>286</v>
      </c>
      <c r="H12" s="1035" t="s">
        <v>287</v>
      </c>
      <c r="I12" s="1035" t="s">
        <v>288</v>
      </c>
      <c r="J12" s="1035" t="s">
        <v>289</v>
      </c>
      <c r="K12" s="1035" t="s">
        <v>290</v>
      </c>
      <c r="L12" s="1038" t="s">
        <v>291</v>
      </c>
    </row>
    <row r="13" spans="1:12" ht="30.75" customHeight="1" x14ac:dyDescent="0.2">
      <c r="A13" s="1098"/>
      <c r="B13" s="1099"/>
      <c r="C13" s="346" t="s">
        <v>279</v>
      </c>
      <c r="D13" s="347" t="s">
        <v>283</v>
      </c>
      <c r="E13" s="1037"/>
      <c r="F13" s="1036"/>
      <c r="G13" s="1037"/>
      <c r="H13" s="1037"/>
      <c r="I13" s="1037"/>
      <c r="J13" s="1037"/>
      <c r="K13" s="1037"/>
      <c r="L13" s="1040"/>
    </row>
    <row r="14" spans="1:12" ht="12.75" customHeight="1" x14ac:dyDescent="0.2">
      <c r="A14" s="801" t="s">
        <v>4</v>
      </c>
      <c r="B14" s="873" t="s">
        <v>340</v>
      </c>
      <c r="C14" s="881">
        <f>IF(I3*0.33/3&lt;1, 1, I3*0.33/3)</f>
        <v>25.620540000000002</v>
      </c>
      <c r="D14" s="809">
        <v>30</v>
      </c>
      <c r="E14" s="758" t="s">
        <v>35</v>
      </c>
      <c r="F14" s="27" t="s">
        <v>73</v>
      </c>
      <c r="G14" s="27"/>
      <c r="H14" s="27" t="s">
        <v>40</v>
      </c>
      <c r="I14" s="27"/>
      <c r="J14" s="27">
        <v>0.6</v>
      </c>
      <c r="K14" s="27" t="s">
        <v>42</v>
      </c>
      <c r="L14" s="27" t="s">
        <v>43</v>
      </c>
    </row>
    <row r="15" spans="1:12" ht="9.75" customHeight="1" x14ac:dyDescent="0.2">
      <c r="A15" s="802"/>
      <c r="B15" s="874"/>
      <c r="C15" s="882"/>
      <c r="D15" s="810"/>
      <c r="E15" s="759" t="s">
        <v>36</v>
      </c>
      <c r="F15" s="70" t="s">
        <v>73</v>
      </c>
      <c r="G15" s="70"/>
      <c r="H15" s="70" t="s">
        <v>40</v>
      </c>
      <c r="I15" s="70"/>
      <c r="J15" s="70">
        <v>0.3</v>
      </c>
      <c r="K15" s="70" t="s">
        <v>42</v>
      </c>
      <c r="L15" s="70" t="s">
        <v>43</v>
      </c>
    </row>
    <row r="16" spans="1:12" ht="9.75" customHeight="1" x14ac:dyDescent="0.2">
      <c r="A16" s="802"/>
      <c r="B16" s="874"/>
      <c r="C16" s="882"/>
      <c r="D16" s="810"/>
      <c r="E16" s="760" t="s">
        <v>37</v>
      </c>
      <c r="F16" s="74" t="s">
        <v>73</v>
      </c>
      <c r="G16" s="74"/>
      <c r="H16" s="74" t="s">
        <v>40</v>
      </c>
      <c r="I16" s="74"/>
      <c r="J16" s="74">
        <v>0.3</v>
      </c>
      <c r="K16" s="74" t="s">
        <v>42</v>
      </c>
      <c r="L16" s="74" t="s">
        <v>43</v>
      </c>
    </row>
    <row r="17" spans="1:12" ht="9.75" customHeight="1" x14ac:dyDescent="0.2">
      <c r="A17" s="803"/>
      <c r="B17" s="875"/>
      <c r="C17" s="883"/>
      <c r="D17" s="811"/>
      <c r="E17" s="501"/>
      <c r="F17" s="18"/>
      <c r="G17" s="18"/>
      <c r="H17" s="18"/>
      <c r="I17" s="18"/>
      <c r="J17" s="18"/>
      <c r="K17" s="18"/>
      <c r="L17" s="18"/>
    </row>
    <row r="18" spans="1:12" s="35" customFormat="1" ht="9.75" customHeight="1" x14ac:dyDescent="0.2">
      <c r="A18" s="801" t="s">
        <v>6</v>
      </c>
      <c r="B18" s="873" t="s">
        <v>341</v>
      </c>
      <c r="C18" s="881">
        <f>IF(I3*0.33/3&lt;1, 1, I3*0.33/3)</f>
        <v>25.620540000000002</v>
      </c>
      <c r="D18" s="809">
        <v>30</v>
      </c>
      <c r="E18" s="419" t="s">
        <v>228</v>
      </c>
      <c r="F18" s="25" t="s">
        <v>73</v>
      </c>
      <c r="G18" s="25"/>
      <c r="H18" s="25" t="s">
        <v>40</v>
      </c>
      <c r="I18" s="25"/>
      <c r="J18" s="25">
        <v>0.4</v>
      </c>
      <c r="K18" s="25" t="s">
        <v>42</v>
      </c>
      <c r="L18" s="25" t="s">
        <v>43</v>
      </c>
    </row>
    <row r="19" spans="1:12" ht="9.75" customHeight="1" x14ac:dyDescent="0.2">
      <c r="A19" s="802"/>
      <c r="B19" s="874"/>
      <c r="C19" s="882"/>
      <c r="D19" s="810"/>
      <c r="E19" s="14"/>
      <c r="F19" s="12"/>
      <c r="G19" s="12"/>
      <c r="H19" s="12"/>
      <c r="I19" s="12"/>
      <c r="J19" s="12"/>
      <c r="K19" s="12"/>
      <c r="L19" s="12"/>
    </row>
    <row r="20" spans="1:12" ht="9.75" customHeight="1" x14ac:dyDescent="0.2">
      <c r="A20" s="803"/>
      <c r="B20" s="875"/>
      <c r="C20" s="883"/>
      <c r="D20" s="811"/>
      <c r="E20" s="21"/>
      <c r="F20" s="17"/>
      <c r="G20" s="17"/>
      <c r="H20" s="17"/>
      <c r="I20" s="17"/>
      <c r="J20" s="17"/>
      <c r="K20" s="17"/>
      <c r="L20" s="17"/>
    </row>
    <row r="21" spans="1:12" ht="26.25" customHeight="1" x14ac:dyDescent="0.2">
      <c r="A21" s="801" t="s">
        <v>9</v>
      </c>
      <c r="B21" s="452" t="s">
        <v>309</v>
      </c>
      <c r="C21" s="110">
        <f>IF(I3*0.33/3&lt;1, 1, I3*0.33/3)</f>
        <v>25.620540000000002</v>
      </c>
      <c r="D21" s="120">
        <f>D22+D24+D28+D36</f>
        <v>30</v>
      </c>
      <c r="E21" s="161"/>
      <c r="F21" s="23"/>
      <c r="G21" s="1127"/>
      <c r="H21" s="1127"/>
      <c r="I21" s="1127"/>
      <c r="J21" s="1127"/>
      <c r="K21" s="1127"/>
      <c r="L21" s="1128"/>
    </row>
    <row r="22" spans="1:12" ht="9.75" customHeight="1" x14ac:dyDescent="0.2">
      <c r="A22" s="802"/>
      <c r="B22" s="446" t="s">
        <v>302</v>
      </c>
      <c r="C22" s="208"/>
      <c r="D22" s="148">
        <v>10</v>
      </c>
      <c r="E22" s="761" t="s">
        <v>71</v>
      </c>
      <c r="F22" s="762" t="s">
        <v>73</v>
      </c>
      <c r="G22" s="762" t="s">
        <v>92</v>
      </c>
      <c r="H22" s="762" t="s">
        <v>40</v>
      </c>
      <c r="I22" s="665">
        <v>0.09</v>
      </c>
      <c r="J22" s="762">
        <v>0.1</v>
      </c>
      <c r="K22" s="762" t="s">
        <v>42</v>
      </c>
      <c r="L22" s="762" t="s">
        <v>45</v>
      </c>
    </row>
    <row r="23" spans="1:12" ht="9.75" customHeight="1" x14ac:dyDescent="0.2">
      <c r="A23" s="802"/>
      <c r="B23" s="757" t="s">
        <v>303</v>
      </c>
      <c r="C23" s="1139"/>
      <c r="D23" s="425"/>
      <c r="E23" s="502"/>
      <c r="F23" s="25"/>
      <c r="G23" s="25"/>
      <c r="H23" s="25"/>
      <c r="I23" s="25"/>
      <c r="J23" s="25"/>
      <c r="K23" s="25"/>
      <c r="L23" s="25"/>
    </row>
    <row r="24" spans="1:12" ht="9.75" customHeight="1" x14ac:dyDescent="0.2">
      <c r="A24" s="802"/>
      <c r="B24" s="45" t="s">
        <v>307</v>
      </c>
      <c r="C24" s="1140"/>
      <c r="D24" s="899">
        <v>10</v>
      </c>
      <c r="E24" s="763" t="s">
        <v>72</v>
      </c>
      <c r="F24" s="11" t="s">
        <v>73</v>
      </c>
      <c r="G24" s="11" t="s">
        <v>74</v>
      </c>
      <c r="H24" s="11" t="s">
        <v>40</v>
      </c>
      <c r="I24" s="245">
        <v>0.4</v>
      </c>
      <c r="J24" s="11">
        <v>0.56000000000000005</v>
      </c>
      <c r="K24" s="11" t="s">
        <v>42</v>
      </c>
      <c r="L24" s="11" t="s">
        <v>43</v>
      </c>
    </row>
    <row r="25" spans="1:12" ht="9.75" customHeight="1" x14ac:dyDescent="0.2">
      <c r="A25" s="802"/>
      <c r="B25" s="45" t="s">
        <v>305</v>
      </c>
      <c r="C25" s="1140"/>
      <c r="D25" s="899"/>
      <c r="E25" s="429" t="s">
        <v>75</v>
      </c>
      <c r="F25" s="13" t="s">
        <v>73</v>
      </c>
      <c r="G25" s="13" t="s">
        <v>74</v>
      </c>
      <c r="H25" s="13" t="s">
        <v>40</v>
      </c>
      <c r="I25" s="245">
        <v>0.4</v>
      </c>
      <c r="J25" s="13">
        <v>0.46</v>
      </c>
      <c r="K25" s="13" t="s">
        <v>42</v>
      </c>
      <c r="L25" s="13" t="s">
        <v>43</v>
      </c>
    </row>
    <row r="26" spans="1:12" ht="9.75" customHeight="1" x14ac:dyDescent="0.2">
      <c r="A26" s="802"/>
      <c r="B26" s="45" t="s">
        <v>334</v>
      </c>
      <c r="C26" s="1140"/>
      <c r="D26" s="899"/>
      <c r="E26" s="430" t="s">
        <v>76</v>
      </c>
      <c r="F26" s="15" t="s">
        <v>73</v>
      </c>
      <c r="G26" s="15" t="s">
        <v>74</v>
      </c>
      <c r="H26" s="15" t="s">
        <v>40</v>
      </c>
      <c r="I26" s="245">
        <v>0.4</v>
      </c>
      <c r="J26" s="15">
        <v>0.55000000000000004</v>
      </c>
      <c r="K26" s="15" t="s">
        <v>42</v>
      </c>
      <c r="L26" s="15" t="s">
        <v>43</v>
      </c>
    </row>
    <row r="27" spans="1:12" ht="9.75" customHeight="1" x14ac:dyDescent="0.2">
      <c r="A27" s="802"/>
      <c r="B27" s="713" t="s">
        <v>306</v>
      </c>
      <c r="C27" s="1141"/>
      <c r="D27" s="900"/>
      <c r="E27" s="764" t="s">
        <v>77</v>
      </c>
      <c r="F27" s="17" t="s">
        <v>73</v>
      </c>
      <c r="G27" s="17" t="s">
        <v>74</v>
      </c>
      <c r="H27" s="17" t="s">
        <v>40</v>
      </c>
      <c r="I27" s="245">
        <v>0.4</v>
      </c>
      <c r="J27" s="17">
        <v>0.67</v>
      </c>
      <c r="K27" s="17" t="s">
        <v>42</v>
      </c>
      <c r="L27" s="17" t="s">
        <v>43</v>
      </c>
    </row>
    <row r="28" spans="1:12" ht="9.75" customHeight="1" x14ac:dyDescent="0.2">
      <c r="A28" s="802"/>
      <c r="B28" s="447" t="s">
        <v>308</v>
      </c>
      <c r="C28" s="1139"/>
      <c r="D28" s="898">
        <v>5</v>
      </c>
      <c r="E28" s="502" t="s">
        <v>78</v>
      </c>
      <c r="F28" s="25" t="s">
        <v>73</v>
      </c>
      <c r="G28" s="25"/>
      <c r="H28" s="25" t="s">
        <v>40</v>
      </c>
      <c r="I28" s="25"/>
      <c r="J28" s="25">
        <v>1</v>
      </c>
      <c r="K28" s="25" t="s">
        <v>42</v>
      </c>
      <c r="L28" s="25" t="s">
        <v>43</v>
      </c>
    </row>
    <row r="29" spans="1:12" ht="9.75" customHeight="1" x14ac:dyDescent="0.2">
      <c r="A29" s="802"/>
      <c r="B29" s="447"/>
      <c r="C29" s="1140"/>
      <c r="D29" s="899"/>
      <c r="E29" s="763" t="s">
        <v>79</v>
      </c>
      <c r="F29" s="11" t="s">
        <v>73</v>
      </c>
      <c r="G29" s="11"/>
      <c r="H29" s="11" t="s">
        <v>40</v>
      </c>
      <c r="I29" s="11"/>
      <c r="J29" s="11">
        <v>1</v>
      </c>
      <c r="K29" s="11" t="s">
        <v>42</v>
      </c>
      <c r="L29" s="11" t="s">
        <v>43</v>
      </c>
    </row>
    <row r="30" spans="1:12" ht="9.75" customHeight="1" x14ac:dyDescent="0.2">
      <c r="A30" s="802"/>
      <c r="B30" s="447"/>
      <c r="C30" s="1140"/>
      <c r="D30" s="899"/>
      <c r="E30" s="763" t="s">
        <v>80</v>
      </c>
      <c r="F30" s="11" t="s">
        <v>73</v>
      </c>
      <c r="G30" s="11"/>
      <c r="H30" s="11" t="s">
        <v>40</v>
      </c>
      <c r="I30" s="11"/>
      <c r="J30" s="11">
        <v>1</v>
      </c>
      <c r="K30" s="11" t="s">
        <v>42</v>
      </c>
      <c r="L30" s="11" t="s">
        <v>43</v>
      </c>
    </row>
    <row r="31" spans="1:12" ht="9.75" customHeight="1" x14ac:dyDescent="0.2">
      <c r="A31" s="802"/>
      <c r="B31" s="447"/>
      <c r="C31" s="1140"/>
      <c r="D31" s="899"/>
      <c r="E31" s="763" t="s">
        <v>81</v>
      </c>
      <c r="F31" s="11" t="s">
        <v>73</v>
      </c>
      <c r="G31" s="11"/>
      <c r="H31" s="11" t="s">
        <v>40</v>
      </c>
      <c r="I31" s="11"/>
      <c r="J31" s="11">
        <v>1</v>
      </c>
      <c r="K31" s="11" t="s">
        <v>42</v>
      </c>
      <c r="L31" s="11" t="s">
        <v>43</v>
      </c>
    </row>
    <row r="32" spans="1:12" ht="9.75" customHeight="1" x14ac:dyDescent="0.2">
      <c r="A32" s="802"/>
      <c r="B32" s="447"/>
      <c r="C32" s="1140"/>
      <c r="D32" s="899"/>
      <c r="E32" s="763" t="s">
        <v>82</v>
      </c>
      <c r="F32" s="11" t="s">
        <v>73</v>
      </c>
      <c r="G32" s="11"/>
      <c r="H32" s="11" t="s">
        <v>40</v>
      </c>
      <c r="I32" s="11"/>
      <c r="J32" s="11">
        <v>1</v>
      </c>
      <c r="K32" s="11" t="s">
        <v>42</v>
      </c>
      <c r="L32" s="11" t="s">
        <v>43</v>
      </c>
    </row>
    <row r="33" spans="1:12" ht="9.75" customHeight="1" x14ac:dyDescent="0.2">
      <c r="A33" s="802"/>
      <c r="B33" s="447"/>
      <c r="C33" s="1140"/>
      <c r="D33" s="899"/>
      <c r="E33" s="763" t="s">
        <v>83</v>
      </c>
      <c r="F33" s="11" t="s">
        <v>73</v>
      </c>
      <c r="G33" s="11"/>
      <c r="H33" s="11" t="s">
        <v>40</v>
      </c>
      <c r="I33" s="11"/>
      <c r="J33" s="11">
        <v>1</v>
      </c>
      <c r="K33" s="11" t="s">
        <v>42</v>
      </c>
      <c r="L33" s="11" t="s">
        <v>43</v>
      </c>
    </row>
    <row r="34" spans="1:12" ht="9.75" customHeight="1" x14ac:dyDescent="0.2">
      <c r="A34" s="802"/>
      <c r="B34" s="447"/>
      <c r="C34" s="1140"/>
      <c r="D34" s="899"/>
      <c r="E34" s="763" t="s">
        <v>84</v>
      </c>
      <c r="F34" s="11" t="s">
        <v>73</v>
      </c>
      <c r="G34" s="11"/>
      <c r="H34" s="11" t="s">
        <v>40</v>
      </c>
      <c r="I34" s="11"/>
      <c r="J34" s="11">
        <v>1</v>
      </c>
      <c r="K34" s="11" t="s">
        <v>42</v>
      </c>
      <c r="L34" s="11" t="s">
        <v>43</v>
      </c>
    </row>
    <row r="35" spans="1:12" ht="9.75" customHeight="1" x14ac:dyDescent="0.2">
      <c r="A35" s="802"/>
      <c r="B35" s="447"/>
      <c r="C35" s="1140"/>
      <c r="D35" s="899"/>
      <c r="E35" s="763" t="s">
        <v>85</v>
      </c>
      <c r="F35" s="11" t="s">
        <v>73</v>
      </c>
      <c r="G35" s="11"/>
      <c r="H35" s="11" t="s">
        <v>40</v>
      </c>
      <c r="I35" s="11"/>
      <c r="J35" s="11">
        <v>1</v>
      </c>
      <c r="K35" s="11" t="s">
        <v>42</v>
      </c>
      <c r="L35" s="11" t="s">
        <v>43</v>
      </c>
    </row>
    <row r="36" spans="1:12" ht="12.75" customHeight="1" x14ac:dyDescent="0.2">
      <c r="A36" s="802"/>
      <c r="B36" s="447"/>
      <c r="C36" s="1142"/>
      <c r="D36" s="431">
        <v>5</v>
      </c>
      <c r="E36" s="430" t="s">
        <v>89</v>
      </c>
      <c r="F36" s="15" t="s">
        <v>73</v>
      </c>
      <c r="G36" s="15" t="s">
        <v>40</v>
      </c>
      <c r="H36" s="15" t="s">
        <v>40</v>
      </c>
      <c r="I36" s="15">
        <v>2.5</v>
      </c>
      <c r="J36" s="15">
        <v>4.5</v>
      </c>
      <c r="K36" s="15" t="s">
        <v>42</v>
      </c>
      <c r="L36" s="15" t="s">
        <v>43</v>
      </c>
    </row>
    <row r="37" spans="1:12" ht="9.75" customHeight="1" x14ac:dyDescent="0.2">
      <c r="A37" s="802"/>
      <c r="B37" s="447"/>
      <c r="C37" s="1140"/>
      <c r="D37" s="426"/>
      <c r="E37" s="428"/>
      <c r="F37" s="12"/>
      <c r="G37" s="12"/>
      <c r="H37" s="12"/>
      <c r="I37" s="12"/>
      <c r="J37" s="12"/>
      <c r="K37" s="12"/>
      <c r="L37" s="12"/>
    </row>
    <row r="38" spans="1:12" ht="9.75" customHeight="1" x14ac:dyDescent="0.2">
      <c r="A38" s="802"/>
      <c r="B38" s="447"/>
      <c r="C38" s="1140"/>
      <c r="D38" s="426"/>
      <c r="E38" s="429"/>
      <c r="F38" s="13"/>
      <c r="G38" s="13"/>
      <c r="H38" s="13"/>
      <c r="I38" s="13"/>
      <c r="J38" s="13"/>
      <c r="K38" s="13"/>
      <c r="L38" s="13"/>
    </row>
    <row r="39" spans="1:12" ht="9.75" customHeight="1" x14ac:dyDescent="0.2">
      <c r="A39" s="802"/>
      <c r="B39" s="447"/>
      <c r="C39" s="1140"/>
      <c r="D39" s="426"/>
      <c r="E39" s="430"/>
      <c r="F39" s="15"/>
      <c r="G39" s="15"/>
      <c r="H39" s="15"/>
      <c r="I39" s="15"/>
      <c r="J39" s="15"/>
      <c r="K39" s="15"/>
      <c r="L39" s="15"/>
    </row>
    <row r="40" spans="1:12" ht="9.75" customHeight="1" x14ac:dyDescent="0.2">
      <c r="A40" s="803"/>
      <c r="B40" s="448"/>
      <c r="C40" s="1141"/>
      <c r="D40" s="427"/>
      <c r="E40" s="21"/>
      <c r="F40" s="17"/>
      <c r="G40" s="17"/>
      <c r="H40" s="17"/>
      <c r="I40" s="17"/>
      <c r="J40" s="17"/>
      <c r="K40" s="17"/>
      <c r="L40" s="17"/>
    </row>
    <row r="41" spans="1:12" ht="26.25" customHeight="1" x14ac:dyDescent="0.2">
      <c r="A41" s="1019" t="s">
        <v>281</v>
      </c>
      <c r="B41" s="1050"/>
      <c r="C41" s="1129" t="s">
        <v>331</v>
      </c>
      <c r="D41" s="1130"/>
      <c r="E41" s="1035" t="s">
        <v>284</v>
      </c>
      <c r="F41" s="1035" t="s">
        <v>285</v>
      </c>
      <c r="G41" s="1035" t="s">
        <v>286</v>
      </c>
      <c r="H41" s="1035" t="s">
        <v>287</v>
      </c>
      <c r="I41" s="1035" t="s">
        <v>288</v>
      </c>
      <c r="J41" s="1035" t="s">
        <v>289</v>
      </c>
      <c r="K41" s="1035" t="s">
        <v>290</v>
      </c>
      <c r="L41" s="1038" t="s">
        <v>291</v>
      </c>
    </row>
    <row r="42" spans="1:12" ht="30" customHeight="1" x14ac:dyDescent="0.2">
      <c r="A42" s="1098"/>
      <c r="B42" s="1099"/>
      <c r="C42" s="346" t="s">
        <v>279</v>
      </c>
      <c r="D42" s="347" t="s">
        <v>283</v>
      </c>
      <c r="E42" s="1037"/>
      <c r="F42" s="1036"/>
      <c r="G42" s="1037"/>
      <c r="H42" s="1037"/>
      <c r="I42" s="1037"/>
      <c r="J42" s="1037"/>
      <c r="K42" s="1037"/>
      <c r="L42" s="1040"/>
    </row>
    <row r="43" spans="1:12" ht="9.75" customHeight="1" x14ac:dyDescent="0.2">
      <c r="A43" s="873" t="s">
        <v>10</v>
      </c>
      <c r="B43" s="873" t="s">
        <v>310</v>
      </c>
      <c r="C43" s="990">
        <f>IF(I3*0.67*0.5&lt;1, 1, I3*0.67*0.5)</f>
        <v>78.026190000000014</v>
      </c>
      <c r="D43" s="992">
        <v>78</v>
      </c>
      <c r="E43" s="765" t="s">
        <v>90</v>
      </c>
      <c r="F43" s="29" t="s">
        <v>73</v>
      </c>
      <c r="G43" s="29" t="s">
        <v>74</v>
      </c>
      <c r="H43" s="29" t="s">
        <v>40</v>
      </c>
      <c r="I43" s="29">
        <v>40</v>
      </c>
      <c r="J43" s="29">
        <v>51.16</v>
      </c>
      <c r="K43" s="29">
        <v>50</v>
      </c>
      <c r="L43" s="29" t="s">
        <v>119</v>
      </c>
    </row>
    <row r="44" spans="1:12" ht="9.75" customHeight="1" x14ac:dyDescent="0.2">
      <c r="A44" s="874"/>
      <c r="B44" s="874"/>
      <c r="C44" s="991"/>
      <c r="D44" s="993"/>
      <c r="E44" s="14" t="s">
        <v>94</v>
      </c>
      <c r="F44" s="12" t="s">
        <v>73</v>
      </c>
      <c r="G44" s="12" t="s">
        <v>92</v>
      </c>
      <c r="H44" s="12" t="s">
        <v>40</v>
      </c>
      <c r="I44" s="12">
        <v>5</v>
      </c>
      <c r="J44" s="12">
        <v>1239.3</v>
      </c>
      <c r="K44" s="12">
        <v>1000</v>
      </c>
      <c r="L44" s="12" t="s">
        <v>119</v>
      </c>
    </row>
    <row r="45" spans="1:12" ht="9.75" customHeight="1" x14ac:dyDescent="0.2">
      <c r="A45" s="874"/>
      <c r="B45" s="874"/>
      <c r="C45" s="991"/>
      <c r="D45" s="993"/>
      <c r="E45" s="14" t="s">
        <v>95</v>
      </c>
      <c r="F45" s="12" t="s">
        <v>73</v>
      </c>
      <c r="G45" s="12" t="s">
        <v>40</v>
      </c>
      <c r="H45" s="12" t="s">
        <v>40</v>
      </c>
      <c r="I45" s="12">
        <v>50</v>
      </c>
      <c r="J45" s="12">
        <v>103.76</v>
      </c>
      <c r="K45" s="12">
        <v>100</v>
      </c>
      <c r="L45" s="12" t="s">
        <v>119</v>
      </c>
    </row>
    <row r="46" spans="1:12" ht="9.75" customHeight="1" x14ac:dyDescent="0.2">
      <c r="A46" s="874"/>
      <c r="B46" s="874"/>
      <c r="C46" s="991"/>
      <c r="D46" s="993"/>
      <c r="E46" s="34" t="s">
        <v>96</v>
      </c>
      <c r="F46" s="13" t="s">
        <v>73</v>
      </c>
      <c r="G46" s="13" t="s">
        <v>40</v>
      </c>
      <c r="H46" s="13" t="s">
        <v>40</v>
      </c>
      <c r="I46" s="13">
        <v>50</v>
      </c>
      <c r="J46" s="13">
        <v>104.73</v>
      </c>
      <c r="K46" s="13">
        <v>100</v>
      </c>
      <c r="L46" s="13" t="s">
        <v>119</v>
      </c>
    </row>
    <row r="47" spans="1:12" ht="9.75" customHeight="1" x14ac:dyDescent="0.2">
      <c r="A47" s="874"/>
      <c r="B47" s="874"/>
      <c r="C47" s="991"/>
      <c r="D47" s="993"/>
      <c r="E47" s="14" t="s">
        <v>97</v>
      </c>
      <c r="F47" s="12" t="s">
        <v>73</v>
      </c>
      <c r="G47" s="12" t="s">
        <v>40</v>
      </c>
      <c r="H47" s="12" t="s">
        <v>40</v>
      </c>
      <c r="I47" s="12">
        <v>50</v>
      </c>
      <c r="J47" s="12">
        <v>102.8</v>
      </c>
      <c r="K47" s="12">
        <v>100</v>
      </c>
      <c r="L47" s="12" t="s">
        <v>119</v>
      </c>
    </row>
    <row r="48" spans="1:12" ht="9.75" customHeight="1" x14ac:dyDescent="0.2">
      <c r="A48" s="874"/>
      <c r="B48" s="874"/>
      <c r="C48" s="991"/>
      <c r="D48" s="993"/>
      <c r="E48" s="10" t="s">
        <v>98</v>
      </c>
      <c r="F48" s="11" t="s">
        <v>73</v>
      </c>
      <c r="G48" s="11" t="s">
        <v>40</v>
      </c>
      <c r="H48" s="11" t="s">
        <v>40</v>
      </c>
      <c r="I48" s="11">
        <v>50</v>
      </c>
      <c r="J48" s="11">
        <v>104.39</v>
      </c>
      <c r="K48" s="11">
        <v>100</v>
      </c>
      <c r="L48" s="11" t="s">
        <v>119</v>
      </c>
    </row>
    <row r="49" spans="1:12" ht="9.75" customHeight="1" x14ac:dyDescent="0.2">
      <c r="A49" s="874"/>
      <c r="B49" s="874"/>
      <c r="C49" s="991"/>
      <c r="D49" s="993"/>
      <c r="E49" s="14" t="s">
        <v>114</v>
      </c>
      <c r="F49" s="12" t="s">
        <v>73</v>
      </c>
      <c r="G49" s="12" t="s">
        <v>74</v>
      </c>
      <c r="H49" s="12" t="s">
        <v>40</v>
      </c>
      <c r="I49" s="310">
        <v>40</v>
      </c>
      <c r="J49" s="12">
        <v>109</v>
      </c>
      <c r="K49" s="12">
        <v>100</v>
      </c>
      <c r="L49" s="12" t="s">
        <v>43</v>
      </c>
    </row>
    <row r="50" spans="1:12" ht="9.75" customHeight="1" x14ac:dyDescent="0.2">
      <c r="A50" s="874"/>
      <c r="B50" s="874"/>
      <c r="C50" s="991"/>
      <c r="D50" s="993"/>
      <c r="E50" s="19" t="s">
        <v>103</v>
      </c>
      <c r="F50" s="15" t="s">
        <v>73</v>
      </c>
      <c r="G50" s="15" t="s">
        <v>74</v>
      </c>
      <c r="H50" s="15" t="s">
        <v>40</v>
      </c>
      <c r="I50" s="766">
        <v>10</v>
      </c>
      <c r="J50" s="15">
        <v>12.49</v>
      </c>
      <c r="K50" s="15" t="s">
        <v>42</v>
      </c>
      <c r="L50" s="15" t="s">
        <v>119</v>
      </c>
    </row>
    <row r="51" spans="1:12" ht="9.75" customHeight="1" x14ac:dyDescent="0.2">
      <c r="A51" s="874"/>
      <c r="B51" s="874"/>
      <c r="C51" s="991"/>
      <c r="D51" s="993"/>
      <c r="E51" s="14" t="s">
        <v>104</v>
      </c>
      <c r="F51" s="12" t="s">
        <v>73</v>
      </c>
      <c r="G51" s="12" t="s">
        <v>74</v>
      </c>
      <c r="H51" s="12" t="s">
        <v>40</v>
      </c>
      <c r="I51" s="310">
        <v>10</v>
      </c>
      <c r="J51" s="12">
        <v>15.75</v>
      </c>
      <c r="K51" s="12" t="s">
        <v>42</v>
      </c>
      <c r="L51" s="12" t="s">
        <v>119</v>
      </c>
    </row>
    <row r="52" spans="1:12" ht="9.75" customHeight="1" x14ac:dyDescent="0.2">
      <c r="A52" s="874"/>
      <c r="B52" s="874"/>
      <c r="C52" s="991"/>
      <c r="D52" s="993"/>
      <c r="E52" s="34" t="s">
        <v>105</v>
      </c>
      <c r="F52" s="13" t="s">
        <v>73</v>
      </c>
      <c r="G52" s="13" t="s">
        <v>74</v>
      </c>
      <c r="H52" s="13" t="s">
        <v>40</v>
      </c>
      <c r="I52" s="767">
        <v>10</v>
      </c>
      <c r="J52" s="13">
        <v>13.57</v>
      </c>
      <c r="K52" s="13" t="s">
        <v>42</v>
      </c>
      <c r="L52" s="13" t="s">
        <v>119</v>
      </c>
    </row>
    <row r="53" spans="1:12" ht="9.75" customHeight="1" x14ac:dyDescent="0.2">
      <c r="A53" s="874"/>
      <c r="B53" s="874"/>
      <c r="C53" s="991"/>
      <c r="D53" s="993"/>
      <c r="E53" s="14" t="s">
        <v>106</v>
      </c>
      <c r="F53" s="12" t="s">
        <v>73</v>
      </c>
      <c r="G53" s="12" t="s">
        <v>74</v>
      </c>
      <c r="H53" s="12" t="s">
        <v>40</v>
      </c>
      <c r="I53" s="310">
        <v>10</v>
      </c>
      <c r="J53" s="12">
        <v>667</v>
      </c>
      <c r="K53" s="12">
        <v>600</v>
      </c>
      <c r="L53" s="12" t="s">
        <v>119</v>
      </c>
    </row>
    <row r="54" spans="1:12" ht="9.75" customHeight="1" x14ac:dyDescent="0.2">
      <c r="A54" s="874"/>
      <c r="B54" s="874"/>
      <c r="C54" s="991"/>
      <c r="D54" s="993"/>
      <c r="E54" s="14" t="s">
        <v>111</v>
      </c>
      <c r="F54" s="12" t="s">
        <v>73</v>
      </c>
      <c r="G54" s="12" t="s">
        <v>74</v>
      </c>
      <c r="H54" s="12" t="s">
        <v>40</v>
      </c>
      <c r="I54" s="12">
        <v>60</v>
      </c>
      <c r="J54" s="12">
        <v>164.5</v>
      </c>
      <c r="K54" s="12" t="s">
        <v>42</v>
      </c>
      <c r="L54" s="12" t="s">
        <v>43</v>
      </c>
    </row>
    <row r="55" spans="1:12" ht="9.75" customHeight="1" x14ac:dyDescent="0.2">
      <c r="A55" s="874"/>
      <c r="B55" s="874"/>
      <c r="C55" s="991"/>
      <c r="D55" s="993"/>
      <c r="E55" s="19" t="s">
        <v>117</v>
      </c>
      <c r="F55" s="15" t="s">
        <v>73</v>
      </c>
      <c r="G55" s="15" t="s">
        <v>40</v>
      </c>
      <c r="H55" s="15" t="s">
        <v>40</v>
      </c>
      <c r="I55" s="15">
        <v>50</v>
      </c>
      <c r="J55" s="15">
        <v>109.8</v>
      </c>
      <c r="K55" s="15">
        <v>100</v>
      </c>
      <c r="L55" s="15" t="s">
        <v>43</v>
      </c>
    </row>
    <row r="56" spans="1:12" ht="9.75" customHeight="1" x14ac:dyDescent="0.2">
      <c r="A56" s="874"/>
      <c r="B56" s="874"/>
      <c r="C56" s="991"/>
      <c r="D56" s="993"/>
      <c r="E56" s="19" t="s">
        <v>120</v>
      </c>
      <c r="F56" s="15" t="s">
        <v>73</v>
      </c>
      <c r="G56" s="15" t="s">
        <v>40</v>
      </c>
      <c r="H56" s="15" t="s">
        <v>40</v>
      </c>
      <c r="I56" s="15">
        <v>50</v>
      </c>
      <c r="J56" s="15">
        <v>113.5</v>
      </c>
      <c r="K56" s="15">
        <v>100</v>
      </c>
      <c r="L56" s="15" t="s">
        <v>43</v>
      </c>
    </row>
    <row r="57" spans="1:12" ht="9.75" customHeight="1" x14ac:dyDescent="0.2">
      <c r="A57" s="874"/>
      <c r="B57" s="874"/>
      <c r="C57" s="991"/>
      <c r="D57" s="993"/>
      <c r="E57" s="19" t="s">
        <v>121</v>
      </c>
      <c r="F57" s="15" t="s">
        <v>73</v>
      </c>
      <c r="G57" s="15" t="s">
        <v>40</v>
      </c>
      <c r="H57" s="15" t="s">
        <v>40</v>
      </c>
      <c r="I57" s="15">
        <v>50</v>
      </c>
      <c r="J57" s="15">
        <v>108.4</v>
      </c>
      <c r="K57" s="15">
        <v>100</v>
      </c>
      <c r="L57" s="15" t="s">
        <v>43</v>
      </c>
    </row>
    <row r="58" spans="1:12" ht="9.75" customHeight="1" x14ac:dyDescent="0.2">
      <c r="A58" s="874"/>
      <c r="B58" s="874"/>
      <c r="C58" s="991"/>
      <c r="D58" s="993"/>
      <c r="E58" s="19" t="s">
        <v>122</v>
      </c>
      <c r="F58" s="15" t="s">
        <v>73</v>
      </c>
      <c r="G58" s="15" t="s">
        <v>40</v>
      </c>
      <c r="H58" s="15" t="s">
        <v>40</v>
      </c>
      <c r="I58" s="15">
        <v>50</v>
      </c>
      <c r="J58" s="15">
        <v>114.4</v>
      </c>
      <c r="K58" s="15">
        <v>100</v>
      </c>
      <c r="L58" s="15" t="s">
        <v>43</v>
      </c>
    </row>
    <row r="59" spans="1:12" ht="9.75" customHeight="1" x14ac:dyDescent="0.2">
      <c r="A59" s="874"/>
      <c r="B59" s="874"/>
      <c r="C59" s="991"/>
      <c r="D59" s="993"/>
      <c r="E59" s="19" t="s">
        <v>123</v>
      </c>
      <c r="F59" s="15" t="s">
        <v>73</v>
      </c>
      <c r="G59" s="15" t="s">
        <v>40</v>
      </c>
      <c r="H59" s="15" t="s">
        <v>40</v>
      </c>
      <c r="I59" s="15">
        <v>50</v>
      </c>
      <c r="J59" s="15">
        <v>109.5</v>
      </c>
      <c r="K59" s="15">
        <v>100</v>
      </c>
      <c r="L59" s="15" t="s">
        <v>43</v>
      </c>
    </row>
    <row r="60" spans="1:12" ht="9.75" customHeight="1" x14ac:dyDescent="0.2">
      <c r="A60" s="874"/>
      <c r="B60" s="874"/>
      <c r="C60" s="991"/>
      <c r="D60" s="993"/>
      <c r="E60" s="744" t="s">
        <v>124</v>
      </c>
      <c r="F60" s="15" t="s">
        <v>73</v>
      </c>
      <c r="G60" s="15" t="s">
        <v>40</v>
      </c>
      <c r="H60" s="15" t="s">
        <v>40</v>
      </c>
      <c r="I60" s="15">
        <v>50</v>
      </c>
      <c r="J60" s="15">
        <v>109.2</v>
      </c>
      <c r="K60" s="15">
        <v>100</v>
      </c>
      <c r="L60" s="15" t="s">
        <v>43</v>
      </c>
    </row>
    <row r="61" spans="1:12" ht="9.75" customHeight="1" x14ac:dyDescent="0.2">
      <c r="A61" s="874"/>
      <c r="B61" s="874"/>
      <c r="C61" s="991"/>
      <c r="D61" s="993"/>
      <c r="E61" s="19" t="s">
        <v>125</v>
      </c>
      <c r="F61" s="15" t="s">
        <v>73</v>
      </c>
      <c r="G61" s="15" t="s">
        <v>40</v>
      </c>
      <c r="H61" s="15" t="s">
        <v>40</v>
      </c>
      <c r="I61" s="15">
        <v>50</v>
      </c>
      <c r="J61" s="15">
        <v>120.2</v>
      </c>
      <c r="K61" s="15">
        <v>100</v>
      </c>
      <c r="L61" s="15" t="s">
        <v>43</v>
      </c>
    </row>
    <row r="62" spans="1:12" ht="9.75" customHeight="1" x14ac:dyDescent="0.2">
      <c r="A62" s="874"/>
      <c r="B62" s="874"/>
      <c r="C62" s="991"/>
      <c r="D62" s="993"/>
      <c r="E62" s="19" t="s">
        <v>126</v>
      </c>
      <c r="F62" s="15" t="s">
        <v>73</v>
      </c>
      <c r="G62" s="15" t="s">
        <v>40</v>
      </c>
      <c r="H62" s="15" t="s">
        <v>40</v>
      </c>
      <c r="I62" s="15">
        <v>50</v>
      </c>
      <c r="J62" s="15">
        <v>112.9</v>
      </c>
      <c r="K62" s="15">
        <v>100</v>
      </c>
      <c r="L62" s="15" t="s">
        <v>43</v>
      </c>
    </row>
    <row r="63" spans="1:12" ht="9.75" customHeight="1" x14ac:dyDescent="0.2">
      <c r="A63" s="874"/>
      <c r="B63" s="874"/>
      <c r="C63" s="991"/>
      <c r="D63" s="993"/>
      <c r="E63" s="19" t="s">
        <v>127</v>
      </c>
      <c r="F63" s="15" t="s">
        <v>73</v>
      </c>
      <c r="G63" s="15" t="s">
        <v>40</v>
      </c>
      <c r="H63" s="15" t="s">
        <v>40</v>
      </c>
      <c r="I63" s="15">
        <v>50</v>
      </c>
      <c r="J63" s="15">
        <v>113.9</v>
      </c>
      <c r="K63" s="15">
        <v>100</v>
      </c>
      <c r="L63" s="15" t="s">
        <v>43</v>
      </c>
    </row>
    <row r="64" spans="1:12" ht="9.75" customHeight="1" x14ac:dyDescent="0.2">
      <c r="A64" s="874"/>
      <c r="B64" s="874"/>
      <c r="C64" s="991"/>
      <c r="D64" s="993"/>
      <c r="E64" s="19" t="s">
        <v>128</v>
      </c>
      <c r="F64" s="15" t="s">
        <v>73</v>
      </c>
      <c r="G64" s="15" t="s">
        <v>40</v>
      </c>
      <c r="H64" s="15" t="s">
        <v>40</v>
      </c>
      <c r="I64" s="15">
        <v>25</v>
      </c>
      <c r="J64" s="15">
        <v>58.58</v>
      </c>
      <c r="K64" s="15">
        <v>50</v>
      </c>
      <c r="L64" s="15" t="s">
        <v>43</v>
      </c>
    </row>
    <row r="65" spans="1:12" ht="9.75" customHeight="1" x14ac:dyDescent="0.2">
      <c r="A65" s="874"/>
      <c r="B65" s="874"/>
      <c r="C65" s="991"/>
      <c r="D65" s="993"/>
      <c r="E65" s="14"/>
      <c r="F65" s="12"/>
      <c r="G65" s="12"/>
      <c r="H65" s="12"/>
      <c r="I65" s="12"/>
      <c r="J65" s="12"/>
      <c r="K65" s="12"/>
      <c r="L65" s="12"/>
    </row>
    <row r="66" spans="1:12" ht="9.75" customHeight="1" x14ac:dyDescent="0.2">
      <c r="A66" s="874"/>
      <c r="B66" s="874"/>
      <c r="C66" s="991"/>
      <c r="D66" s="993"/>
      <c r="E66" s="34"/>
      <c r="F66" s="13"/>
      <c r="G66" s="13"/>
      <c r="H66" s="13"/>
      <c r="I66" s="13"/>
      <c r="J66" s="13"/>
      <c r="K66" s="13"/>
      <c r="L66" s="13"/>
    </row>
    <row r="67" spans="1:12" ht="9.75" customHeight="1" x14ac:dyDescent="0.2">
      <c r="A67" s="874"/>
      <c r="B67" s="874"/>
      <c r="C67" s="991"/>
      <c r="D67" s="993"/>
      <c r="E67" s="14"/>
      <c r="F67" s="12"/>
      <c r="G67" s="12"/>
      <c r="H67" s="12"/>
      <c r="I67" s="12"/>
      <c r="J67" s="12"/>
      <c r="K67" s="12"/>
      <c r="L67" s="12"/>
    </row>
    <row r="68" spans="1:12" ht="9.75" customHeight="1" x14ac:dyDescent="0.2">
      <c r="A68" s="874"/>
      <c r="B68" s="874"/>
      <c r="C68" s="991"/>
      <c r="D68" s="993"/>
      <c r="E68" s="10"/>
      <c r="F68" s="11"/>
      <c r="G68" s="11"/>
      <c r="H68" s="11"/>
      <c r="I68" s="11"/>
      <c r="J68" s="11"/>
      <c r="K68" s="11"/>
      <c r="L68" s="11"/>
    </row>
    <row r="69" spans="1:12" ht="9.75" customHeight="1" x14ac:dyDescent="0.2">
      <c r="A69" s="874"/>
      <c r="B69" s="874"/>
      <c r="C69" s="991"/>
      <c r="D69" s="993"/>
      <c r="E69" s="34"/>
      <c r="F69" s="13"/>
      <c r="G69" s="13"/>
      <c r="H69" s="13"/>
      <c r="I69" s="13"/>
      <c r="J69" s="13"/>
      <c r="K69" s="13"/>
      <c r="L69" s="13"/>
    </row>
    <row r="70" spans="1:12" ht="9.75" customHeight="1" x14ac:dyDescent="0.2">
      <c r="A70" s="874"/>
      <c r="B70" s="874"/>
      <c r="C70" s="991"/>
      <c r="D70" s="993"/>
      <c r="E70" s="14"/>
      <c r="F70" s="12"/>
      <c r="G70" s="12"/>
      <c r="H70" s="12"/>
      <c r="I70" s="12"/>
      <c r="J70" s="12"/>
      <c r="K70" s="12"/>
      <c r="L70" s="12"/>
    </row>
    <row r="71" spans="1:12" ht="9.75" customHeight="1" x14ac:dyDescent="0.2">
      <c r="A71" s="874"/>
      <c r="B71" s="874"/>
      <c r="C71" s="991"/>
      <c r="D71" s="993"/>
      <c r="E71" s="19"/>
      <c r="F71" s="15"/>
      <c r="G71" s="15"/>
      <c r="H71" s="15"/>
      <c r="I71" s="15"/>
      <c r="J71" s="15"/>
      <c r="K71" s="15"/>
      <c r="L71" s="15"/>
    </row>
    <row r="72" spans="1:12" ht="9.75" customHeight="1" x14ac:dyDescent="0.2">
      <c r="A72" s="875"/>
      <c r="B72" s="875"/>
      <c r="C72" s="1137"/>
      <c r="D72" s="1138"/>
      <c r="E72" s="21"/>
      <c r="F72" s="17"/>
      <c r="G72" s="17"/>
      <c r="H72" s="17"/>
      <c r="I72" s="17"/>
      <c r="J72" s="17"/>
      <c r="K72" s="17"/>
      <c r="L72" s="17"/>
    </row>
    <row r="73" spans="1:12" ht="9.75" customHeight="1" x14ac:dyDescent="0.2">
      <c r="A73" s="801" t="s">
        <v>12</v>
      </c>
      <c r="B73" s="873" t="s">
        <v>327</v>
      </c>
      <c r="C73" s="1134">
        <f>IF(I3*0.67*0.2&lt;1, 1, I3*0.67*0.2)</f>
        <v>31.210476000000007</v>
      </c>
      <c r="D73" s="898">
        <v>31</v>
      </c>
      <c r="E73" s="33" t="s">
        <v>132</v>
      </c>
      <c r="F73" s="25" t="s">
        <v>73</v>
      </c>
      <c r="G73" s="25"/>
      <c r="H73" s="25" t="s">
        <v>40</v>
      </c>
      <c r="I73" s="25"/>
      <c r="J73" s="25">
        <v>130.24</v>
      </c>
      <c r="K73" s="25" t="s">
        <v>42</v>
      </c>
      <c r="L73" s="25" t="s">
        <v>119</v>
      </c>
    </row>
    <row r="74" spans="1:12" ht="9.75" customHeight="1" x14ac:dyDescent="0.2">
      <c r="A74" s="802"/>
      <c r="B74" s="874"/>
      <c r="C74" s="1135"/>
      <c r="D74" s="899"/>
      <c r="E74" s="14" t="s">
        <v>133</v>
      </c>
      <c r="F74" s="12" t="s">
        <v>73</v>
      </c>
      <c r="G74" s="12"/>
      <c r="H74" s="12" t="s">
        <v>40</v>
      </c>
      <c r="I74" s="12"/>
      <c r="J74" s="12">
        <v>59.13</v>
      </c>
      <c r="K74" s="12" t="s">
        <v>42</v>
      </c>
      <c r="L74" s="12" t="s">
        <v>119</v>
      </c>
    </row>
    <row r="75" spans="1:12" ht="9.75" customHeight="1" x14ac:dyDescent="0.2">
      <c r="A75" s="802"/>
      <c r="B75" s="874"/>
      <c r="C75" s="1135"/>
      <c r="D75" s="899"/>
      <c r="E75" s="14" t="s">
        <v>229</v>
      </c>
      <c r="F75" s="12" t="s">
        <v>73</v>
      </c>
      <c r="G75" s="12"/>
      <c r="H75" s="12" t="s">
        <v>40</v>
      </c>
      <c r="I75" s="12"/>
      <c r="J75" s="282">
        <v>3.4</v>
      </c>
      <c r="K75" s="12" t="s">
        <v>42</v>
      </c>
      <c r="L75" s="12" t="s">
        <v>119</v>
      </c>
    </row>
    <row r="76" spans="1:12" ht="9.75" customHeight="1" x14ac:dyDescent="0.2">
      <c r="A76" s="802"/>
      <c r="B76" s="874"/>
      <c r="C76" s="1135"/>
      <c r="D76" s="899"/>
      <c r="E76" s="14"/>
      <c r="F76" s="12"/>
      <c r="G76" s="12"/>
      <c r="H76" s="12"/>
      <c r="I76" s="12"/>
      <c r="J76" s="12"/>
      <c r="K76" s="12"/>
      <c r="L76" s="12"/>
    </row>
    <row r="77" spans="1:12" ht="9.75" customHeight="1" x14ac:dyDescent="0.2">
      <c r="A77" s="802"/>
      <c r="B77" s="874"/>
      <c r="C77" s="1135"/>
      <c r="D77" s="899"/>
      <c r="E77" s="14"/>
      <c r="F77" s="12"/>
      <c r="G77" s="12"/>
      <c r="H77" s="12"/>
      <c r="I77" s="12"/>
      <c r="J77" s="12"/>
      <c r="K77" s="12"/>
      <c r="L77" s="12"/>
    </row>
    <row r="78" spans="1:12" ht="9.75" customHeight="1" x14ac:dyDescent="0.2">
      <c r="A78" s="802"/>
      <c r="B78" s="874"/>
      <c r="C78" s="1135"/>
      <c r="D78" s="899"/>
      <c r="E78" s="10"/>
      <c r="F78" s="11"/>
      <c r="G78" s="11"/>
      <c r="H78" s="11"/>
      <c r="I78" s="11"/>
      <c r="J78" s="11"/>
      <c r="K78" s="11"/>
      <c r="L78" s="11"/>
    </row>
    <row r="79" spans="1:12" ht="9.75" customHeight="1" x14ac:dyDescent="0.2">
      <c r="A79" s="802"/>
      <c r="B79" s="874"/>
      <c r="C79" s="1135"/>
      <c r="D79" s="899"/>
      <c r="E79" s="14"/>
      <c r="F79" s="12"/>
      <c r="G79" s="12"/>
      <c r="H79" s="12"/>
      <c r="I79" s="12"/>
      <c r="J79" s="12"/>
      <c r="K79" s="12"/>
      <c r="L79" s="12"/>
    </row>
    <row r="80" spans="1:12" ht="9.75" customHeight="1" x14ac:dyDescent="0.2">
      <c r="A80" s="802"/>
      <c r="B80" s="874"/>
      <c r="C80" s="1135"/>
      <c r="D80" s="899"/>
      <c r="E80" s="14"/>
      <c r="F80" s="12"/>
      <c r="G80" s="12"/>
      <c r="H80" s="12"/>
      <c r="I80" s="12"/>
      <c r="J80" s="12"/>
      <c r="K80" s="12"/>
      <c r="L80" s="12"/>
    </row>
    <row r="81" spans="1:12" ht="9.75" customHeight="1" x14ac:dyDescent="0.2">
      <c r="A81" s="803"/>
      <c r="B81" s="875"/>
      <c r="C81" s="1136"/>
      <c r="D81" s="900"/>
      <c r="E81" s="16"/>
      <c r="F81" s="18"/>
      <c r="G81" s="18"/>
      <c r="H81" s="18"/>
      <c r="I81" s="18"/>
      <c r="J81" s="18"/>
      <c r="K81" s="18"/>
      <c r="L81" s="18"/>
    </row>
    <row r="82" spans="1:12" ht="9.75" customHeight="1" x14ac:dyDescent="0.2">
      <c r="A82" s="904" t="s">
        <v>17</v>
      </c>
      <c r="B82" s="906" t="s">
        <v>313</v>
      </c>
      <c r="C82" s="1131"/>
      <c r="D82" s="898"/>
      <c r="E82" s="94"/>
      <c r="F82" s="27"/>
      <c r="G82" s="27"/>
      <c r="H82" s="27"/>
      <c r="I82" s="27"/>
      <c r="J82" s="27"/>
      <c r="K82" s="27"/>
      <c r="L82" s="27"/>
    </row>
    <row r="83" spans="1:12" ht="9.75" customHeight="1" x14ac:dyDescent="0.2">
      <c r="A83" s="905"/>
      <c r="B83" s="907"/>
      <c r="C83" s="1132"/>
      <c r="D83" s="899"/>
      <c r="E83" s="73"/>
      <c r="F83" s="71"/>
      <c r="G83" s="71"/>
      <c r="H83" s="71"/>
      <c r="I83" s="71"/>
      <c r="J83" s="71"/>
      <c r="K83" s="71"/>
      <c r="L83" s="71"/>
    </row>
    <row r="84" spans="1:12" ht="9.75" customHeight="1" x14ac:dyDescent="0.2">
      <c r="A84" s="905"/>
      <c r="B84" s="907"/>
      <c r="C84" s="1132"/>
      <c r="D84" s="899"/>
      <c r="E84" s="73"/>
      <c r="F84" s="71"/>
      <c r="G84" s="71"/>
      <c r="H84" s="71"/>
      <c r="I84" s="71"/>
      <c r="J84" s="71"/>
      <c r="K84" s="71"/>
      <c r="L84" s="71"/>
    </row>
    <row r="85" spans="1:12" ht="9.75" customHeight="1" x14ac:dyDescent="0.2">
      <c r="A85" s="1078"/>
      <c r="B85" s="908"/>
      <c r="C85" s="1133"/>
      <c r="D85" s="900"/>
      <c r="E85" s="75"/>
      <c r="F85" s="77"/>
      <c r="G85" s="77"/>
      <c r="H85" s="77"/>
      <c r="I85" s="77"/>
      <c r="J85" s="77"/>
      <c r="K85" s="77"/>
      <c r="L85" s="77"/>
    </row>
    <row r="86" spans="1:12" ht="31.5" customHeight="1" x14ac:dyDescent="0.2">
      <c r="A86" s="1019" t="s">
        <v>281</v>
      </c>
      <c r="B86" s="1050"/>
      <c r="C86" s="1129" t="s">
        <v>331</v>
      </c>
      <c r="D86" s="1130"/>
      <c r="E86" s="1035" t="s">
        <v>284</v>
      </c>
      <c r="F86" s="1035" t="s">
        <v>285</v>
      </c>
      <c r="G86" s="1035" t="s">
        <v>286</v>
      </c>
      <c r="H86" s="1035" t="s">
        <v>287</v>
      </c>
      <c r="I86" s="1035" t="s">
        <v>288</v>
      </c>
      <c r="J86" s="1035" t="s">
        <v>289</v>
      </c>
      <c r="K86" s="1035" t="s">
        <v>290</v>
      </c>
      <c r="L86" s="1038" t="s">
        <v>291</v>
      </c>
    </row>
    <row r="87" spans="1:12" ht="42" customHeight="1" thickBot="1" x14ac:dyDescent="0.25">
      <c r="A87" s="1098"/>
      <c r="B87" s="1099"/>
      <c r="C87" s="346" t="s">
        <v>279</v>
      </c>
      <c r="D87" s="347" t="s">
        <v>283</v>
      </c>
      <c r="E87" s="1037"/>
      <c r="F87" s="1036"/>
      <c r="G87" s="1037"/>
      <c r="H87" s="1037"/>
      <c r="I87" s="1037"/>
      <c r="J87" s="1037"/>
      <c r="K87" s="1037"/>
      <c r="L87" s="1040"/>
    </row>
    <row r="88" spans="1:12" ht="15.75" customHeight="1" thickBot="1" x14ac:dyDescent="0.25">
      <c r="A88" s="1066" t="s">
        <v>30</v>
      </c>
      <c r="B88" s="1126"/>
      <c r="C88" s="117">
        <f>IF(I3*0.67*0.3&lt;1, 1, I3*0.67*0.3)</f>
        <v>46.815714000000007</v>
      </c>
      <c r="D88" s="149">
        <f>D89+D99+D105+D110</f>
        <v>48</v>
      </c>
      <c r="E88" s="22"/>
      <c r="F88" s="23"/>
      <c r="G88" s="1127"/>
      <c r="H88" s="1127"/>
      <c r="I88" s="1127"/>
      <c r="J88" s="1127"/>
      <c r="K88" s="1127"/>
      <c r="L88" s="1128"/>
    </row>
    <row r="89" spans="1:12" ht="12" customHeight="1" x14ac:dyDescent="0.2">
      <c r="A89" s="801" t="s">
        <v>19</v>
      </c>
      <c r="B89" s="873" t="s">
        <v>314</v>
      </c>
      <c r="C89" s="1125"/>
      <c r="D89" s="898">
        <v>20</v>
      </c>
      <c r="E89" s="33" t="s">
        <v>165</v>
      </c>
      <c r="F89" s="25" t="s">
        <v>73</v>
      </c>
      <c r="G89" s="25" t="s">
        <v>154</v>
      </c>
      <c r="H89" s="25" t="s">
        <v>166</v>
      </c>
      <c r="I89" s="25">
        <v>1</v>
      </c>
      <c r="J89" s="25">
        <v>1</v>
      </c>
      <c r="K89" s="25">
        <v>10</v>
      </c>
      <c r="L89" s="25" t="s">
        <v>169</v>
      </c>
    </row>
    <row r="90" spans="1:12" ht="12.75" customHeight="1" x14ac:dyDescent="0.2">
      <c r="A90" s="802"/>
      <c r="B90" s="874"/>
      <c r="C90" s="890"/>
      <c r="D90" s="899"/>
      <c r="E90" s="14" t="s">
        <v>214</v>
      </c>
      <c r="F90" s="12" t="s">
        <v>73</v>
      </c>
      <c r="G90" s="12" t="s">
        <v>154</v>
      </c>
      <c r="H90" s="12" t="s">
        <v>166</v>
      </c>
      <c r="I90" s="12">
        <v>1</v>
      </c>
      <c r="J90" s="12">
        <v>1</v>
      </c>
      <c r="K90" s="12">
        <v>10</v>
      </c>
      <c r="L90" s="12" t="s">
        <v>155</v>
      </c>
    </row>
    <row r="91" spans="1:12" ht="12" customHeight="1" x14ac:dyDescent="0.2">
      <c r="A91" s="802"/>
      <c r="B91" s="874"/>
      <c r="C91" s="890"/>
      <c r="D91" s="899"/>
      <c r="E91" s="34" t="s">
        <v>215</v>
      </c>
      <c r="F91" s="13" t="s">
        <v>73</v>
      </c>
      <c r="G91" s="13" t="s">
        <v>154</v>
      </c>
      <c r="H91" s="13" t="s">
        <v>166</v>
      </c>
      <c r="I91" s="13">
        <v>1</v>
      </c>
      <c r="J91" s="13">
        <v>1</v>
      </c>
      <c r="K91" s="13">
        <v>10</v>
      </c>
      <c r="L91" s="13" t="s">
        <v>155</v>
      </c>
    </row>
    <row r="92" spans="1:12" ht="42.75" customHeight="1" x14ac:dyDescent="0.2">
      <c r="A92" s="802"/>
      <c r="B92" s="874"/>
      <c r="C92" s="890"/>
      <c r="D92" s="899"/>
      <c r="E92" s="768" t="s">
        <v>168</v>
      </c>
      <c r="F92" s="12" t="s">
        <v>73</v>
      </c>
      <c r="G92" s="12" t="s">
        <v>154</v>
      </c>
      <c r="H92" s="12" t="s">
        <v>166</v>
      </c>
      <c r="I92" s="12">
        <v>1</v>
      </c>
      <c r="J92" s="12">
        <v>1</v>
      </c>
      <c r="K92" s="12">
        <v>50</v>
      </c>
      <c r="L92" s="12" t="s">
        <v>169</v>
      </c>
    </row>
    <row r="93" spans="1:12" ht="39.75" customHeight="1" x14ac:dyDescent="0.2">
      <c r="A93" s="802"/>
      <c r="B93" s="874"/>
      <c r="C93" s="890"/>
      <c r="D93" s="899"/>
      <c r="E93" s="740" t="s">
        <v>170</v>
      </c>
      <c r="F93" s="12" t="s">
        <v>73</v>
      </c>
      <c r="G93" s="12" t="s">
        <v>154</v>
      </c>
      <c r="H93" s="12" t="s">
        <v>166</v>
      </c>
      <c r="I93" s="12">
        <v>1</v>
      </c>
      <c r="J93" s="12">
        <v>1</v>
      </c>
      <c r="K93" s="12">
        <v>75</v>
      </c>
      <c r="L93" s="12" t="s">
        <v>169</v>
      </c>
    </row>
    <row r="94" spans="1:12" ht="15" customHeight="1" x14ac:dyDescent="0.2">
      <c r="A94" s="802"/>
      <c r="B94" s="874"/>
      <c r="C94" s="890"/>
      <c r="D94" s="899"/>
      <c r="E94" s="14" t="s">
        <v>230</v>
      </c>
      <c r="F94" s="12" t="s">
        <v>73</v>
      </c>
      <c r="G94" s="12" t="s">
        <v>154</v>
      </c>
      <c r="H94" s="12" t="s">
        <v>152</v>
      </c>
      <c r="I94" s="12">
        <v>1</v>
      </c>
      <c r="J94" s="12">
        <v>1</v>
      </c>
      <c r="K94" s="12">
        <v>10</v>
      </c>
      <c r="L94" s="12" t="s">
        <v>169</v>
      </c>
    </row>
    <row r="95" spans="1:12" ht="13.5" customHeight="1" x14ac:dyDescent="0.2">
      <c r="A95" s="802"/>
      <c r="B95" s="874"/>
      <c r="C95" s="890"/>
      <c r="D95" s="899"/>
      <c r="E95" s="14" t="s">
        <v>231</v>
      </c>
      <c r="F95" s="12" t="s">
        <v>73</v>
      </c>
      <c r="G95" s="12" t="s">
        <v>154</v>
      </c>
      <c r="H95" s="12" t="s">
        <v>152</v>
      </c>
      <c r="I95" s="12">
        <v>1</v>
      </c>
      <c r="J95" s="12">
        <v>1</v>
      </c>
      <c r="K95" s="12">
        <v>10</v>
      </c>
      <c r="L95" s="12" t="s">
        <v>169</v>
      </c>
    </row>
    <row r="96" spans="1:12" ht="9.75" customHeight="1" x14ac:dyDescent="0.2">
      <c r="A96" s="802"/>
      <c r="B96" s="874"/>
      <c r="C96" s="890"/>
      <c r="D96" s="899"/>
      <c r="E96" s="14"/>
      <c r="F96" s="12"/>
      <c r="G96" s="12"/>
      <c r="H96" s="12"/>
      <c r="I96" s="12"/>
      <c r="J96" s="12"/>
      <c r="K96" s="12"/>
      <c r="L96" s="12"/>
    </row>
    <row r="97" spans="1:12" ht="9.75" customHeight="1" x14ac:dyDescent="0.2">
      <c r="A97" s="802"/>
      <c r="B97" s="874"/>
      <c r="C97" s="890"/>
      <c r="D97" s="899"/>
      <c r="E97" s="14"/>
      <c r="F97" s="12"/>
      <c r="G97" s="12"/>
      <c r="H97" s="12"/>
      <c r="I97" s="12"/>
      <c r="J97" s="12"/>
      <c r="K97" s="12"/>
      <c r="L97" s="12"/>
    </row>
    <row r="98" spans="1:12" x14ac:dyDescent="0.2">
      <c r="A98" s="803"/>
      <c r="B98" s="875"/>
      <c r="C98" s="1124"/>
      <c r="D98" s="900"/>
      <c r="E98" s="16"/>
      <c r="F98" s="18"/>
      <c r="G98" s="18"/>
      <c r="H98" s="18"/>
      <c r="I98" s="18"/>
      <c r="J98" s="18"/>
      <c r="K98" s="18"/>
      <c r="L98" s="18"/>
    </row>
    <row r="99" spans="1:12" x14ac:dyDescent="0.2">
      <c r="A99" s="801" t="s">
        <v>21</v>
      </c>
      <c r="B99" s="873" t="s">
        <v>316</v>
      </c>
      <c r="C99" s="889"/>
      <c r="D99" s="898">
        <v>12</v>
      </c>
      <c r="E99" s="33" t="s">
        <v>175</v>
      </c>
      <c r="F99" s="25" t="s">
        <v>73</v>
      </c>
      <c r="G99" s="25"/>
      <c r="H99" s="25" t="s">
        <v>232</v>
      </c>
      <c r="I99" s="25"/>
      <c r="J99" s="25">
        <v>10</v>
      </c>
      <c r="K99" s="25">
        <v>300</v>
      </c>
      <c r="L99" s="25" t="s">
        <v>169</v>
      </c>
    </row>
    <row r="100" spans="1:12" x14ac:dyDescent="0.2">
      <c r="A100" s="802"/>
      <c r="B100" s="874"/>
      <c r="C100" s="890"/>
      <c r="D100" s="899"/>
      <c r="E100" s="34" t="s">
        <v>177</v>
      </c>
      <c r="F100" s="13" t="s">
        <v>73</v>
      </c>
      <c r="G100" s="13"/>
      <c r="H100" s="13" t="s">
        <v>232</v>
      </c>
      <c r="I100" s="13"/>
      <c r="J100" s="13">
        <v>5</v>
      </c>
      <c r="K100" s="13">
        <v>50</v>
      </c>
      <c r="L100" s="13" t="s">
        <v>169</v>
      </c>
    </row>
    <row r="101" spans="1:12" ht="11.25" customHeight="1" x14ac:dyDescent="0.2">
      <c r="A101" s="802"/>
      <c r="B101" s="874"/>
      <c r="C101" s="890"/>
      <c r="D101" s="899"/>
      <c r="E101" s="14" t="s">
        <v>178</v>
      </c>
      <c r="F101" s="12" t="s">
        <v>73</v>
      </c>
      <c r="G101" s="12"/>
      <c r="H101" s="12" t="s">
        <v>179</v>
      </c>
      <c r="I101" s="12"/>
      <c r="J101" s="12">
        <v>5</v>
      </c>
      <c r="K101" s="12">
        <v>500</v>
      </c>
      <c r="L101" s="12" t="s">
        <v>43</v>
      </c>
    </row>
    <row r="102" spans="1:12" x14ac:dyDescent="0.2">
      <c r="A102" s="802"/>
      <c r="B102" s="874"/>
      <c r="C102" s="890"/>
      <c r="D102" s="899"/>
      <c r="E102" s="14"/>
      <c r="F102" s="12"/>
      <c r="G102" s="12"/>
      <c r="H102" s="12"/>
      <c r="I102" s="12"/>
      <c r="J102" s="12"/>
      <c r="K102" s="12"/>
      <c r="L102" s="12"/>
    </row>
    <row r="103" spans="1:12" x14ac:dyDescent="0.2">
      <c r="A103" s="802"/>
      <c r="B103" s="874"/>
      <c r="C103" s="890"/>
      <c r="D103" s="899"/>
      <c r="E103" s="14"/>
      <c r="F103" s="12"/>
      <c r="G103" s="12"/>
      <c r="H103" s="12"/>
      <c r="I103" s="12"/>
      <c r="J103" s="12"/>
      <c r="K103" s="12"/>
      <c r="L103" s="12"/>
    </row>
    <row r="104" spans="1:12" x14ac:dyDescent="0.2">
      <c r="A104" s="803"/>
      <c r="B104" s="875"/>
      <c r="C104" s="1124"/>
      <c r="D104" s="900"/>
      <c r="E104" s="16"/>
      <c r="F104" s="18"/>
      <c r="G104" s="18"/>
      <c r="H104" s="18"/>
      <c r="I104" s="18"/>
      <c r="J104" s="18"/>
      <c r="K104" s="18"/>
      <c r="L104" s="18"/>
    </row>
    <row r="105" spans="1:12" x14ac:dyDescent="0.2">
      <c r="A105" s="801" t="s">
        <v>22</v>
      </c>
      <c r="B105" s="873" t="s">
        <v>329</v>
      </c>
      <c r="C105" s="889"/>
      <c r="D105" s="898">
        <v>4</v>
      </c>
      <c r="E105" s="33" t="s">
        <v>233</v>
      </c>
      <c r="F105" s="25" t="s">
        <v>73</v>
      </c>
      <c r="G105" s="25"/>
      <c r="H105" s="25" t="s">
        <v>181</v>
      </c>
      <c r="I105" s="25"/>
      <c r="J105" s="25">
        <v>108660</v>
      </c>
      <c r="K105" s="25">
        <v>100000</v>
      </c>
      <c r="L105" s="25" t="s">
        <v>43</v>
      </c>
    </row>
    <row r="106" spans="1:12" x14ac:dyDescent="0.2">
      <c r="A106" s="802"/>
      <c r="B106" s="874"/>
      <c r="C106" s="890"/>
      <c r="D106" s="899"/>
      <c r="E106" s="14"/>
      <c r="F106" s="12"/>
      <c r="G106" s="12"/>
      <c r="H106" s="12"/>
      <c r="I106" s="12"/>
      <c r="J106" s="12"/>
      <c r="K106" s="12"/>
      <c r="L106" s="12"/>
    </row>
    <row r="107" spans="1:12" x14ac:dyDescent="0.2">
      <c r="A107" s="802"/>
      <c r="B107" s="874"/>
      <c r="C107" s="890"/>
      <c r="D107" s="899"/>
      <c r="E107" s="14"/>
      <c r="F107" s="12"/>
      <c r="G107" s="12"/>
      <c r="H107" s="12"/>
      <c r="I107" s="12"/>
      <c r="J107" s="12"/>
      <c r="K107" s="12"/>
      <c r="L107" s="12"/>
    </row>
    <row r="108" spans="1:12" x14ac:dyDescent="0.2">
      <c r="A108" s="802"/>
      <c r="B108" s="874"/>
      <c r="C108" s="890"/>
      <c r="D108" s="899"/>
      <c r="E108" s="14"/>
      <c r="F108" s="12"/>
      <c r="G108" s="12"/>
      <c r="H108" s="12"/>
      <c r="I108" s="12"/>
      <c r="J108" s="12"/>
      <c r="K108" s="12"/>
      <c r="L108" s="12"/>
    </row>
    <row r="109" spans="1:12" x14ac:dyDescent="0.2">
      <c r="A109" s="803"/>
      <c r="B109" s="875"/>
      <c r="C109" s="1124"/>
      <c r="D109" s="900"/>
      <c r="E109" s="16"/>
      <c r="F109" s="18"/>
      <c r="G109" s="18"/>
      <c r="H109" s="18"/>
      <c r="I109" s="18"/>
      <c r="J109" s="18"/>
      <c r="K109" s="18"/>
      <c r="L109" s="18"/>
    </row>
    <row r="110" spans="1:12" ht="11.25" customHeight="1" x14ac:dyDescent="0.2">
      <c r="A110" s="801" t="s">
        <v>24</v>
      </c>
      <c r="B110" s="873" t="s">
        <v>335</v>
      </c>
      <c r="C110" s="889"/>
      <c r="D110" s="898">
        <v>12</v>
      </c>
      <c r="E110" s="33" t="s">
        <v>234</v>
      </c>
      <c r="F110" s="25" t="s">
        <v>73</v>
      </c>
      <c r="G110" s="25"/>
      <c r="H110" s="25" t="s">
        <v>40</v>
      </c>
      <c r="I110" s="25"/>
      <c r="J110" s="25">
        <v>1.5</v>
      </c>
      <c r="K110" s="25" t="s">
        <v>42</v>
      </c>
      <c r="L110" s="25" t="s">
        <v>43</v>
      </c>
    </row>
    <row r="111" spans="1:12" ht="11.25" customHeight="1" x14ac:dyDescent="0.2">
      <c r="A111" s="802"/>
      <c r="B111" s="874"/>
      <c r="C111" s="890"/>
      <c r="D111" s="899"/>
      <c r="E111" s="14" t="s">
        <v>235</v>
      </c>
      <c r="F111" s="12" t="s">
        <v>73</v>
      </c>
      <c r="G111" s="12"/>
      <c r="H111" s="12" t="s">
        <v>40</v>
      </c>
      <c r="I111" s="12"/>
      <c r="J111" s="12">
        <v>1.2</v>
      </c>
      <c r="K111" s="12" t="s">
        <v>42</v>
      </c>
      <c r="L111" s="12" t="s">
        <v>43</v>
      </c>
    </row>
    <row r="112" spans="1:12" ht="11.25" customHeight="1" x14ac:dyDescent="0.2">
      <c r="A112" s="802"/>
      <c r="B112" s="874"/>
      <c r="C112" s="890"/>
      <c r="D112" s="899"/>
      <c r="E112" s="14" t="s">
        <v>236</v>
      </c>
      <c r="F112" s="12" t="s">
        <v>73</v>
      </c>
      <c r="G112" s="12"/>
      <c r="H112" s="12" t="s">
        <v>40</v>
      </c>
      <c r="I112" s="12"/>
      <c r="J112" s="12">
        <v>1.68</v>
      </c>
      <c r="K112" s="12" t="s">
        <v>42</v>
      </c>
      <c r="L112" s="12" t="s">
        <v>43</v>
      </c>
    </row>
    <row r="113" spans="1:17" ht="11.25" customHeight="1" x14ac:dyDescent="0.2">
      <c r="A113" s="802"/>
      <c r="B113" s="874"/>
      <c r="C113" s="890"/>
      <c r="D113" s="899"/>
      <c r="E113" s="14" t="s">
        <v>237</v>
      </c>
      <c r="F113" s="12" t="s">
        <v>73</v>
      </c>
      <c r="G113" s="12"/>
      <c r="H113" s="12" t="s">
        <v>40</v>
      </c>
      <c r="I113" s="12"/>
      <c r="J113" s="12">
        <v>1.84</v>
      </c>
      <c r="K113" s="12" t="s">
        <v>42</v>
      </c>
      <c r="L113" s="12" t="s">
        <v>43</v>
      </c>
    </row>
    <row r="114" spans="1:17" ht="11.25" customHeight="1" x14ac:dyDescent="0.2">
      <c r="A114" s="803"/>
      <c r="B114" s="875"/>
      <c r="C114" s="1124"/>
      <c r="D114" s="900"/>
      <c r="E114" s="21"/>
      <c r="F114" s="17"/>
      <c r="G114" s="17"/>
      <c r="H114" s="17"/>
      <c r="I114" s="17"/>
      <c r="J114" s="17"/>
      <c r="K114" s="17"/>
      <c r="L114" s="17"/>
      <c r="M114" s="4"/>
      <c r="N114" s="4"/>
      <c r="O114" s="4"/>
      <c r="P114" s="4"/>
      <c r="Q114" s="4"/>
    </row>
    <row r="115" spans="1:17" ht="11.25" customHeight="1" x14ac:dyDescent="0.2">
      <c r="A115" s="801" t="s">
        <v>213</v>
      </c>
      <c r="B115" s="873" t="s">
        <v>182</v>
      </c>
      <c r="C115" s="889"/>
      <c r="D115" s="898">
        <v>5</v>
      </c>
      <c r="E115" s="33" t="s">
        <v>183</v>
      </c>
      <c r="F115" s="25" t="s">
        <v>73</v>
      </c>
      <c r="G115" s="25"/>
      <c r="H115" s="25" t="s">
        <v>217</v>
      </c>
      <c r="I115" s="25"/>
      <c r="J115" s="25">
        <v>3</v>
      </c>
      <c r="K115" s="25">
        <v>100</v>
      </c>
      <c r="L115" s="25" t="s">
        <v>169</v>
      </c>
    </row>
    <row r="116" spans="1:17" ht="11.25" customHeight="1" x14ac:dyDescent="0.2">
      <c r="A116" s="802"/>
      <c r="B116" s="874"/>
      <c r="C116" s="890"/>
      <c r="D116" s="899"/>
      <c r="E116" s="14" t="s">
        <v>184</v>
      </c>
      <c r="F116" s="12" t="s">
        <v>73</v>
      </c>
      <c r="G116" s="12"/>
      <c r="H116" s="12" t="s">
        <v>217</v>
      </c>
      <c r="I116" s="12"/>
      <c r="J116" s="12" t="s">
        <v>185</v>
      </c>
      <c r="K116" s="12">
        <v>20</v>
      </c>
      <c r="L116" s="12" t="s">
        <v>169</v>
      </c>
    </row>
    <row r="117" spans="1:17" ht="11.25" customHeight="1" x14ac:dyDescent="0.2">
      <c r="A117" s="802"/>
      <c r="B117" s="874"/>
      <c r="C117" s="890"/>
      <c r="D117" s="899"/>
      <c r="E117" s="14"/>
      <c r="F117" s="12"/>
      <c r="G117" s="12"/>
      <c r="H117" s="12"/>
      <c r="I117" s="12"/>
      <c r="J117" s="12"/>
      <c r="K117" s="12"/>
      <c r="L117" s="12"/>
    </row>
    <row r="118" spans="1:17" ht="11.25" customHeight="1" x14ac:dyDescent="0.2">
      <c r="A118" s="802"/>
      <c r="B118" s="874"/>
      <c r="C118" s="890"/>
      <c r="D118" s="899"/>
      <c r="E118" s="14"/>
      <c r="F118" s="12"/>
      <c r="G118" s="12"/>
      <c r="H118" s="12"/>
      <c r="I118" s="12"/>
      <c r="J118" s="12"/>
      <c r="K118" s="12"/>
      <c r="L118" s="12"/>
    </row>
    <row r="119" spans="1:17" ht="11.25" customHeight="1" x14ac:dyDescent="0.2">
      <c r="A119" s="803"/>
      <c r="B119" s="875"/>
      <c r="C119" s="1124"/>
      <c r="D119" s="900"/>
      <c r="E119" s="16"/>
      <c r="F119" s="18"/>
      <c r="G119" s="18"/>
      <c r="H119" s="18"/>
      <c r="I119" s="18"/>
      <c r="J119" s="18"/>
      <c r="K119" s="18"/>
      <c r="L119" s="18"/>
    </row>
    <row r="120" spans="1:17" ht="11.25" customHeight="1" x14ac:dyDescent="0.2">
      <c r="C120" s="2"/>
    </row>
    <row r="122" spans="1:17" ht="15" x14ac:dyDescent="0.2">
      <c r="B122" s="363" t="s">
        <v>336</v>
      </c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</row>
    <row r="123" spans="1:17" ht="15" x14ac:dyDescent="0.2">
      <c r="B123" s="234"/>
      <c r="C123" s="234" t="s">
        <v>187</v>
      </c>
      <c r="D123" s="234"/>
      <c r="E123" s="234"/>
      <c r="F123" s="234"/>
      <c r="G123" s="234"/>
      <c r="H123" s="234"/>
      <c r="I123" s="234"/>
      <c r="J123" s="234"/>
      <c r="K123" s="234"/>
      <c r="L123" s="234"/>
    </row>
    <row r="124" spans="1:17" ht="15" x14ac:dyDescent="0.2">
      <c r="B124" s="234"/>
      <c r="C124" s="234" t="s">
        <v>361</v>
      </c>
      <c r="D124" s="234"/>
      <c r="E124" s="234"/>
      <c r="F124" s="234"/>
      <c r="G124" s="234"/>
      <c r="H124" s="234"/>
      <c r="I124" s="234"/>
      <c r="J124" s="234"/>
      <c r="K124" s="234"/>
      <c r="L124" s="234"/>
    </row>
    <row r="125" spans="1:17" ht="15" x14ac:dyDescent="0.2">
      <c r="B125" s="234"/>
      <c r="C125" s="234" t="s">
        <v>188</v>
      </c>
      <c r="D125" s="234"/>
      <c r="E125" s="234"/>
      <c r="F125" s="234"/>
      <c r="G125" s="234"/>
      <c r="H125" s="234"/>
      <c r="I125" s="234"/>
      <c r="J125" s="234"/>
      <c r="K125" s="234"/>
      <c r="L125" s="234"/>
    </row>
  </sheetData>
  <protectedRanges>
    <protectedRange sqref="C3:D4 G3 C10 D98:L98 D20:D40 D71:L72 E17:L17 C6:D7 D43:D64 D76:L85 D73:D75 D88:D95 D102:L104 D99:D101 D106:L109 D105 D14:D19 D65:L70 E19:L20 D96:L97" name="Range1_3"/>
    <protectedRange password="CDC0" sqref="G6" name="Range1_2_2"/>
    <protectedRange sqref="E14:L16" name="Range1"/>
    <protectedRange sqref="E18:L18" name="Range1_1"/>
    <protectedRange sqref="E43:L64" name="Range1_2"/>
    <protectedRange sqref="E73:L75" name="Range1_4"/>
    <protectedRange sqref="E89:L95" name="Range1_5"/>
    <protectedRange sqref="E99:L101" name="Range1_6"/>
    <protectedRange sqref="E105:L105" name="Range1_7"/>
    <protectedRange sqref="E112:L113" name="Range1_8"/>
  </protectedRanges>
  <mergeCells count="95">
    <mergeCell ref="A115:A119"/>
    <mergeCell ref="B115:B119"/>
    <mergeCell ref="C115:C119"/>
    <mergeCell ref="D115:D119"/>
    <mergeCell ref="A3:B3"/>
    <mergeCell ref="C3:D3"/>
    <mergeCell ref="A4:B4"/>
    <mergeCell ref="C4:D4"/>
    <mergeCell ref="A9:B9"/>
    <mergeCell ref="C9:D9"/>
    <mergeCell ref="A10:B10"/>
    <mergeCell ref="C10:D10"/>
    <mergeCell ref="A8:B8"/>
    <mergeCell ref="C8:D8"/>
    <mergeCell ref="A18:A20"/>
    <mergeCell ref="B18:B20"/>
    <mergeCell ref="A5:B5"/>
    <mergeCell ref="C5:D5"/>
    <mergeCell ref="A6:B6"/>
    <mergeCell ref="C6:D6"/>
    <mergeCell ref="A7:B7"/>
    <mergeCell ref="C7:D7"/>
    <mergeCell ref="A12:B13"/>
    <mergeCell ref="C12:D12"/>
    <mergeCell ref="E12:E13"/>
    <mergeCell ref="F12:F13"/>
    <mergeCell ref="F7:J7"/>
    <mergeCell ref="C18:C20"/>
    <mergeCell ref="D18:D20"/>
    <mergeCell ref="K12:K13"/>
    <mergeCell ref="A21:A40"/>
    <mergeCell ref="G21:L21"/>
    <mergeCell ref="C23:C27"/>
    <mergeCell ref="C28:C40"/>
    <mergeCell ref="L12:L13"/>
    <mergeCell ref="A14:A17"/>
    <mergeCell ref="B14:B17"/>
    <mergeCell ref="C14:C17"/>
    <mergeCell ref="D14:D17"/>
    <mergeCell ref="G12:G13"/>
    <mergeCell ref="H12:H13"/>
    <mergeCell ref="I12:I13"/>
    <mergeCell ref="J12:J13"/>
    <mergeCell ref="K41:K42"/>
    <mergeCell ref="L41:L42"/>
    <mergeCell ref="A43:A72"/>
    <mergeCell ref="B43:B72"/>
    <mergeCell ref="C43:C72"/>
    <mergeCell ref="D43:D72"/>
    <mergeCell ref="G41:G42"/>
    <mergeCell ref="H41:H42"/>
    <mergeCell ref="I41:I42"/>
    <mergeCell ref="J41:J42"/>
    <mergeCell ref="A41:B42"/>
    <mergeCell ref="C41:D41"/>
    <mergeCell ref="E41:E42"/>
    <mergeCell ref="F41:F42"/>
    <mergeCell ref="A82:A85"/>
    <mergeCell ref="B82:B85"/>
    <mergeCell ref="C82:C85"/>
    <mergeCell ref="D82:D85"/>
    <mergeCell ref="A73:A81"/>
    <mergeCell ref="B73:B81"/>
    <mergeCell ref="C73:C81"/>
    <mergeCell ref="D73:D81"/>
    <mergeCell ref="C89:C98"/>
    <mergeCell ref="D89:D98"/>
    <mergeCell ref="K86:K87"/>
    <mergeCell ref="L86:L87"/>
    <mergeCell ref="A88:B88"/>
    <mergeCell ref="G88:L88"/>
    <mergeCell ref="G86:G87"/>
    <mergeCell ref="H86:H87"/>
    <mergeCell ref="I86:I87"/>
    <mergeCell ref="J86:J87"/>
    <mergeCell ref="A86:B87"/>
    <mergeCell ref="C86:D86"/>
    <mergeCell ref="E86:E87"/>
    <mergeCell ref="F86:F87"/>
    <mergeCell ref="D24:D27"/>
    <mergeCell ref="D28:D35"/>
    <mergeCell ref="A110:A114"/>
    <mergeCell ref="B110:B114"/>
    <mergeCell ref="C110:C114"/>
    <mergeCell ref="D110:D114"/>
    <mergeCell ref="A105:A109"/>
    <mergeCell ref="B105:B109"/>
    <mergeCell ref="C105:C109"/>
    <mergeCell ref="D105:D109"/>
    <mergeCell ref="A99:A104"/>
    <mergeCell ref="B99:B104"/>
    <mergeCell ref="C99:C104"/>
    <mergeCell ref="D99:D104"/>
    <mergeCell ref="A89:A98"/>
    <mergeCell ref="B89:B98"/>
  </mergeCells>
  <phoneticPr fontId="8" type="noConversion"/>
  <hyperlinks>
    <hyperlink ref="K7" r:id="rId1"/>
  </hyperlinks>
  <pageMargins left="0.75" right="0.75" top="1" bottom="1" header="0.5" footer="0.5"/>
  <pageSetup paperSize="9" scale="59" fitToHeight="4" orientation="landscape" r:id="rId2"/>
  <headerFooter alignWithMargins="0">
    <oddHeader>&amp;CResidues Plan - Aquaculture Finfish&amp;RPage &amp;P of &amp;N</oddHeader>
  </headerFooter>
  <rowBreaks count="2" manualBreakCount="2">
    <brk id="40" max="16383" man="1"/>
    <brk id="85" max="1638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99"/>
  <sheetViews>
    <sheetView view="pageBreakPreview" topLeftCell="A79" zoomScaleNormal="100" zoomScaleSheetLayoutView="100" workbookViewId="0">
      <selection activeCell="N6" sqref="N6"/>
    </sheetView>
  </sheetViews>
  <sheetFormatPr defaultColWidth="9.140625" defaultRowHeight="11.25" x14ac:dyDescent="0.2"/>
  <cols>
    <col min="1" max="1" width="3.42578125" style="2" customWidth="1"/>
    <col min="2" max="2" width="23" style="2" customWidth="1"/>
    <col min="3" max="3" width="7" style="35" customWidth="1"/>
    <col min="4" max="4" width="6.85546875" style="2" customWidth="1"/>
    <col min="5" max="5" width="21.42578125" style="2" customWidth="1"/>
    <col min="6" max="6" width="14.28515625" style="2" customWidth="1"/>
    <col min="7" max="7" width="16.7109375" style="2" customWidth="1"/>
    <col min="8" max="8" width="17.140625" style="2" customWidth="1"/>
    <col min="9" max="9" width="13.42578125" style="2" customWidth="1"/>
    <col min="10" max="10" width="18.140625" style="2" customWidth="1"/>
    <col min="11" max="11" width="22.85546875" style="2" customWidth="1"/>
    <col min="12" max="12" width="21.7109375" style="2" customWidth="1"/>
    <col min="13" max="16384" width="9.140625" style="2"/>
  </cols>
  <sheetData>
    <row r="1" spans="1:12" ht="12.75" x14ac:dyDescent="0.2">
      <c r="A1" s="36" t="s">
        <v>238</v>
      </c>
      <c r="B1" s="1"/>
      <c r="J1" s="1169" t="s">
        <v>239</v>
      </c>
      <c r="K1" s="1169"/>
      <c r="L1" s="335"/>
    </row>
    <row r="2" spans="1:12" ht="12" x14ac:dyDescent="0.2">
      <c r="A2" s="1"/>
      <c r="B2" s="1"/>
      <c r="J2" s="336" t="s">
        <v>225</v>
      </c>
      <c r="K2" s="334"/>
      <c r="L2" s="335"/>
    </row>
    <row r="3" spans="1:12" ht="12.75" customHeight="1" x14ac:dyDescent="0.2">
      <c r="A3" s="972" t="s">
        <v>330</v>
      </c>
      <c r="B3" s="973"/>
      <c r="C3" s="1147" t="s">
        <v>194</v>
      </c>
      <c r="D3" s="1172"/>
      <c r="E3" s="1148"/>
      <c r="G3" s="118" t="s">
        <v>272</v>
      </c>
      <c r="H3" s="188"/>
      <c r="J3" s="334" t="s">
        <v>192</v>
      </c>
      <c r="K3" s="334"/>
      <c r="L3" s="335"/>
    </row>
    <row r="4" spans="1:12" ht="12.75" customHeight="1" x14ac:dyDescent="0.2">
      <c r="A4" s="970" t="s">
        <v>274</v>
      </c>
      <c r="B4" s="971"/>
      <c r="C4" s="1170">
        <v>2022</v>
      </c>
      <c r="D4" s="1171"/>
      <c r="E4" s="3"/>
      <c r="F4" s="4"/>
      <c r="G4" s="4"/>
      <c r="J4" s="334" t="s">
        <v>362</v>
      </c>
      <c r="K4" s="334"/>
      <c r="L4" s="335"/>
    </row>
    <row r="5" spans="1:12" ht="27" customHeight="1" thickBot="1" x14ac:dyDescent="0.25">
      <c r="A5" s="972" t="s">
        <v>276</v>
      </c>
      <c r="B5" s="973"/>
      <c r="C5" s="1143" t="s">
        <v>338</v>
      </c>
      <c r="D5" s="1144"/>
      <c r="E5" s="50"/>
      <c r="F5" s="4"/>
      <c r="G5" s="4"/>
    </row>
    <row r="6" spans="1:12" ht="42" customHeight="1" thickBot="1" x14ac:dyDescent="0.25">
      <c r="A6" s="842" t="s">
        <v>294</v>
      </c>
      <c r="B6" s="1145"/>
      <c r="C6" s="844">
        <v>6274.7</v>
      </c>
      <c r="D6" s="845"/>
      <c r="E6" s="3"/>
      <c r="F6" s="127" t="s">
        <v>333</v>
      </c>
      <c r="G6" s="112">
        <v>605</v>
      </c>
    </row>
    <row r="7" spans="1:12" ht="52.5" customHeight="1" thickBot="1" x14ac:dyDescent="0.25">
      <c r="A7" s="842" t="s">
        <v>332</v>
      </c>
      <c r="B7" s="1146"/>
      <c r="C7" s="844">
        <v>6274.7</v>
      </c>
      <c r="D7" s="845"/>
      <c r="E7" s="5"/>
      <c r="F7" s="816"/>
      <c r="G7" s="817"/>
      <c r="H7" s="817"/>
      <c r="I7" s="817"/>
      <c r="J7" s="818"/>
      <c r="K7" s="200" t="str">
        <f>Яловиччина!$K$7</f>
        <v>Sampling levels and frequencies</v>
      </c>
    </row>
    <row r="8" spans="1:12" ht="25.5" customHeight="1" thickBot="1" x14ac:dyDescent="0.25">
      <c r="A8" s="1017" t="s">
        <v>331</v>
      </c>
      <c r="B8" s="973"/>
      <c r="C8" s="1166" t="s">
        <v>296</v>
      </c>
      <c r="D8" s="1167"/>
      <c r="E8" s="348" t="s">
        <v>297</v>
      </c>
      <c r="F8" s="362" t="s">
        <v>298</v>
      </c>
    </row>
    <row r="9" spans="1:12" ht="14.25" customHeight="1" thickBot="1" x14ac:dyDescent="0.25">
      <c r="A9" s="1017" t="s">
        <v>279</v>
      </c>
      <c r="B9" s="1018"/>
      <c r="C9" s="1149">
        <f>C7*1%</f>
        <v>62.747</v>
      </c>
      <c r="D9" s="1150"/>
      <c r="E9" s="39"/>
      <c r="F9" s="6"/>
    </row>
    <row r="10" spans="1:12" ht="14.25" customHeight="1" thickBot="1" x14ac:dyDescent="0.25">
      <c r="A10" s="1017" t="s">
        <v>283</v>
      </c>
      <c r="B10" s="1018"/>
      <c r="C10" s="1151">
        <f>D14+D34+D58+D69+D90</f>
        <v>103</v>
      </c>
      <c r="D10" s="1152"/>
      <c r="E10" s="40"/>
      <c r="F10" s="7"/>
    </row>
    <row r="11" spans="1:12" ht="9.75" customHeight="1" x14ac:dyDescent="0.2">
      <c r="B11" s="8"/>
      <c r="C11" s="139"/>
      <c r="D11" s="52"/>
      <c r="E11" s="9"/>
      <c r="F11" s="9"/>
    </row>
    <row r="12" spans="1:12" ht="26.25" customHeight="1" x14ac:dyDescent="0.2">
      <c r="A12" s="1112" t="s">
        <v>281</v>
      </c>
      <c r="B12" s="1113"/>
      <c r="C12" s="1156" t="s">
        <v>331</v>
      </c>
      <c r="D12" s="1157"/>
      <c r="E12" s="1108" t="s">
        <v>284</v>
      </c>
      <c r="F12" s="1108" t="s">
        <v>285</v>
      </c>
      <c r="G12" s="1108" t="s">
        <v>286</v>
      </c>
      <c r="H12" s="1108" t="s">
        <v>287</v>
      </c>
      <c r="I12" s="1108" t="s">
        <v>288</v>
      </c>
      <c r="J12" s="1108" t="s">
        <v>289</v>
      </c>
      <c r="K12" s="1108" t="s">
        <v>290</v>
      </c>
      <c r="L12" s="1110" t="s">
        <v>291</v>
      </c>
    </row>
    <row r="13" spans="1:12" ht="20.25" customHeight="1" x14ac:dyDescent="0.2">
      <c r="A13" s="1158"/>
      <c r="B13" s="1159"/>
      <c r="C13" s="366" t="s">
        <v>279</v>
      </c>
      <c r="D13" s="367" t="s">
        <v>283</v>
      </c>
      <c r="E13" s="1160"/>
      <c r="F13" s="1109"/>
      <c r="G13" s="1160"/>
      <c r="H13" s="1160"/>
      <c r="I13" s="1160"/>
      <c r="J13" s="1160"/>
      <c r="K13" s="1160"/>
      <c r="L13" s="1161"/>
    </row>
    <row r="14" spans="1:12" ht="28.5" customHeight="1" x14ac:dyDescent="0.2">
      <c r="A14" s="801" t="s">
        <v>9</v>
      </c>
      <c r="B14" s="712" t="s">
        <v>309</v>
      </c>
      <c r="C14" s="110">
        <f>IF(C9*0.33&lt;1, 1, C9*0.33)</f>
        <v>20.706510000000002</v>
      </c>
      <c r="D14" s="120">
        <f>D15+D16+D21+D30</f>
        <v>40</v>
      </c>
      <c r="E14" s="161"/>
      <c r="F14" s="23"/>
      <c r="G14" s="1127"/>
      <c r="H14" s="1127"/>
      <c r="I14" s="1127"/>
      <c r="J14" s="1127"/>
      <c r="K14" s="1127"/>
      <c r="L14" s="1128"/>
    </row>
    <row r="15" spans="1:12" ht="31.5" customHeight="1" x14ac:dyDescent="0.2">
      <c r="A15" s="802"/>
      <c r="B15" s="446" t="s">
        <v>302</v>
      </c>
      <c r="C15" s="196"/>
      <c r="D15" s="148">
        <v>15</v>
      </c>
      <c r="E15" s="714" t="s">
        <v>71</v>
      </c>
      <c r="F15" s="715" t="s">
        <v>73</v>
      </c>
      <c r="G15" s="716" t="s">
        <v>92</v>
      </c>
      <c r="H15" s="716" t="s">
        <v>40</v>
      </c>
      <c r="I15" s="717">
        <v>0.09</v>
      </c>
      <c r="J15" s="717">
        <v>0.09</v>
      </c>
      <c r="K15" s="716" t="s">
        <v>42</v>
      </c>
      <c r="L15" s="716" t="s">
        <v>45</v>
      </c>
    </row>
    <row r="16" spans="1:12" ht="9.75" customHeight="1" x14ac:dyDescent="0.2">
      <c r="A16" s="802"/>
      <c r="B16" s="446" t="s">
        <v>303</v>
      </c>
      <c r="C16" s="1139"/>
      <c r="D16" s="898">
        <v>10</v>
      </c>
      <c r="E16" s="503"/>
      <c r="F16" s="25"/>
      <c r="G16" s="25"/>
      <c r="H16" s="25"/>
      <c r="I16" s="25"/>
      <c r="J16" s="25"/>
      <c r="K16" s="25"/>
      <c r="L16" s="25"/>
    </row>
    <row r="17" spans="1:12" ht="9.75" customHeight="1" x14ac:dyDescent="0.2">
      <c r="A17" s="802"/>
      <c r="B17" s="45" t="s">
        <v>307</v>
      </c>
      <c r="C17" s="1164"/>
      <c r="D17" s="899"/>
      <c r="E17" s="718" t="s">
        <v>72</v>
      </c>
      <c r="F17" s="719" t="s">
        <v>73</v>
      </c>
      <c r="G17" s="720" t="s">
        <v>74</v>
      </c>
      <c r="H17" s="720" t="s">
        <v>40</v>
      </c>
      <c r="I17" s="721">
        <v>0.4</v>
      </c>
      <c r="J17" s="721">
        <v>0.48</v>
      </c>
      <c r="K17" s="720" t="s">
        <v>42</v>
      </c>
      <c r="L17" s="722" t="s">
        <v>43</v>
      </c>
    </row>
    <row r="18" spans="1:12" ht="9.75" customHeight="1" x14ac:dyDescent="0.2">
      <c r="A18" s="802"/>
      <c r="B18" s="45" t="s">
        <v>305</v>
      </c>
      <c r="C18" s="1164"/>
      <c r="D18" s="899"/>
      <c r="E18" s="723" t="s">
        <v>75</v>
      </c>
      <c r="F18" s="719" t="s">
        <v>73</v>
      </c>
      <c r="G18" s="724" t="s">
        <v>74</v>
      </c>
      <c r="H18" s="724" t="s">
        <v>40</v>
      </c>
      <c r="I18" s="725">
        <v>0.4</v>
      </c>
      <c r="J18" s="725">
        <v>0.46</v>
      </c>
      <c r="K18" s="724" t="s">
        <v>42</v>
      </c>
      <c r="L18" s="722" t="s">
        <v>43</v>
      </c>
    </row>
    <row r="19" spans="1:12" ht="9.75" customHeight="1" x14ac:dyDescent="0.2">
      <c r="A19" s="802"/>
      <c r="B19" s="45" t="s">
        <v>334</v>
      </c>
      <c r="C19" s="1164"/>
      <c r="D19" s="899"/>
      <c r="E19" s="726" t="s">
        <v>76</v>
      </c>
      <c r="F19" s="719" t="s">
        <v>73</v>
      </c>
      <c r="G19" s="722" t="s">
        <v>74</v>
      </c>
      <c r="H19" s="722" t="s">
        <v>40</v>
      </c>
      <c r="I19" s="727">
        <v>0.4</v>
      </c>
      <c r="J19" s="727">
        <v>0.46</v>
      </c>
      <c r="K19" s="722" t="s">
        <v>42</v>
      </c>
      <c r="L19" s="722" t="s">
        <v>43</v>
      </c>
    </row>
    <row r="20" spans="1:12" ht="9.75" customHeight="1" x14ac:dyDescent="0.2">
      <c r="A20" s="802"/>
      <c r="B20" s="713" t="s">
        <v>306</v>
      </c>
      <c r="C20" s="1165"/>
      <c r="D20" s="900"/>
      <c r="E20" s="728" t="s">
        <v>77</v>
      </c>
      <c r="F20" s="729" t="s">
        <v>73</v>
      </c>
      <c r="G20" s="730" t="s">
        <v>74</v>
      </c>
      <c r="H20" s="730" t="s">
        <v>40</v>
      </c>
      <c r="I20" s="731">
        <v>0.4</v>
      </c>
      <c r="J20" s="731">
        <v>0.46</v>
      </c>
      <c r="K20" s="730" t="s">
        <v>42</v>
      </c>
      <c r="L20" s="722" t="s">
        <v>43</v>
      </c>
    </row>
    <row r="21" spans="1:12" ht="9.75" customHeight="1" x14ac:dyDescent="0.2">
      <c r="A21" s="802"/>
      <c r="B21" s="447" t="s">
        <v>308</v>
      </c>
      <c r="C21" s="1140"/>
      <c r="D21" s="899">
        <v>10</v>
      </c>
      <c r="E21" s="732" t="s">
        <v>78</v>
      </c>
      <c r="F21" s="733" t="s">
        <v>73</v>
      </c>
      <c r="G21" s="733"/>
      <c r="H21" s="733" t="s">
        <v>40</v>
      </c>
      <c r="I21" s="733"/>
      <c r="J21" s="329">
        <v>0.88</v>
      </c>
      <c r="K21" s="733" t="s">
        <v>42</v>
      </c>
      <c r="L21" s="733" t="s">
        <v>43</v>
      </c>
    </row>
    <row r="22" spans="1:12" ht="9.75" customHeight="1" x14ac:dyDescent="0.2">
      <c r="A22" s="802"/>
      <c r="B22" s="447"/>
      <c r="C22" s="1140"/>
      <c r="D22" s="899"/>
      <c r="E22" s="718" t="s">
        <v>79</v>
      </c>
      <c r="F22" s="720" t="s">
        <v>73</v>
      </c>
      <c r="G22" s="720"/>
      <c r="H22" s="720" t="s">
        <v>40</v>
      </c>
      <c r="I22" s="720"/>
      <c r="J22" s="721">
        <v>0.89</v>
      </c>
      <c r="K22" s="720" t="s">
        <v>42</v>
      </c>
      <c r="L22" s="720" t="s">
        <v>43</v>
      </c>
    </row>
    <row r="23" spans="1:12" ht="9.75" customHeight="1" x14ac:dyDescent="0.2">
      <c r="A23" s="802"/>
      <c r="B23" s="447"/>
      <c r="C23" s="1140"/>
      <c r="D23" s="899"/>
      <c r="E23" s="718" t="s">
        <v>80</v>
      </c>
      <c r="F23" s="720" t="s">
        <v>73</v>
      </c>
      <c r="G23" s="720"/>
      <c r="H23" s="720" t="s">
        <v>40</v>
      </c>
      <c r="I23" s="720"/>
      <c r="J23" s="721">
        <v>0.83</v>
      </c>
      <c r="K23" s="720" t="s">
        <v>42</v>
      </c>
      <c r="L23" s="720" t="s">
        <v>43</v>
      </c>
    </row>
    <row r="24" spans="1:12" ht="9.75" customHeight="1" x14ac:dyDescent="0.2">
      <c r="A24" s="802"/>
      <c r="B24" s="447"/>
      <c r="C24" s="1140"/>
      <c r="D24" s="899"/>
      <c r="E24" s="718" t="s">
        <v>81</v>
      </c>
      <c r="F24" s="720" t="s">
        <v>73</v>
      </c>
      <c r="G24" s="720"/>
      <c r="H24" s="720" t="s">
        <v>40</v>
      </c>
      <c r="I24" s="720"/>
      <c r="J24" s="721">
        <v>0.93</v>
      </c>
      <c r="K24" s="720" t="s">
        <v>42</v>
      </c>
      <c r="L24" s="720" t="s">
        <v>43</v>
      </c>
    </row>
    <row r="25" spans="1:12" ht="9.75" customHeight="1" x14ac:dyDescent="0.2">
      <c r="A25" s="802"/>
      <c r="B25" s="447"/>
      <c r="C25" s="1140"/>
      <c r="D25" s="899"/>
      <c r="E25" s="718" t="s">
        <v>82</v>
      </c>
      <c r="F25" s="720" t="s">
        <v>73</v>
      </c>
      <c r="G25" s="720"/>
      <c r="H25" s="720" t="s">
        <v>40</v>
      </c>
      <c r="I25" s="720"/>
      <c r="J25" s="721">
        <v>0.83</v>
      </c>
      <c r="K25" s="720" t="s">
        <v>42</v>
      </c>
      <c r="L25" s="720" t="s">
        <v>43</v>
      </c>
    </row>
    <row r="26" spans="1:12" ht="9.75" customHeight="1" x14ac:dyDescent="0.2">
      <c r="A26" s="802"/>
      <c r="B26" s="447"/>
      <c r="C26" s="1140"/>
      <c r="D26" s="899"/>
      <c r="E26" s="718" t="s">
        <v>83</v>
      </c>
      <c r="F26" s="720" t="s">
        <v>73</v>
      </c>
      <c r="G26" s="720"/>
      <c r="H26" s="720" t="s">
        <v>40</v>
      </c>
      <c r="I26" s="720"/>
      <c r="J26" s="721">
        <v>0.83</v>
      </c>
      <c r="K26" s="720" t="s">
        <v>42</v>
      </c>
      <c r="L26" s="720" t="s">
        <v>43</v>
      </c>
    </row>
    <row r="27" spans="1:12" ht="9.75" customHeight="1" x14ac:dyDescent="0.2">
      <c r="A27" s="802"/>
      <c r="B27" s="447"/>
      <c r="C27" s="1140"/>
      <c r="D27" s="899"/>
      <c r="E27" s="718" t="s">
        <v>84</v>
      </c>
      <c r="F27" s="720" t="s">
        <v>73</v>
      </c>
      <c r="G27" s="720"/>
      <c r="H27" s="720" t="s">
        <v>40</v>
      </c>
      <c r="I27" s="720"/>
      <c r="J27" s="721">
        <v>0.96</v>
      </c>
      <c r="K27" s="720" t="s">
        <v>42</v>
      </c>
      <c r="L27" s="720" t="s">
        <v>43</v>
      </c>
    </row>
    <row r="28" spans="1:12" ht="9.75" customHeight="1" x14ac:dyDescent="0.2">
      <c r="A28" s="802"/>
      <c r="B28" s="447"/>
      <c r="C28" s="1140"/>
      <c r="D28" s="899"/>
      <c r="E28" s="718" t="s">
        <v>85</v>
      </c>
      <c r="F28" s="720" t="s">
        <v>73</v>
      </c>
      <c r="G28" s="720"/>
      <c r="H28" s="720" t="s">
        <v>40</v>
      </c>
      <c r="I28" s="720"/>
      <c r="J28" s="721">
        <v>0.81</v>
      </c>
      <c r="K28" s="720" t="s">
        <v>42</v>
      </c>
      <c r="L28" s="720" t="s">
        <v>43</v>
      </c>
    </row>
    <row r="29" spans="1:12" ht="9.75" customHeight="1" x14ac:dyDescent="0.2">
      <c r="A29" s="802"/>
      <c r="B29" s="447"/>
      <c r="C29" s="1141"/>
      <c r="D29" s="900"/>
      <c r="E29" s="21"/>
      <c r="F29" s="17"/>
      <c r="G29" s="17"/>
      <c r="H29" s="17"/>
      <c r="I29" s="17"/>
      <c r="J29" s="17"/>
      <c r="K29" s="17"/>
      <c r="L29" s="17"/>
    </row>
    <row r="30" spans="1:12" ht="9.75" customHeight="1" x14ac:dyDescent="0.2">
      <c r="A30" s="1168"/>
      <c r="B30" s="447"/>
      <c r="C30" s="442"/>
      <c r="D30" s="440">
        <v>5</v>
      </c>
      <c r="E30" s="734" t="s">
        <v>89</v>
      </c>
      <c r="F30" s="735" t="s">
        <v>73</v>
      </c>
      <c r="G30" s="735"/>
      <c r="H30" s="735" t="s">
        <v>40</v>
      </c>
      <c r="I30" s="735"/>
      <c r="J30" s="305">
        <v>5.16</v>
      </c>
      <c r="K30" s="735" t="s">
        <v>42</v>
      </c>
      <c r="L30" s="735" t="s">
        <v>43</v>
      </c>
    </row>
    <row r="31" spans="1:12" ht="9.75" customHeight="1" x14ac:dyDescent="0.2">
      <c r="A31" s="897"/>
      <c r="B31" s="448"/>
      <c r="C31" s="442"/>
      <c r="D31" s="440"/>
      <c r="E31" s="34"/>
      <c r="F31" s="13"/>
      <c r="G31" s="13"/>
      <c r="H31" s="13"/>
      <c r="I31" s="13"/>
      <c r="J31" s="13"/>
      <c r="K31" s="13"/>
      <c r="L31" s="13"/>
    </row>
    <row r="32" spans="1:12" ht="24.75" customHeight="1" x14ac:dyDescent="0.2">
      <c r="A32" s="1112" t="s">
        <v>281</v>
      </c>
      <c r="B32" s="1113"/>
      <c r="C32" s="1156" t="s">
        <v>331</v>
      </c>
      <c r="D32" s="1157"/>
      <c r="E32" s="1108" t="s">
        <v>284</v>
      </c>
      <c r="F32" s="1108" t="s">
        <v>285</v>
      </c>
      <c r="G32" s="1108" t="s">
        <v>286</v>
      </c>
      <c r="H32" s="1108" t="s">
        <v>287</v>
      </c>
      <c r="I32" s="1108" t="s">
        <v>288</v>
      </c>
      <c r="J32" s="1108" t="s">
        <v>289</v>
      </c>
      <c r="K32" s="1108" t="s">
        <v>290</v>
      </c>
      <c r="L32" s="1110" t="s">
        <v>291</v>
      </c>
    </row>
    <row r="33" spans="1:12" ht="22.5" customHeight="1" x14ac:dyDescent="0.2">
      <c r="A33" s="1158"/>
      <c r="B33" s="1159"/>
      <c r="C33" s="366" t="s">
        <v>279</v>
      </c>
      <c r="D33" s="367" t="s">
        <v>283</v>
      </c>
      <c r="E33" s="1160"/>
      <c r="F33" s="1109"/>
      <c r="G33" s="1160"/>
      <c r="H33" s="1160"/>
      <c r="I33" s="1160"/>
      <c r="J33" s="1160"/>
      <c r="K33" s="1160"/>
      <c r="L33" s="1161"/>
    </row>
    <row r="34" spans="1:12" ht="11.25" customHeight="1" x14ac:dyDescent="0.2">
      <c r="A34" s="873" t="s">
        <v>10</v>
      </c>
      <c r="B34" s="878" t="s">
        <v>310</v>
      </c>
      <c r="C34" s="990">
        <f>IF(C9*0.67*0.5&lt;1, 1, C9*0.67*0.5)</f>
        <v>21.020245000000003</v>
      </c>
      <c r="D34" s="992">
        <v>21</v>
      </c>
      <c r="E34" s="736" t="s">
        <v>90</v>
      </c>
      <c r="F34" s="737" t="s">
        <v>73</v>
      </c>
      <c r="G34" s="737" t="s">
        <v>74</v>
      </c>
      <c r="H34" s="737" t="s">
        <v>40</v>
      </c>
      <c r="I34" s="738">
        <v>40</v>
      </c>
      <c r="J34" s="738">
        <v>52.72</v>
      </c>
      <c r="K34" s="739" t="s">
        <v>42</v>
      </c>
      <c r="L34" s="737" t="s">
        <v>119</v>
      </c>
    </row>
    <row r="35" spans="1:12" ht="9.75" customHeight="1" x14ac:dyDescent="0.2">
      <c r="A35" s="874"/>
      <c r="B35" s="879"/>
      <c r="C35" s="991"/>
      <c r="D35" s="899"/>
      <c r="E35" s="740" t="s">
        <v>94</v>
      </c>
      <c r="F35" s="735" t="s">
        <v>73</v>
      </c>
      <c r="G35" s="735" t="s">
        <v>92</v>
      </c>
      <c r="H35" s="735" t="s">
        <v>40</v>
      </c>
      <c r="I35" s="331">
        <v>5</v>
      </c>
      <c r="J35" s="331">
        <v>1239.3</v>
      </c>
      <c r="K35" s="741" t="s">
        <v>42</v>
      </c>
      <c r="L35" s="735" t="s">
        <v>119</v>
      </c>
    </row>
    <row r="36" spans="1:12" ht="9.75" customHeight="1" x14ac:dyDescent="0.2">
      <c r="A36" s="874"/>
      <c r="B36" s="879"/>
      <c r="C36" s="991"/>
      <c r="D36" s="899"/>
      <c r="E36" s="740" t="s">
        <v>95</v>
      </c>
      <c r="F36" s="735" t="s">
        <v>73</v>
      </c>
      <c r="G36" s="735"/>
      <c r="H36" s="735" t="s">
        <v>40</v>
      </c>
      <c r="I36" s="735"/>
      <c r="J36" s="331">
        <v>112.79</v>
      </c>
      <c r="K36" s="741" t="s">
        <v>42</v>
      </c>
      <c r="L36" s="735" t="s">
        <v>119</v>
      </c>
    </row>
    <row r="37" spans="1:12" ht="9.75" customHeight="1" x14ac:dyDescent="0.2">
      <c r="A37" s="874"/>
      <c r="B37" s="879"/>
      <c r="C37" s="991"/>
      <c r="D37" s="899"/>
      <c r="E37" s="742" t="s">
        <v>96</v>
      </c>
      <c r="F37" s="724" t="s">
        <v>73</v>
      </c>
      <c r="G37" s="724"/>
      <c r="H37" s="724" t="s">
        <v>40</v>
      </c>
      <c r="I37" s="724"/>
      <c r="J37" s="725">
        <v>112.07</v>
      </c>
      <c r="K37" s="741" t="s">
        <v>42</v>
      </c>
      <c r="L37" s="724" t="s">
        <v>119</v>
      </c>
    </row>
    <row r="38" spans="1:12" ht="9.75" customHeight="1" x14ac:dyDescent="0.2">
      <c r="A38" s="874"/>
      <c r="B38" s="879"/>
      <c r="C38" s="991"/>
      <c r="D38" s="899"/>
      <c r="E38" s="740" t="s">
        <v>97</v>
      </c>
      <c r="F38" s="735" t="s">
        <v>73</v>
      </c>
      <c r="G38" s="735"/>
      <c r="H38" s="735" t="s">
        <v>40</v>
      </c>
      <c r="I38" s="735"/>
      <c r="J38" s="331">
        <v>116.82</v>
      </c>
      <c r="K38" s="741" t="s">
        <v>42</v>
      </c>
      <c r="L38" s="735" t="s">
        <v>119</v>
      </c>
    </row>
    <row r="39" spans="1:12" ht="9.75" customHeight="1" x14ac:dyDescent="0.2">
      <c r="A39" s="874"/>
      <c r="B39" s="879"/>
      <c r="C39" s="991"/>
      <c r="D39" s="899"/>
      <c r="E39" s="743" t="s">
        <v>98</v>
      </c>
      <c r="F39" s="720" t="s">
        <v>73</v>
      </c>
      <c r="G39" s="720"/>
      <c r="H39" s="720" t="s">
        <v>40</v>
      </c>
      <c r="I39" s="720"/>
      <c r="J39" s="721">
        <v>115.78</v>
      </c>
      <c r="K39" s="741" t="s">
        <v>42</v>
      </c>
      <c r="L39" s="720" t="s">
        <v>119</v>
      </c>
    </row>
    <row r="40" spans="1:12" ht="9.75" customHeight="1" x14ac:dyDescent="0.2">
      <c r="A40" s="874"/>
      <c r="B40" s="879"/>
      <c r="C40" s="991"/>
      <c r="D40" s="899"/>
      <c r="E40" s="740" t="s">
        <v>114</v>
      </c>
      <c r="F40" s="735" t="s">
        <v>73</v>
      </c>
      <c r="G40" s="735" t="s">
        <v>74</v>
      </c>
      <c r="H40" s="735" t="s">
        <v>40</v>
      </c>
      <c r="I40" s="331">
        <v>40</v>
      </c>
      <c r="J40" s="331">
        <v>127.32</v>
      </c>
      <c r="K40" s="741" t="s">
        <v>42</v>
      </c>
      <c r="L40" s="735" t="s">
        <v>43</v>
      </c>
    </row>
    <row r="41" spans="1:12" ht="9.75" customHeight="1" x14ac:dyDescent="0.2">
      <c r="A41" s="874"/>
      <c r="B41" s="879"/>
      <c r="C41" s="991"/>
      <c r="D41" s="899"/>
      <c r="E41" s="744" t="s">
        <v>103</v>
      </c>
      <c r="F41" s="722" t="s">
        <v>73</v>
      </c>
      <c r="G41" s="722" t="s">
        <v>74</v>
      </c>
      <c r="H41" s="722" t="s">
        <v>40</v>
      </c>
      <c r="I41" s="727">
        <v>10</v>
      </c>
      <c r="J41" s="727">
        <v>11.15</v>
      </c>
      <c r="K41" s="735" t="s">
        <v>42</v>
      </c>
      <c r="L41" s="735" t="s">
        <v>43</v>
      </c>
    </row>
    <row r="42" spans="1:12" ht="9.75" customHeight="1" x14ac:dyDescent="0.2">
      <c r="A42" s="874"/>
      <c r="B42" s="879"/>
      <c r="C42" s="991"/>
      <c r="D42" s="899"/>
      <c r="E42" s="740" t="s">
        <v>104</v>
      </c>
      <c r="F42" s="735" t="s">
        <v>73</v>
      </c>
      <c r="G42" s="735" t="s">
        <v>74</v>
      </c>
      <c r="H42" s="735" t="s">
        <v>40</v>
      </c>
      <c r="I42" s="331">
        <v>10</v>
      </c>
      <c r="J42" s="331">
        <v>11.35</v>
      </c>
      <c r="K42" s="735" t="s">
        <v>42</v>
      </c>
      <c r="L42" s="735" t="s">
        <v>43</v>
      </c>
    </row>
    <row r="43" spans="1:12" ht="9.75" customHeight="1" x14ac:dyDescent="0.2">
      <c r="A43" s="874"/>
      <c r="B43" s="879"/>
      <c r="C43" s="991"/>
      <c r="D43" s="899"/>
      <c r="E43" s="742" t="s">
        <v>105</v>
      </c>
      <c r="F43" s="724" t="s">
        <v>73</v>
      </c>
      <c r="G43" s="724" t="s">
        <v>74</v>
      </c>
      <c r="H43" s="724" t="s">
        <v>40</v>
      </c>
      <c r="I43" s="725">
        <v>10</v>
      </c>
      <c r="J43" s="725">
        <v>13.29</v>
      </c>
      <c r="K43" s="735" t="s">
        <v>42</v>
      </c>
      <c r="L43" s="735" t="s">
        <v>43</v>
      </c>
    </row>
    <row r="44" spans="1:12" ht="9.75" customHeight="1" x14ac:dyDescent="0.2">
      <c r="A44" s="874"/>
      <c r="B44" s="879"/>
      <c r="C44" s="991"/>
      <c r="D44" s="899"/>
      <c r="E44" s="740" t="s">
        <v>106</v>
      </c>
      <c r="F44" s="735" t="s">
        <v>73</v>
      </c>
      <c r="G44" s="735" t="s">
        <v>74</v>
      </c>
      <c r="H44" s="735" t="s">
        <v>40</v>
      </c>
      <c r="I44" s="331">
        <v>10</v>
      </c>
      <c r="J44" s="331">
        <v>641.49</v>
      </c>
      <c r="K44" s="741" t="s">
        <v>42</v>
      </c>
      <c r="L44" s="735" t="s">
        <v>43</v>
      </c>
    </row>
    <row r="45" spans="1:12" ht="9.75" customHeight="1" x14ac:dyDescent="0.2">
      <c r="A45" s="874"/>
      <c r="B45" s="879"/>
      <c r="C45" s="991"/>
      <c r="D45" s="899"/>
      <c r="E45" s="740" t="s">
        <v>111</v>
      </c>
      <c r="F45" s="735" t="s">
        <v>73</v>
      </c>
      <c r="G45" s="735" t="s">
        <v>74</v>
      </c>
      <c r="H45" s="735" t="s">
        <v>40</v>
      </c>
      <c r="I45" s="331">
        <v>60</v>
      </c>
      <c r="J45" s="331">
        <v>566.62</v>
      </c>
      <c r="K45" s="735" t="s">
        <v>42</v>
      </c>
      <c r="L45" s="735" t="s">
        <v>43</v>
      </c>
    </row>
    <row r="46" spans="1:12" ht="9.75" customHeight="1" x14ac:dyDescent="0.2">
      <c r="A46" s="874"/>
      <c r="B46" s="879"/>
      <c r="C46" s="991"/>
      <c r="D46" s="899"/>
      <c r="E46" s="744" t="s">
        <v>117</v>
      </c>
      <c r="F46" s="722" t="s">
        <v>73</v>
      </c>
      <c r="G46" s="722"/>
      <c r="H46" s="722" t="s">
        <v>40</v>
      </c>
      <c r="I46" s="722"/>
      <c r="J46" s="727">
        <v>114.94</v>
      </c>
      <c r="K46" s="741" t="s">
        <v>42</v>
      </c>
      <c r="L46" s="735" t="s">
        <v>43</v>
      </c>
    </row>
    <row r="47" spans="1:12" ht="9.75" customHeight="1" x14ac:dyDescent="0.2">
      <c r="A47" s="874"/>
      <c r="B47" s="879"/>
      <c r="C47" s="991"/>
      <c r="D47" s="899"/>
      <c r="E47" s="744" t="s">
        <v>120</v>
      </c>
      <c r="F47" s="722" t="s">
        <v>73</v>
      </c>
      <c r="G47" s="722"/>
      <c r="H47" s="722" t="s">
        <v>40</v>
      </c>
      <c r="I47" s="722"/>
      <c r="J47" s="727">
        <v>116.12</v>
      </c>
      <c r="K47" s="741" t="s">
        <v>42</v>
      </c>
      <c r="L47" s="735" t="s">
        <v>43</v>
      </c>
    </row>
    <row r="48" spans="1:12" ht="9.75" customHeight="1" x14ac:dyDescent="0.2">
      <c r="A48" s="874"/>
      <c r="B48" s="879"/>
      <c r="C48" s="991"/>
      <c r="D48" s="899"/>
      <c r="E48" s="744" t="s">
        <v>121</v>
      </c>
      <c r="F48" s="722" t="s">
        <v>73</v>
      </c>
      <c r="G48" s="722"/>
      <c r="H48" s="722" t="s">
        <v>40</v>
      </c>
      <c r="I48" s="722"/>
      <c r="J48" s="727">
        <v>112.22</v>
      </c>
      <c r="K48" s="741" t="s">
        <v>42</v>
      </c>
      <c r="L48" s="735" t="s">
        <v>43</v>
      </c>
    </row>
    <row r="49" spans="1:12" ht="9.75" customHeight="1" x14ac:dyDescent="0.2">
      <c r="A49" s="874"/>
      <c r="B49" s="879"/>
      <c r="C49" s="991"/>
      <c r="D49" s="899"/>
      <c r="E49" s="744" t="s">
        <v>122</v>
      </c>
      <c r="F49" s="722" t="s">
        <v>73</v>
      </c>
      <c r="G49" s="722"/>
      <c r="H49" s="722" t="s">
        <v>40</v>
      </c>
      <c r="I49" s="722"/>
      <c r="J49" s="727">
        <v>114.77</v>
      </c>
      <c r="K49" s="741" t="s">
        <v>42</v>
      </c>
      <c r="L49" s="735" t="s">
        <v>43</v>
      </c>
    </row>
    <row r="50" spans="1:12" ht="9.75" customHeight="1" x14ac:dyDescent="0.2">
      <c r="A50" s="874"/>
      <c r="B50" s="879"/>
      <c r="C50" s="991"/>
      <c r="D50" s="899"/>
      <c r="E50" s="744" t="s">
        <v>123</v>
      </c>
      <c r="F50" s="722" t="s">
        <v>73</v>
      </c>
      <c r="G50" s="722"/>
      <c r="H50" s="722" t="s">
        <v>40</v>
      </c>
      <c r="I50" s="722"/>
      <c r="J50" s="727">
        <v>115.26</v>
      </c>
      <c r="K50" s="741" t="s">
        <v>42</v>
      </c>
      <c r="L50" s="735" t="s">
        <v>43</v>
      </c>
    </row>
    <row r="51" spans="1:12" ht="9.75" customHeight="1" x14ac:dyDescent="0.2">
      <c r="A51" s="874"/>
      <c r="B51" s="879"/>
      <c r="C51" s="991"/>
      <c r="D51" s="899"/>
      <c r="E51" s="745" t="s">
        <v>124</v>
      </c>
      <c r="F51" s="746" t="s">
        <v>73</v>
      </c>
      <c r="G51" s="746"/>
      <c r="H51" s="746" t="s">
        <v>40</v>
      </c>
      <c r="I51" s="746"/>
      <c r="J51" s="328">
        <v>111.82</v>
      </c>
      <c r="K51" s="747" t="s">
        <v>42</v>
      </c>
      <c r="L51" s="746" t="s">
        <v>43</v>
      </c>
    </row>
    <row r="52" spans="1:12" ht="11.25" customHeight="1" x14ac:dyDescent="0.2">
      <c r="A52" s="874"/>
      <c r="B52" s="879"/>
      <c r="C52" s="991"/>
      <c r="D52" s="899"/>
      <c r="E52" s="744" t="s">
        <v>125</v>
      </c>
      <c r="F52" s="722" t="s">
        <v>73</v>
      </c>
      <c r="G52" s="722"/>
      <c r="H52" s="722" t="s">
        <v>40</v>
      </c>
      <c r="I52" s="722"/>
      <c r="J52" s="727">
        <v>113.21</v>
      </c>
      <c r="K52" s="741" t="s">
        <v>42</v>
      </c>
      <c r="L52" s="722" t="s">
        <v>43</v>
      </c>
    </row>
    <row r="53" spans="1:12" ht="9.75" customHeight="1" x14ac:dyDescent="0.2">
      <c r="A53" s="874"/>
      <c r="B53" s="879"/>
      <c r="C53" s="991"/>
      <c r="D53" s="899"/>
      <c r="E53" s="744" t="s">
        <v>126</v>
      </c>
      <c r="F53" s="722" t="s">
        <v>73</v>
      </c>
      <c r="G53" s="722"/>
      <c r="H53" s="722" t="s">
        <v>40</v>
      </c>
      <c r="I53" s="722"/>
      <c r="J53" s="727">
        <v>114.44</v>
      </c>
      <c r="K53" s="741" t="s">
        <v>42</v>
      </c>
      <c r="L53" s="722" t="s">
        <v>43</v>
      </c>
    </row>
    <row r="54" spans="1:12" ht="9.75" customHeight="1" x14ac:dyDescent="0.2">
      <c r="A54" s="874"/>
      <c r="B54" s="879"/>
      <c r="C54" s="991"/>
      <c r="D54" s="899"/>
      <c r="E54" s="744" t="s">
        <v>127</v>
      </c>
      <c r="F54" s="722" t="s">
        <v>73</v>
      </c>
      <c r="G54" s="722"/>
      <c r="H54" s="722" t="s">
        <v>40</v>
      </c>
      <c r="I54" s="722"/>
      <c r="J54" s="727">
        <v>114.31</v>
      </c>
      <c r="K54" s="741" t="s">
        <v>42</v>
      </c>
      <c r="L54" s="722" t="s">
        <v>43</v>
      </c>
    </row>
    <row r="55" spans="1:12" ht="9.75" customHeight="1" x14ac:dyDescent="0.2">
      <c r="A55" s="874"/>
      <c r="B55" s="879"/>
      <c r="C55" s="991"/>
      <c r="D55" s="899"/>
      <c r="E55" s="744" t="s">
        <v>128</v>
      </c>
      <c r="F55" s="722" t="s">
        <v>73</v>
      </c>
      <c r="G55" s="722"/>
      <c r="H55" s="722" t="s">
        <v>40</v>
      </c>
      <c r="I55" s="722"/>
      <c r="J55" s="727">
        <v>58.94</v>
      </c>
      <c r="K55" s="748" t="s">
        <v>42</v>
      </c>
      <c r="L55" s="722" t="s">
        <v>43</v>
      </c>
    </row>
    <row r="56" spans="1:12" ht="9.75" customHeight="1" x14ac:dyDescent="0.2">
      <c r="A56" s="874"/>
      <c r="B56" s="879"/>
      <c r="C56" s="991"/>
      <c r="D56" s="899"/>
      <c r="E56" s="19"/>
      <c r="F56" s="15"/>
      <c r="G56" s="15"/>
      <c r="H56" s="15"/>
      <c r="I56" s="15"/>
      <c r="J56" s="15"/>
      <c r="K56" s="15"/>
      <c r="L56" s="15"/>
    </row>
    <row r="57" spans="1:12" ht="9.75" customHeight="1" x14ac:dyDescent="0.2">
      <c r="A57" s="875"/>
      <c r="B57" s="880"/>
      <c r="C57" s="1137"/>
      <c r="D57" s="900"/>
      <c r="E57" s="21"/>
      <c r="F57" s="17"/>
      <c r="G57" s="17"/>
      <c r="H57" s="17"/>
      <c r="I57" s="17"/>
      <c r="J57" s="17"/>
      <c r="K57" s="17"/>
      <c r="L57" s="17"/>
    </row>
    <row r="58" spans="1:12" ht="9.75" customHeight="1" x14ac:dyDescent="0.2">
      <c r="A58" s="801" t="s">
        <v>12</v>
      </c>
      <c r="B58" s="873" t="s">
        <v>327</v>
      </c>
      <c r="C58" s="1162">
        <f>IF(C9*0.67*0.2&lt;1, 1, C9*0.67*0.2)</f>
        <v>8.4080980000000007</v>
      </c>
      <c r="D58" s="898">
        <v>15</v>
      </c>
      <c r="E58" s="749" t="s">
        <v>132</v>
      </c>
      <c r="F58" s="733" t="s">
        <v>73</v>
      </c>
      <c r="G58" s="733"/>
      <c r="H58" s="733" t="s">
        <v>40</v>
      </c>
      <c r="I58" s="733"/>
      <c r="J58" s="329">
        <v>104.56</v>
      </c>
      <c r="K58" s="733" t="s">
        <v>42</v>
      </c>
      <c r="L58" s="733" t="s">
        <v>43</v>
      </c>
    </row>
    <row r="59" spans="1:12" ht="9.75" customHeight="1" x14ac:dyDescent="0.2">
      <c r="A59" s="802"/>
      <c r="B59" s="874"/>
      <c r="C59" s="1162"/>
      <c r="D59" s="899"/>
      <c r="E59" s="740" t="s">
        <v>133</v>
      </c>
      <c r="F59" s="735" t="s">
        <v>73</v>
      </c>
      <c r="G59" s="735"/>
      <c r="H59" s="735" t="s">
        <v>40</v>
      </c>
      <c r="I59" s="735"/>
      <c r="J59" s="331">
        <v>53.19</v>
      </c>
      <c r="K59" s="741" t="s">
        <v>42</v>
      </c>
      <c r="L59" s="735" t="s">
        <v>43</v>
      </c>
    </row>
    <row r="60" spans="1:12" ht="9.75" customHeight="1" x14ac:dyDescent="0.2">
      <c r="A60" s="802"/>
      <c r="B60" s="874"/>
      <c r="C60" s="1162"/>
      <c r="D60" s="899"/>
      <c r="E60" s="740" t="s">
        <v>229</v>
      </c>
      <c r="F60" s="735" t="s">
        <v>73</v>
      </c>
      <c r="G60" s="735"/>
      <c r="H60" s="735" t="s">
        <v>40</v>
      </c>
      <c r="I60" s="735"/>
      <c r="J60" s="331">
        <v>12.13</v>
      </c>
      <c r="K60" s="735" t="s">
        <v>42</v>
      </c>
      <c r="L60" s="735" t="s">
        <v>43</v>
      </c>
    </row>
    <row r="61" spans="1:12" ht="9.75" customHeight="1" x14ac:dyDescent="0.2">
      <c r="A61" s="802"/>
      <c r="B61" s="874"/>
      <c r="C61" s="1162"/>
      <c r="D61" s="899"/>
      <c r="E61" s="14"/>
      <c r="F61" s="12"/>
      <c r="G61" s="12"/>
      <c r="H61" s="12"/>
      <c r="I61" s="12"/>
      <c r="J61" s="12"/>
      <c r="K61" s="12"/>
      <c r="L61" s="12"/>
    </row>
    <row r="62" spans="1:12" ht="9.75" customHeight="1" x14ac:dyDescent="0.2">
      <c r="A62" s="803"/>
      <c r="B62" s="875"/>
      <c r="C62" s="1163"/>
      <c r="D62" s="900"/>
      <c r="E62" s="16"/>
      <c r="F62" s="18"/>
      <c r="G62" s="18"/>
      <c r="H62" s="18"/>
      <c r="I62" s="18"/>
      <c r="J62" s="18"/>
      <c r="K62" s="18"/>
      <c r="L62" s="18"/>
    </row>
    <row r="63" spans="1:12" ht="9.75" customHeight="1" x14ac:dyDescent="0.2">
      <c r="A63" s="904" t="s">
        <v>17</v>
      </c>
      <c r="B63" s="906" t="s">
        <v>313</v>
      </c>
      <c r="C63" s="1131"/>
      <c r="D63" s="898"/>
      <c r="E63" s="94"/>
      <c r="F63" s="27"/>
      <c r="G63" s="27"/>
      <c r="H63" s="27"/>
      <c r="I63" s="27"/>
      <c r="J63" s="27"/>
      <c r="K63" s="27"/>
      <c r="L63" s="27"/>
    </row>
    <row r="64" spans="1:12" ht="9.75" customHeight="1" x14ac:dyDescent="0.2">
      <c r="A64" s="905"/>
      <c r="B64" s="907"/>
      <c r="C64" s="1132"/>
      <c r="D64" s="899"/>
      <c r="E64" s="73"/>
      <c r="F64" s="71"/>
      <c r="G64" s="71"/>
      <c r="H64" s="71"/>
      <c r="I64" s="71"/>
      <c r="J64" s="71"/>
      <c r="K64" s="71"/>
      <c r="L64" s="71"/>
    </row>
    <row r="65" spans="1:12" ht="9.75" customHeight="1" x14ac:dyDescent="0.2">
      <c r="A65" s="905"/>
      <c r="B65" s="907"/>
      <c r="C65" s="1132"/>
      <c r="D65" s="899"/>
      <c r="E65" s="73"/>
      <c r="F65" s="71"/>
      <c r="G65" s="71"/>
      <c r="H65" s="71"/>
      <c r="I65" s="71"/>
      <c r="J65" s="71"/>
      <c r="K65" s="71"/>
      <c r="L65" s="71"/>
    </row>
    <row r="66" spans="1:12" ht="9.75" customHeight="1" x14ac:dyDescent="0.2">
      <c r="A66" s="1078"/>
      <c r="B66" s="908"/>
      <c r="C66" s="1133"/>
      <c r="D66" s="900"/>
      <c r="E66" s="75"/>
      <c r="F66" s="77"/>
      <c r="G66" s="77"/>
      <c r="H66" s="77"/>
      <c r="I66" s="77"/>
      <c r="J66" s="77"/>
      <c r="K66" s="77"/>
      <c r="L66" s="77"/>
    </row>
    <row r="67" spans="1:12" ht="24.75" customHeight="1" x14ac:dyDescent="0.2">
      <c r="A67" s="1112" t="s">
        <v>281</v>
      </c>
      <c r="B67" s="1113"/>
      <c r="C67" s="1156" t="s">
        <v>331</v>
      </c>
      <c r="D67" s="1157"/>
      <c r="E67" s="1108" t="s">
        <v>284</v>
      </c>
      <c r="F67" s="1108" t="s">
        <v>285</v>
      </c>
      <c r="G67" s="1108" t="s">
        <v>286</v>
      </c>
      <c r="H67" s="1108" t="s">
        <v>287</v>
      </c>
      <c r="I67" s="1108" t="s">
        <v>288</v>
      </c>
      <c r="J67" s="1108" t="s">
        <v>289</v>
      </c>
      <c r="K67" s="1108" t="s">
        <v>290</v>
      </c>
      <c r="L67" s="1110" t="s">
        <v>291</v>
      </c>
    </row>
    <row r="68" spans="1:12" ht="20.25" customHeight="1" thickBot="1" x14ac:dyDescent="0.25">
      <c r="A68" s="1158"/>
      <c r="B68" s="1159"/>
      <c r="C68" s="366" t="s">
        <v>279</v>
      </c>
      <c r="D68" s="367" t="s">
        <v>283</v>
      </c>
      <c r="E68" s="1160"/>
      <c r="F68" s="1109"/>
      <c r="G68" s="1160"/>
      <c r="H68" s="1160"/>
      <c r="I68" s="1160"/>
      <c r="J68" s="1160"/>
      <c r="K68" s="1160"/>
      <c r="L68" s="1161"/>
    </row>
    <row r="69" spans="1:12" ht="12" customHeight="1" thickBot="1" x14ac:dyDescent="0.25">
      <c r="A69" s="1066" t="s">
        <v>30</v>
      </c>
      <c r="B69" s="1155"/>
      <c r="C69" s="117">
        <f>IF(C9*0.67*0.3&lt;1, 1, C9*0.67*0.3)</f>
        <v>12.612147000000002</v>
      </c>
      <c r="D69" s="149">
        <f>D70+D74+D85</f>
        <v>21</v>
      </c>
      <c r="E69" s="22"/>
      <c r="F69" s="23"/>
      <c r="G69" s="1127"/>
      <c r="H69" s="1127"/>
      <c r="I69" s="1127"/>
      <c r="J69" s="1127"/>
      <c r="K69" s="1127"/>
      <c r="L69" s="1128"/>
    </row>
    <row r="70" spans="1:12" ht="9.75" customHeight="1" x14ac:dyDescent="0.2">
      <c r="A70" s="801" t="s">
        <v>19</v>
      </c>
      <c r="B70" s="873" t="s">
        <v>314</v>
      </c>
      <c r="C70" s="876"/>
      <c r="D70" s="898">
        <v>5</v>
      </c>
      <c r="E70" s="33"/>
      <c r="F70" s="25"/>
      <c r="G70" s="25"/>
      <c r="H70" s="25"/>
      <c r="I70" s="25"/>
      <c r="J70" s="25"/>
      <c r="K70" s="25"/>
      <c r="L70" s="25"/>
    </row>
    <row r="71" spans="1:12" ht="35.25" customHeight="1" x14ac:dyDescent="0.2">
      <c r="A71" s="802"/>
      <c r="B71" s="874"/>
      <c r="C71" s="876"/>
      <c r="D71" s="899"/>
      <c r="E71" s="750" t="s">
        <v>170</v>
      </c>
      <c r="F71" s="751" t="s">
        <v>73</v>
      </c>
      <c r="G71" s="751" t="s">
        <v>154</v>
      </c>
      <c r="H71" s="751" t="s">
        <v>166</v>
      </c>
      <c r="I71" s="321">
        <v>1</v>
      </c>
      <c r="J71" s="321">
        <v>1</v>
      </c>
      <c r="K71" s="321">
        <v>80</v>
      </c>
      <c r="L71" s="751" t="s">
        <v>43</v>
      </c>
    </row>
    <row r="72" spans="1:12" ht="9.75" customHeight="1" x14ac:dyDescent="0.2">
      <c r="A72" s="802"/>
      <c r="B72" s="874"/>
      <c r="C72" s="876"/>
      <c r="D72" s="899"/>
      <c r="E72" s="14"/>
      <c r="F72" s="12"/>
      <c r="G72" s="12"/>
      <c r="H72" s="12"/>
      <c r="I72" s="12"/>
      <c r="J72" s="12"/>
      <c r="K72" s="12"/>
      <c r="L72" s="12"/>
    </row>
    <row r="73" spans="1:12" ht="9.75" customHeight="1" x14ac:dyDescent="0.2">
      <c r="A73" s="803"/>
      <c r="B73" s="875"/>
      <c r="C73" s="877"/>
      <c r="D73" s="900"/>
      <c r="E73" s="21"/>
      <c r="F73" s="17"/>
      <c r="G73" s="17"/>
      <c r="H73" s="17"/>
      <c r="I73" s="17"/>
      <c r="J73" s="17"/>
      <c r="K73" s="17"/>
      <c r="L73" s="17"/>
    </row>
    <row r="74" spans="1:12" ht="9.75" customHeight="1" x14ac:dyDescent="0.2">
      <c r="A74" s="801" t="s">
        <v>21</v>
      </c>
      <c r="B74" s="873" t="s">
        <v>316</v>
      </c>
      <c r="C74" s="901"/>
      <c r="D74" s="898">
        <v>6</v>
      </c>
      <c r="E74" s="33"/>
      <c r="F74" s="25"/>
      <c r="G74" s="25"/>
      <c r="H74" s="25"/>
      <c r="I74" s="25"/>
      <c r="J74" s="25"/>
      <c r="K74" s="25"/>
      <c r="L74" s="25"/>
    </row>
    <row r="75" spans="1:12" ht="11.25" customHeight="1" x14ac:dyDescent="0.2">
      <c r="A75" s="802"/>
      <c r="B75" s="874"/>
      <c r="C75" s="876"/>
      <c r="D75" s="899"/>
      <c r="E75" s="740" t="s">
        <v>175</v>
      </c>
      <c r="F75" s="751" t="s">
        <v>73</v>
      </c>
      <c r="G75" s="751"/>
      <c r="H75" s="751" t="s">
        <v>232</v>
      </c>
      <c r="I75" s="751"/>
      <c r="J75" s="321">
        <v>10</v>
      </c>
      <c r="K75" s="321">
        <v>500</v>
      </c>
      <c r="L75" s="735" t="s">
        <v>43</v>
      </c>
    </row>
    <row r="76" spans="1:12" ht="11.25" customHeight="1" x14ac:dyDescent="0.2">
      <c r="A76" s="802"/>
      <c r="B76" s="874"/>
      <c r="C76" s="876"/>
      <c r="D76" s="899"/>
      <c r="E76" s="742" t="s">
        <v>177</v>
      </c>
      <c r="F76" s="752" t="s">
        <v>73</v>
      </c>
      <c r="G76" s="752"/>
      <c r="H76" s="752" t="s">
        <v>232</v>
      </c>
      <c r="I76" s="752"/>
      <c r="J76" s="753">
        <v>5</v>
      </c>
      <c r="K76" s="753">
        <v>500</v>
      </c>
      <c r="L76" s="735" t="s">
        <v>43</v>
      </c>
    </row>
    <row r="77" spans="1:12" ht="11.25" customHeight="1" x14ac:dyDescent="0.2">
      <c r="A77" s="802"/>
      <c r="B77" s="874"/>
      <c r="C77" s="876"/>
      <c r="D77" s="899"/>
      <c r="E77" s="740" t="s">
        <v>178</v>
      </c>
      <c r="F77" s="751" t="s">
        <v>73</v>
      </c>
      <c r="G77" s="751"/>
      <c r="H77" s="751" t="s">
        <v>179</v>
      </c>
      <c r="I77" s="751"/>
      <c r="J77" s="321">
        <v>5</v>
      </c>
      <c r="K77" s="321">
        <v>500</v>
      </c>
      <c r="L77" s="735" t="s">
        <v>43</v>
      </c>
    </row>
    <row r="78" spans="1:12" ht="9.75" customHeight="1" x14ac:dyDescent="0.2">
      <c r="A78" s="802"/>
      <c r="B78" s="874"/>
      <c r="C78" s="876"/>
      <c r="D78" s="899"/>
      <c r="E78" s="14"/>
      <c r="F78" s="12"/>
      <c r="G78" s="12"/>
      <c r="H78" s="12"/>
      <c r="I78" s="12"/>
      <c r="J78" s="12"/>
      <c r="K78" s="12"/>
      <c r="L78" s="12"/>
    </row>
    <row r="79" spans="1:12" ht="9.75" customHeight="1" x14ac:dyDescent="0.2">
      <c r="A79" s="803"/>
      <c r="B79" s="875"/>
      <c r="C79" s="877"/>
      <c r="D79" s="900"/>
      <c r="E79" s="16"/>
      <c r="F79" s="18"/>
      <c r="G79" s="18"/>
      <c r="H79" s="18"/>
      <c r="I79" s="18"/>
      <c r="J79" s="18"/>
      <c r="K79" s="18"/>
      <c r="L79" s="18"/>
    </row>
    <row r="80" spans="1:12" ht="9.75" customHeight="1" x14ac:dyDescent="0.2">
      <c r="A80" s="801" t="s">
        <v>22</v>
      </c>
      <c r="B80" s="873" t="s">
        <v>329</v>
      </c>
      <c r="C80" s="901"/>
      <c r="D80" s="898"/>
      <c r="E80" s="33"/>
      <c r="F80" s="25"/>
      <c r="G80" s="25"/>
      <c r="H80" s="25"/>
      <c r="I80" s="25"/>
      <c r="J80" s="25"/>
      <c r="K80" s="25"/>
      <c r="L80" s="25"/>
    </row>
    <row r="81" spans="1:17" ht="9.75" customHeight="1" x14ac:dyDescent="0.2">
      <c r="A81" s="802"/>
      <c r="B81" s="874"/>
      <c r="C81" s="876"/>
      <c r="D81" s="899"/>
      <c r="E81" s="34"/>
      <c r="F81" s="13"/>
      <c r="G81" s="13"/>
      <c r="H81" s="13"/>
      <c r="I81" s="13"/>
      <c r="J81" s="13"/>
      <c r="K81" s="13"/>
      <c r="L81" s="13"/>
    </row>
    <row r="82" spans="1:17" ht="9.75" customHeight="1" x14ac:dyDescent="0.2">
      <c r="A82" s="802"/>
      <c r="B82" s="874"/>
      <c r="C82" s="876"/>
      <c r="D82" s="899"/>
      <c r="E82" s="14"/>
      <c r="F82" s="12"/>
      <c r="G82" s="12"/>
      <c r="H82" s="12"/>
      <c r="I82" s="12"/>
      <c r="J82" s="12"/>
      <c r="K82" s="12"/>
      <c r="L82" s="12"/>
    </row>
    <row r="83" spans="1:17" ht="9.75" customHeight="1" x14ac:dyDescent="0.2">
      <c r="A83" s="802"/>
      <c r="B83" s="874"/>
      <c r="C83" s="876"/>
      <c r="D83" s="899"/>
      <c r="E83" s="14"/>
      <c r="F83" s="12"/>
      <c r="G83" s="12"/>
      <c r="H83" s="12"/>
      <c r="I83" s="12"/>
      <c r="J83" s="12"/>
      <c r="K83" s="12"/>
      <c r="L83" s="12"/>
    </row>
    <row r="84" spans="1:17" ht="9.75" customHeight="1" x14ac:dyDescent="0.2">
      <c r="A84" s="803"/>
      <c r="B84" s="875"/>
      <c r="C84" s="877"/>
      <c r="D84" s="900"/>
      <c r="E84" s="16"/>
      <c r="F84" s="18"/>
      <c r="G84" s="18"/>
      <c r="H84" s="18"/>
      <c r="I84" s="18"/>
      <c r="J84" s="18"/>
      <c r="K84" s="18"/>
      <c r="L84" s="18"/>
    </row>
    <row r="85" spans="1:17" ht="12" customHeight="1" x14ac:dyDescent="0.2">
      <c r="A85" s="801" t="s">
        <v>24</v>
      </c>
      <c r="B85" s="873" t="s">
        <v>335</v>
      </c>
      <c r="C85" s="901"/>
      <c r="D85" s="898">
        <v>10</v>
      </c>
      <c r="E85" s="754" t="s">
        <v>234</v>
      </c>
      <c r="F85" s="755" t="s">
        <v>73</v>
      </c>
      <c r="G85" s="755"/>
      <c r="H85" s="755" t="s">
        <v>40</v>
      </c>
      <c r="I85" s="755"/>
      <c r="J85" s="638">
        <v>1.5</v>
      </c>
      <c r="K85" s="755" t="s">
        <v>42</v>
      </c>
      <c r="L85" s="755" t="s">
        <v>43</v>
      </c>
    </row>
    <row r="86" spans="1:17" ht="9.75" customHeight="1" x14ac:dyDescent="0.2">
      <c r="A86" s="802"/>
      <c r="B86" s="874"/>
      <c r="C86" s="876"/>
      <c r="D86" s="899"/>
      <c r="E86" s="740" t="s">
        <v>235</v>
      </c>
      <c r="F86" s="735" t="s">
        <v>73</v>
      </c>
      <c r="G86" s="735"/>
      <c r="H86" s="735" t="s">
        <v>40</v>
      </c>
      <c r="I86" s="735"/>
      <c r="J86" s="331">
        <v>1.2</v>
      </c>
      <c r="K86" s="735" t="s">
        <v>42</v>
      </c>
      <c r="L86" s="735" t="s">
        <v>43</v>
      </c>
    </row>
    <row r="87" spans="1:17" ht="9.75" customHeight="1" x14ac:dyDescent="0.2">
      <c r="A87" s="802"/>
      <c r="B87" s="874"/>
      <c r="C87" s="876"/>
      <c r="D87" s="899"/>
      <c r="E87" s="740" t="s">
        <v>236</v>
      </c>
      <c r="F87" s="735" t="s">
        <v>73</v>
      </c>
      <c r="G87" s="735"/>
      <c r="H87" s="735" t="s">
        <v>40</v>
      </c>
      <c r="I87" s="735"/>
      <c r="J87" s="331">
        <v>1.68</v>
      </c>
      <c r="K87" s="735" t="s">
        <v>42</v>
      </c>
      <c r="L87" s="735" t="s">
        <v>43</v>
      </c>
    </row>
    <row r="88" spans="1:17" ht="9.75" customHeight="1" x14ac:dyDescent="0.2">
      <c r="A88" s="802"/>
      <c r="B88" s="874"/>
      <c r="C88" s="876"/>
      <c r="D88" s="899"/>
      <c r="E88" s="756" t="s">
        <v>237</v>
      </c>
      <c r="F88" s="730" t="s">
        <v>73</v>
      </c>
      <c r="G88" s="730"/>
      <c r="H88" s="730" t="s">
        <v>40</v>
      </c>
      <c r="I88" s="730"/>
      <c r="J88" s="731">
        <v>1.84</v>
      </c>
      <c r="K88" s="730" t="s">
        <v>42</v>
      </c>
      <c r="L88" s="730" t="s">
        <v>43</v>
      </c>
    </row>
    <row r="89" spans="1:17" ht="9.75" customHeight="1" x14ac:dyDescent="0.2">
      <c r="A89" s="803"/>
      <c r="B89" s="875"/>
      <c r="C89" s="877"/>
      <c r="D89" s="900"/>
      <c r="E89" s="16"/>
      <c r="F89" s="18"/>
      <c r="G89" s="18"/>
      <c r="H89" s="18"/>
      <c r="I89" s="18"/>
      <c r="J89" s="18"/>
      <c r="K89" s="18"/>
      <c r="L89" s="18"/>
      <c r="M89" s="4"/>
      <c r="N89" s="4"/>
      <c r="O89" s="4"/>
      <c r="P89" s="4"/>
      <c r="Q89" s="4"/>
    </row>
    <row r="90" spans="1:17" x14ac:dyDescent="0.2">
      <c r="A90" s="801" t="s">
        <v>213</v>
      </c>
      <c r="B90" s="873" t="s">
        <v>182</v>
      </c>
      <c r="C90" s="889"/>
      <c r="D90" s="898">
        <v>6</v>
      </c>
      <c r="E90" s="754" t="s">
        <v>183</v>
      </c>
      <c r="F90" s="755" t="s">
        <v>73</v>
      </c>
      <c r="G90" s="755"/>
      <c r="H90" s="755" t="s">
        <v>217</v>
      </c>
      <c r="I90" s="755"/>
      <c r="J90" s="755">
        <v>3</v>
      </c>
      <c r="K90" s="755">
        <v>150</v>
      </c>
      <c r="L90" s="733" t="s">
        <v>43</v>
      </c>
    </row>
    <row r="91" spans="1:17" x14ac:dyDescent="0.2">
      <c r="A91" s="802"/>
      <c r="B91" s="874"/>
      <c r="C91" s="890"/>
      <c r="D91" s="899"/>
      <c r="E91" s="750" t="s">
        <v>184</v>
      </c>
      <c r="F91" s="751" t="s">
        <v>73</v>
      </c>
      <c r="G91" s="751"/>
      <c r="H91" s="751" t="s">
        <v>217</v>
      </c>
      <c r="I91" s="751"/>
      <c r="J91" s="751" t="s">
        <v>185</v>
      </c>
      <c r="K91" s="751">
        <v>35</v>
      </c>
      <c r="L91" s="735" t="s">
        <v>43</v>
      </c>
    </row>
    <row r="92" spans="1:17" x14ac:dyDescent="0.2">
      <c r="A92" s="802"/>
      <c r="B92" s="874"/>
      <c r="C92" s="890"/>
      <c r="D92" s="899"/>
      <c r="E92" s="14"/>
      <c r="F92" s="12"/>
      <c r="G92" s="12"/>
      <c r="H92" s="12"/>
      <c r="I92" s="12"/>
      <c r="J92" s="12"/>
      <c r="K92" s="12"/>
      <c r="L92" s="12"/>
    </row>
    <row r="93" spans="1:17" x14ac:dyDescent="0.2">
      <c r="A93" s="802"/>
      <c r="B93" s="874"/>
      <c r="C93" s="890"/>
      <c r="D93" s="899"/>
      <c r="E93" s="14"/>
      <c r="F93" s="12"/>
      <c r="G93" s="12"/>
      <c r="H93" s="12"/>
      <c r="I93" s="12"/>
      <c r="J93" s="12"/>
      <c r="K93" s="12"/>
      <c r="L93" s="12"/>
    </row>
    <row r="94" spans="1:17" x14ac:dyDescent="0.2">
      <c r="A94" s="803"/>
      <c r="B94" s="875"/>
      <c r="C94" s="1124"/>
      <c r="D94" s="900"/>
      <c r="E94" s="16"/>
      <c r="F94" s="18"/>
      <c r="G94" s="18"/>
      <c r="H94" s="18"/>
      <c r="I94" s="18"/>
      <c r="J94" s="18"/>
      <c r="K94" s="18"/>
      <c r="L94" s="18"/>
    </row>
    <row r="95" spans="1:17" ht="11.25" customHeight="1" x14ac:dyDescent="0.2">
      <c r="C95" s="2"/>
    </row>
    <row r="96" spans="1:17" ht="15" x14ac:dyDescent="0.2">
      <c r="B96" s="363" t="s">
        <v>336</v>
      </c>
      <c r="C96" s="234"/>
      <c r="D96" s="234"/>
      <c r="E96" s="234"/>
      <c r="F96" s="234"/>
      <c r="G96" s="234"/>
      <c r="H96" s="234"/>
      <c r="I96" s="234"/>
      <c r="J96" s="234"/>
      <c r="K96" s="234"/>
      <c r="L96" s="234"/>
    </row>
    <row r="97" spans="2:12" ht="15" x14ac:dyDescent="0.2">
      <c r="B97" s="234"/>
      <c r="C97" s="234" t="s">
        <v>187</v>
      </c>
      <c r="D97" s="234"/>
      <c r="E97" s="234"/>
      <c r="F97" s="234"/>
      <c r="G97" s="234"/>
      <c r="H97" s="234"/>
      <c r="I97" s="234"/>
      <c r="J97" s="234"/>
      <c r="K97" s="234"/>
      <c r="L97" s="234"/>
    </row>
    <row r="98" spans="2:12" ht="15" x14ac:dyDescent="0.2">
      <c r="B98" s="234"/>
      <c r="C98" s="234" t="s">
        <v>361</v>
      </c>
      <c r="D98" s="234"/>
      <c r="E98" s="234"/>
      <c r="F98" s="234"/>
      <c r="G98" s="234"/>
      <c r="H98" s="234"/>
      <c r="I98" s="234"/>
      <c r="J98" s="234"/>
      <c r="K98" s="234"/>
      <c r="L98" s="234"/>
    </row>
    <row r="99" spans="2:12" ht="15" x14ac:dyDescent="0.2">
      <c r="B99" s="234"/>
      <c r="C99" s="234" t="s">
        <v>188</v>
      </c>
      <c r="D99" s="234"/>
      <c r="E99" s="234"/>
      <c r="F99" s="234"/>
      <c r="G99" s="234"/>
      <c r="H99" s="234"/>
      <c r="I99" s="234"/>
      <c r="J99" s="234"/>
      <c r="K99" s="234"/>
      <c r="L99" s="234"/>
    </row>
  </sheetData>
  <protectedRanges>
    <protectedRange sqref="C3:D4 H3 C10 C6:D7" name="Range1"/>
    <protectedRange password="CDC0" sqref="G6" name="Range1_2"/>
    <protectedRange sqref="F15" name="Range1_15"/>
    <protectedRange sqref="F17:F20" name="Range1_15_1"/>
    <protectedRange sqref="L17:L20" name="Range1_27"/>
    <protectedRange sqref="E34:E35" name="Range1_4"/>
    <protectedRange sqref="E36:E39" name="Range1_5"/>
    <protectedRange sqref="E40" name="Range1_6"/>
    <protectedRange sqref="E41:E44" name="Range1_7"/>
    <protectedRange sqref="E46:E55" name="Range1_10"/>
    <protectedRange sqref="F34:J35 L34:L35" name="Range1_17"/>
    <protectedRange sqref="F36:J39 L36:L39" name="Range1_19"/>
    <protectedRange sqref="F40:J40 L40:L50" name="Range1_21"/>
    <protectedRange sqref="F45:K45" name="Range1_25"/>
    <protectedRange sqref="F46:J55 L51:L55" name="Range1_27_1"/>
    <protectedRange sqref="E58:E60" name="Range1_11"/>
    <protectedRange sqref="L58:L60" name="Range1_21_1"/>
    <protectedRange sqref="E71" name="Range1_1_2"/>
    <protectedRange sqref="L71" name="Range1_21_3"/>
    <protectedRange sqref="F71:K71" name="Range1_31_1"/>
    <protectedRange sqref="E77" name="Range1_1_3"/>
    <protectedRange sqref="E75:E76" name="Range1_12_1"/>
    <protectedRange sqref="L75:L77" name="Range1_21_4"/>
    <protectedRange sqref="F75:K76" name="Range1_33_1"/>
    <protectedRange sqref="F77:K77" name="Range1_35_1"/>
    <protectedRange sqref="E87:E88" name="Range1_13"/>
    <protectedRange sqref="F87:L88" name="Range1_37"/>
    <protectedRange sqref="L90:L91" name="Range1_21_5"/>
  </protectedRanges>
  <mergeCells count="88">
    <mergeCell ref="A14:A31"/>
    <mergeCell ref="J1:K1"/>
    <mergeCell ref="A90:A94"/>
    <mergeCell ref="B90:B94"/>
    <mergeCell ref="C90:C94"/>
    <mergeCell ref="D90:D94"/>
    <mergeCell ref="A3:B3"/>
    <mergeCell ref="A4:B4"/>
    <mergeCell ref="C4:D4"/>
    <mergeCell ref="C3:E3"/>
    <mergeCell ref="F7:J7"/>
    <mergeCell ref="A5:B5"/>
    <mergeCell ref="C5:D5"/>
    <mergeCell ref="A6:B6"/>
    <mergeCell ref="C6:D6"/>
    <mergeCell ref="A7:B7"/>
    <mergeCell ref="C7:D7"/>
    <mergeCell ref="A8:B8"/>
    <mergeCell ref="C8:D8"/>
    <mergeCell ref="G12:G13"/>
    <mergeCell ref="H12:H13"/>
    <mergeCell ref="I12:I13"/>
    <mergeCell ref="E12:E13"/>
    <mergeCell ref="F12:F13"/>
    <mergeCell ref="A9:B9"/>
    <mergeCell ref="C9:D9"/>
    <mergeCell ref="A10:B10"/>
    <mergeCell ref="C10:D10"/>
    <mergeCell ref="J12:J13"/>
    <mergeCell ref="K12:K13"/>
    <mergeCell ref="L12:L13"/>
    <mergeCell ref="A32:B33"/>
    <mergeCell ref="D16:D20"/>
    <mergeCell ref="C21:C29"/>
    <mergeCell ref="D21:D29"/>
    <mergeCell ref="A12:B13"/>
    <mergeCell ref="C12:D12"/>
    <mergeCell ref="G32:G33"/>
    <mergeCell ref="H32:H33"/>
    <mergeCell ref="G14:L14"/>
    <mergeCell ref="E32:E33"/>
    <mergeCell ref="L32:L33"/>
    <mergeCell ref="F32:F33"/>
    <mergeCell ref="C16:C20"/>
    <mergeCell ref="A63:A66"/>
    <mergeCell ref="B63:B66"/>
    <mergeCell ref="A58:A62"/>
    <mergeCell ref="B58:B62"/>
    <mergeCell ref="C32:D32"/>
    <mergeCell ref="C63:C66"/>
    <mergeCell ref="A34:A57"/>
    <mergeCell ref="B34:B57"/>
    <mergeCell ref="C34:C57"/>
    <mergeCell ref="D34:D57"/>
    <mergeCell ref="C58:C62"/>
    <mergeCell ref="D58:D62"/>
    <mergeCell ref="D63:D66"/>
    <mergeCell ref="E67:E68"/>
    <mergeCell ref="F67:F68"/>
    <mergeCell ref="J32:J33"/>
    <mergeCell ref="L67:L68"/>
    <mergeCell ref="G67:G68"/>
    <mergeCell ref="H67:H68"/>
    <mergeCell ref="I67:I68"/>
    <mergeCell ref="J67:J68"/>
    <mergeCell ref="I32:I33"/>
    <mergeCell ref="K32:K33"/>
    <mergeCell ref="K67:K68"/>
    <mergeCell ref="C67:D67"/>
    <mergeCell ref="A74:A79"/>
    <mergeCell ref="B74:B79"/>
    <mergeCell ref="C74:C79"/>
    <mergeCell ref="D74:D79"/>
    <mergeCell ref="A67:B68"/>
    <mergeCell ref="G69:L69"/>
    <mergeCell ref="A70:A73"/>
    <mergeCell ref="B70:B73"/>
    <mergeCell ref="C70:C73"/>
    <mergeCell ref="D70:D73"/>
    <mergeCell ref="A69:B69"/>
    <mergeCell ref="A85:A89"/>
    <mergeCell ref="B85:B89"/>
    <mergeCell ref="C85:C89"/>
    <mergeCell ref="D85:D89"/>
    <mergeCell ref="A80:A84"/>
    <mergeCell ref="B80:B84"/>
    <mergeCell ref="C80:C84"/>
    <mergeCell ref="D80:D84"/>
  </mergeCells>
  <phoneticPr fontId="8" type="noConversion"/>
  <hyperlinks>
    <hyperlink ref="K7" r:id="rId1" display="https://ec.europa.eu/food/system/files/2016-11/cs_vet-med-residues_control_sampling_levels_freq_jme.pdf"/>
  </hyperlinks>
  <pageMargins left="0.75" right="0.75" top="1" bottom="1" header="0.5" footer="0.5"/>
  <pageSetup paperSize="9" scale="59" orientation="landscape" r:id="rId2"/>
  <headerFooter alignWithMargins="0">
    <oddHeader>&amp;CResidue Plan for Aquaculture - Crustaceans (e.g. shrimp)&amp;RPage &amp;P of &amp;N</oddHeader>
  </headerFooter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133"/>
  <sheetViews>
    <sheetView view="pageBreakPreview" topLeftCell="A115" zoomScaleNormal="100" zoomScaleSheetLayoutView="100" workbookViewId="0">
      <selection activeCell="I5" sqref="I5"/>
    </sheetView>
  </sheetViews>
  <sheetFormatPr defaultColWidth="9.140625" defaultRowHeight="11.25" x14ac:dyDescent="0.2"/>
  <cols>
    <col min="1" max="1" width="3.42578125" style="2" customWidth="1"/>
    <col min="2" max="2" width="23" style="2" customWidth="1"/>
    <col min="3" max="3" width="9" style="35" customWidth="1"/>
    <col min="4" max="4" width="7" style="35" customWidth="1"/>
    <col min="5" max="5" width="6.85546875" style="2" customWidth="1"/>
    <col min="6" max="6" width="21.42578125" style="2" customWidth="1"/>
    <col min="7" max="7" width="14.42578125" style="2" customWidth="1"/>
    <col min="8" max="8" width="22.42578125" style="2" customWidth="1"/>
    <col min="9" max="9" width="24.42578125" style="2" customWidth="1"/>
    <col min="10" max="10" width="14.5703125" style="2" customWidth="1"/>
    <col min="11" max="11" width="18" style="2" customWidth="1"/>
    <col min="12" max="12" width="18.85546875" style="2" customWidth="1"/>
    <col min="13" max="13" width="20" style="2" customWidth="1"/>
    <col min="14" max="16384" width="9.140625" style="2"/>
  </cols>
  <sheetData>
    <row r="1" spans="1:13" ht="12.75" x14ac:dyDescent="0.2">
      <c r="A1" s="36"/>
      <c r="B1" s="1"/>
      <c r="H1" s="334" t="s">
        <v>242</v>
      </c>
      <c r="I1" s="335"/>
      <c r="J1" s="334"/>
      <c r="K1" s="217" t="s">
        <v>33</v>
      </c>
      <c r="L1" s="218"/>
      <c r="M1" s="219"/>
    </row>
    <row r="2" spans="1:13" ht="12.75" x14ac:dyDescent="0.2">
      <c r="A2" s="36"/>
      <c r="B2" s="1"/>
      <c r="H2" s="336" t="s">
        <v>225</v>
      </c>
      <c r="I2" s="335"/>
      <c r="J2" s="334"/>
      <c r="K2" s="220"/>
      <c r="L2" s="4"/>
      <c r="M2" s="221"/>
    </row>
    <row r="3" spans="1:13" ht="12.75" x14ac:dyDescent="0.2">
      <c r="A3" s="36"/>
      <c r="B3" s="1"/>
      <c r="H3" s="334" t="s">
        <v>192</v>
      </c>
      <c r="I3" s="335"/>
      <c r="J3" s="334"/>
      <c r="K3" s="220"/>
      <c r="L3" s="4"/>
      <c r="M3" s="221"/>
    </row>
    <row r="4" spans="1:13" ht="12.75" x14ac:dyDescent="0.2">
      <c r="A4" s="36"/>
      <c r="B4" s="1"/>
      <c r="H4" s="334" t="s">
        <v>362</v>
      </c>
      <c r="I4" s="335"/>
      <c r="J4" s="334"/>
      <c r="K4" s="220"/>
      <c r="L4" s="4"/>
      <c r="M4" s="221"/>
    </row>
    <row r="5" spans="1:13" ht="12.75" x14ac:dyDescent="0.2">
      <c r="A5" s="36"/>
      <c r="B5" s="1"/>
      <c r="K5" s="220"/>
      <c r="L5" s="4"/>
      <c r="M5" s="221"/>
    </row>
    <row r="6" spans="1:13" ht="12.75" x14ac:dyDescent="0.2">
      <c r="A6" s="36" t="s">
        <v>240</v>
      </c>
      <c r="B6" s="1"/>
      <c r="K6" s="220"/>
      <c r="L6" s="4"/>
      <c r="M6" s="221"/>
    </row>
    <row r="7" spans="1:13" ht="9.75" customHeight="1" x14ac:dyDescent="0.2">
      <c r="K7" s="220" t="s">
        <v>9</v>
      </c>
      <c r="L7" s="47">
        <f>((C14*0.7)*0.35)+(C14*0.03)</f>
        <v>82.5</v>
      </c>
      <c r="M7" s="221"/>
    </row>
    <row r="8" spans="1:13" ht="12.75" customHeight="1" x14ac:dyDescent="0.2">
      <c r="A8" s="1181" t="s">
        <v>318</v>
      </c>
      <c r="B8" s="1182"/>
      <c r="C8" s="953" t="s">
        <v>194</v>
      </c>
      <c r="D8" s="954"/>
      <c r="E8" s="954"/>
      <c r="F8" s="955"/>
      <c r="H8" s="356" t="s">
        <v>272</v>
      </c>
      <c r="I8" s="188"/>
      <c r="K8" s="220" t="s">
        <v>10</v>
      </c>
      <c r="L8" s="47">
        <f>((C14*0.7)*0.4)+(C14*0.03)</f>
        <v>93</v>
      </c>
      <c r="M8" s="221"/>
    </row>
    <row r="9" spans="1:13" ht="12.75" customHeight="1" x14ac:dyDescent="0.2">
      <c r="A9" s="1187" t="s">
        <v>274</v>
      </c>
      <c r="B9" s="1188"/>
      <c r="C9" s="1096">
        <v>2022</v>
      </c>
      <c r="D9" s="1189"/>
      <c r="E9" s="1097"/>
      <c r="F9" s="3"/>
      <c r="G9" s="4"/>
      <c r="H9" s="4"/>
      <c r="K9" s="220" t="s">
        <v>12</v>
      </c>
      <c r="L9" s="47">
        <f>((C14*0.7)*0.2)+(C14*0.03)</f>
        <v>51</v>
      </c>
      <c r="M9" s="221"/>
    </row>
    <row r="10" spans="1:13" ht="12.75" customHeight="1" thickBot="1" x14ac:dyDescent="0.25">
      <c r="A10" s="1181" t="s">
        <v>276</v>
      </c>
      <c r="B10" s="1182"/>
      <c r="C10" s="1183" t="s">
        <v>241</v>
      </c>
      <c r="D10" s="1184"/>
      <c r="E10" s="1185"/>
      <c r="F10" s="50"/>
      <c r="K10" s="222" t="s">
        <v>16</v>
      </c>
      <c r="L10" s="223">
        <f>((C14*0.7)*0.05)+(C14*0.03)</f>
        <v>19.5</v>
      </c>
      <c r="M10" s="224">
        <f>SUM(L7:L10)</f>
        <v>246</v>
      </c>
    </row>
    <row r="11" spans="1:13" ht="42" customHeight="1" thickBot="1" x14ac:dyDescent="0.25">
      <c r="A11" s="1186" t="s">
        <v>294</v>
      </c>
      <c r="B11" s="1187"/>
      <c r="C11" s="844">
        <v>2761200</v>
      </c>
      <c r="D11" s="1191"/>
      <c r="E11" s="845"/>
      <c r="F11" s="3"/>
      <c r="G11" s="127" t="s">
        <v>299</v>
      </c>
      <c r="H11" s="215">
        <v>1650</v>
      </c>
    </row>
    <row r="12" spans="1:13" ht="52.5" customHeight="1" thickBot="1" x14ac:dyDescent="0.25">
      <c r="A12" s="1186" t="s">
        <v>320</v>
      </c>
      <c r="B12" s="1190"/>
      <c r="C12" s="951">
        <v>2761200</v>
      </c>
      <c r="D12" s="1044"/>
      <c r="E12" s="952"/>
      <c r="F12" s="5"/>
      <c r="G12" s="816"/>
      <c r="H12" s="817"/>
      <c r="I12" s="817"/>
      <c r="J12" s="817"/>
      <c r="K12" s="818"/>
      <c r="L12" s="200" t="s">
        <v>31</v>
      </c>
    </row>
    <row r="13" spans="1:13" ht="20.100000000000001" customHeight="1" thickBot="1" x14ac:dyDescent="0.25">
      <c r="A13" s="1186" t="s">
        <v>278</v>
      </c>
      <c r="B13" s="1182"/>
      <c r="C13" s="1194" t="s">
        <v>296</v>
      </c>
      <c r="D13" s="1195"/>
      <c r="E13" s="1196"/>
      <c r="F13" s="352" t="s">
        <v>297</v>
      </c>
      <c r="G13" s="353" t="s">
        <v>298</v>
      </c>
    </row>
    <row r="14" spans="1:13" ht="14.25" customHeight="1" thickBot="1" x14ac:dyDescent="0.25">
      <c r="A14" s="1192" t="s">
        <v>325</v>
      </c>
      <c r="B14" s="1193"/>
      <c r="C14" s="851">
        <f>IF(C12&lt;4500000, (300), 300+(C12-4500000)/15000)</f>
        <v>300</v>
      </c>
      <c r="D14" s="852"/>
      <c r="E14" s="853"/>
      <c r="F14" s="39"/>
      <c r="G14" s="6"/>
      <c r="J14" s="52"/>
    </row>
    <row r="15" spans="1:13" ht="14.25" customHeight="1" thickBot="1" x14ac:dyDescent="0.25">
      <c r="A15" s="1186" t="s">
        <v>280</v>
      </c>
      <c r="B15" s="1201"/>
      <c r="C15" s="1202">
        <f>E19+E37+E77+E93+E96+E102+E124</f>
        <v>960</v>
      </c>
      <c r="D15" s="1203"/>
      <c r="E15" s="1204"/>
      <c r="F15" s="40"/>
      <c r="G15" s="7"/>
    </row>
    <row r="16" spans="1:13" ht="9.75" customHeight="1" x14ac:dyDescent="0.2">
      <c r="B16" s="8"/>
      <c r="C16" s="139"/>
      <c r="D16" s="139"/>
      <c r="E16" s="52"/>
      <c r="F16" s="9"/>
      <c r="G16" s="9"/>
    </row>
    <row r="17" spans="1:13" ht="27.75" customHeight="1" x14ac:dyDescent="0.2">
      <c r="A17" s="1205" t="s">
        <v>281</v>
      </c>
      <c r="B17" s="1206"/>
      <c r="C17" s="350" t="s">
        <v>300</v>
      </c>
      <c r="D17" s="1209" t="s">
        <v>321</v>
      </c>
      <c r="E17" s="1210"/>
      <c r="F17" s="1197" t="s">
        <v>284</v>
      </c>
      <c r="G17" s="1197" t="s">
        <v>285</v>
      </c>
      <c r="H17" s="1197" t="s">
        <v>286</v>
      </c>
      <c r="I17" s="1197" t="s">
        <v>287</v>
      </c>
      <c r="J17" s="1197" t="s">
        <v>288</v>
      </c>
      <c r="K17" s="1197" t="s">
        <v>289</v>
      </c>
      <c r="L17" s="1197" t="s">
        <v>290</v>
      </c>
      <c r="M17" s="1199" t="s">
        <v>291</v>
      </c>
    </row>
    <row r="18" spans="1:13" ht="24.75" customHeight="1" x14ac:dyDescent="0.2">
      <c r="A18" s="1207"/>
      <c r="B18" s="1208"/>
      <c r="C18" s="350" t="s">
        <v>301</v>
      </c>
      <c r="D18" s="350" t="s">
        <v>301</v>
      </c>
      <c r="E18" s="350" t="s">
        <v>280</v>
      </c>
      <c r="F18" s="1198"/>
      <c r="G18" s="1198"/>
      <c r="H18" s="1198"/>
      <c r="I18" s="1198"/>
      <c r="J18" s="1198"/>
      <c r="K18" s="1198"/>
      <c r="L18" s="1198"/>
      <c r="M18" s="1200"/>
    </row>
    <row r="19" spans="1:13" ht="19.5" customHeight="1" x14ac:dyDescent="0.2">
      <c r="A19" s="956" t="s">
        <v>9</v>
      </c>
      <c r="B19" s="648" t="s">
        <v>309</v>
      </c>
      <c r="C19" s="881">
        <f>M10</f>
        <v>246</v>
      </c>
      <c r="D19" s="131">
        <f>M10</f>
        <v>246</v>
      </c>
      <c r="E19" s="183">
        <f>E20+E21</f>
        <v>300</v>
      </c>
      <c r="F19" s="161"/>
      <c r="G19" s="176"/>
      <c r="H19" s="1211"/>
      <c r="I19" s="1211"/>
      <c r="J19" s="1211"/>
      <c r="K19" s="1211"/>
      <c r="L19" s="1211"/>
      <c r="M19" s="1212"/>
    </row>
    <row r="20" spans="1:13" ht="9.75" customHeight="1" x14ac:dyDescent="0.2">
      <c r="A20" s="957"/>
      <c r="B20" s="649" t="s">
        <v>302</v>
      </c>
      <c r="C20" s="882"/>
      <c r="D20" s="156"/>
      <c r="E20" s="206">
        <v>170</v>
      </c>
      <c r="F20" s="650" t="s">
        <v>71</v>
      </c>
      <c r="G20" s="544" t="s">
        <v>243</v>
      </c>
      <c r="H20" s="544" t="s">
        <v>74</v>
      </c>
      <c r="I20" s="544" t="s">
        <v>40</v>
      </c>
      <c r="J20" s="651">
        <v>0.09</v>
      </c>
      <c r="K20" s="544">
        <v>0.1</v>
      </c>
      <c r="L20" s="544" t="s">
        <v>42</v>
      </c>
      <c r="M20" s="244" t="s">
        <v>43</v>
      </c>
    </row>
    <row r="21" spans="1:13" ht="9.75" customHeight="1" x14ac:dyDescent="0.2">
      <c r="A21" s="957"/>
      <c r="B21" s="649" t="s">
        <v>326</v>
      </c>
      <c r="C21" s="1213"/>
      <c r="D21" s="153"/>
      <c r="E21" s="819">
        <v>130</v>
      </c>
      <c r="F21" s="454" t="s">
        <v>72</v>
      </c>
      <c r="G21" s="652" t="s">
        <v>243</v>
      </c>
      <c r="H21" s="280" t="s">
        <v>74</v>
      </c>
      <c r="I21" s="280" t="s">
        <v>40</v>
      </c>
      <c r="J21" s="310">
        <v>0.4</v>
      </c>
      <c r="K21" s="244">
        <v>0.54</v>
      </c>
      <c r="L21" s="280" t="s">
        <v>42</v>
      </c>
      <c r="M21" s="238" t="s">
        <v>43</v>
      </c>
    </row>
    <row r="22" spans="1:13" ht="9.75" customHeight="1" x14ac:dyDescent="0.2">
      <c r="A22" s="957"/>
      <c r="B22" s="106"/>
      <c r="C22" s="1213"/>
      <c r="D22" s="154"/>
      <c r="E22" s="820"/>
      <c r="F22" s="454" t="s">
        <v>75</v>
      </c>
      <c r="G22" s="652" t="s">
        <v>243</v>
      </c>
      <c r="H22" s="280" t="s">
        <v>74</v>
      </c>
      <c r="I22" s="280" t="s">
        <v>40</v>
      </c>
      <c r="J22" s="310">
        <v>0.4</v>
      </c>
      <c r="K22" s="244">
        <v>0.52</v>
      </c>
      <c r="L22" s="280" t="s">
        <v>42</v>
      </c>
      <c r="M22" s="238" t="s">
        <v>43</v>
      </c>
    </row>
    <row r="23" spans="1:13" ht="9.75" customHeight="1" x14ac:dyDescent="0.2">
      <c r="A23" s="957"/>
      <c r="B23" s="106"/>
      <c r="C23" s="1213"/>
      <c r="D23" s="154"/>
      <c r="E23" s="820"/>
      <c r="F23" s="454" t="s">
        <v>76</v>
      </c>
      <c r="G23" s="652" t="s">
        <v>243</v>
      </c>
      <c r="H23" s="280" t="s">
        <v>74</v>
      </c>
      <c r="I23" s="280" t="s">
        <v>40</v>
      </c>
      <c r="J23" s="280">
        <v>0.4</v>
      </c>
      <c r="K23" s="244">
        <v>0.52</v>
      </c>
      <c r="L23" s="280" t="s">
        <v>42</v>
      </c>
      <c r="M23" s="238" t="s">
        <v>43</v>
      </c>
    </row>
    <row r="24" spans="1:13" ht="11.25" customHeight="1" x14ac:dyDescent="0.2">
      <c r="A24" s="957"/>
      <c r="B24" s="106"/>
      <c r="C24" s="1213"/>
      <c r="D24" s="154"/>
      <c r="E24" s="820"/>
      <c r="F24" s="454" t="s">
        <v>77</v>
      </c>
      <c r="G24" s="652" t="s">
        <v>243</v>
      </c>
      <c r="H24" s="280" t="s">
        <v>74</v>
      </c>
      <c r="I24" s="280" t="s">
        <v>40</v>
      </c>
      <c r="J24" s="280">
        <v>0.4</v>
      </c>
      <c r="K24" s="246">
        <v>0.56999999999999995</v>
      </c>
      <c r="L24" s="280" t="s">
        <v>42</v>
      </c>
      <c r="M24" s="238" t="s">
        <v>43</v>
      </c>
    </row>
    <row r="25" spans="1:13" ht="9.75" customHeight="1" x14ac:dyDescent="0.2">
      <c r="A25" s="957"/>
      <c r="B25" s="106"/>
      <c r="C25" s="1213"/>
      <c r="D25" s="154"/>
      <c r="E25" s="820"/>
      <c r="F25" s="653" t="s">
        <v>86</v>
      </c>
      <c r="G25" s="654" t="s">
        <v>243</v>
      </c>
      <c r="H25" s="654"/>
      <c r="I25" s="310" t="s">
        <v>88</v>
      </c>
      <c r="J25" s="655"/>
      <c r="K25" s="655">
        <v>0.1</v>
      </c>
      <c r="L25" s="656" t="s">
        <v>42</v>
      </c>
      <c r="M25" s="238" t="s">
        <v>43</v>
      </c>
    </row>
    <row r="26" spans="1:13" ht="9.75" customHeight="1" x14ac:dyDescent="0.2">
      <c r="A26" s="957"/>
      <c r="B26" s="106"/>
      <c r="C26" s="1213"/>
      <c r="D26" s="154"/>
      <c r="E26" s="820"/>
      <c r="F26" s="613" t="s">
        <v>89</v>
      </c>
      <c r="G26" s="581" t="s">
        <v>243</v>
      </c>
      <c r="H26" s="251" t="s">
        <v>40</v>
      </c>
      <c r="I26" s="251" t="s">
        <v>40</v>
      </c>
      <c r="J26" s="251">
        <v>2.5</v>
      </c>
      <c r="K26" s="251">
        <v>2.7</v>
      </c>
      <c r="L26" s="251" t="s">
        <v>42</v>
      </c>
      <c r="M26" s="238" t="s">
        <v>43</v>
      </c>
    </row>
    <row r="27" spans="1:13" ht="9.75" customHeight="1" x14ac:dyDescent="0.2">
      <c r="A27" s="957"/>
      <c r="B27" s="106"/>
      <c r="C27" s="1213"/>
      <c r="D27" s="154"/>
      <c r="E27" s="820"/>
      <c r="F27" s="496" t="s">
        <v>78</v>
      </c>
      <c r="G27" s="581" t="s">
        <v>243</v>
      </c>
      <c r="H27" s="252"/>
      <c r="I27" s="244" t="s">
        <v>244</v>
      </c>
      <c r="J27" s="252"/>
      <c r="K27" s="612">
        <v>1</v>
      </c>
      <c r="L27" s="244" t="s">
        <v>42</v>
      </c>
      <c r="M27" s="280" t="s">
        <v>43</v>
      </c>
    </row>
    <row r="28" spans="1:13" ht="9.75" customHeight="1" x14ac:dyDescent="0.2">
      <c r="A28" s="957"/>
      <c r="B28" s="106"/>
      <c r="C28" s="1213"/>
      <c r="D28" s="154"/>
      <c r="E28" s="820"/>
      <c r="F28" s="496" t="s">
        <v>79</v>
      </c>
      <c r="G28" s="581" t="s">
        <v>243</v>
      </c>
      <c r="H28" s="252"/>
      <c r="I28" s="253" t="s">
        <v>40</v>
      </c>
      <c r="J28" s="611"/>
      <c r="K28" s="612">
        <v>1</v>
      </c>
      <c r="L28" s="244" t="s">
        <v>42</v>
      </c>
      <c r="M28" s="280" t="s">
        <v>43</v>
      </c>
    </row>
    <row r="29" spans="1:13" ht="9.75" customHeight="1" x14ac:dyDescent="0.2">
      <c r="A29" s="957"/>
      <c r="B29" s="106"/>
      <c r="C29" s="1213"/>
      <c r="D29" s="154"/>
      <c r="E29" s="820"/>
      <c r="F29" s="497" t="s">
        <v>80</v>
      </c>
      <c r="G29" s="581" t="s">
        <v>243</v>
      </c>
      <c r="H29" s="252"/>
      <c r="I29" s="253" t="s">
        <v>40</v>
      </c>
      <c r="J29" s="611"/>
      <c r="K29" s="612">
        <v>1</v>
      </c>
      <c r="L29" s="244" t="s">
        <v>42</v>
      </c>
      <c r="M29" s="280" t="s">
        <v>43</v>
      </c>
    </row>
    <row r="30" spans="1:13" ht="9.75" customHeight="1" x14ac:dyDescent="0.2">
      <c r="A30" s="957"/>
      <c r="B30" s="106"/>
      <c r="C30" s="1213"/>
      <c r="D30" s="154"/>
      <c r="E30" s="820"/>
      <c r="F30" s="494" t="s">
        <v>81</v>
      </c>
      <c r="G30" s="581" t="s">
        <v>243</v>
      </c>
      <c r="H30" s="244"/>
      <c r="I30" s="244" t="s">
        <v>40</v>
      </c>
      <c r="J30" s="244"/>
      <c r="K30" s="612">
        <v>1</v>
      </c>
      <c r="L30" s="244" t="s">
        <v>42</v>
      </c>
      <c r="M30" s="244" t="s">
        <v>43</v>
      </c>
    </row>
    <row r="31" spans="1:13" ht="9.75" customHeight="1" x14ac:dyDescent="0.2">
      <c r="A31" s="957"/>
      <c r="B31" s="106"/>
      <c r="C31" s="1213"/>
      <c r="D31" s="154"/>
      <c r="E31" s="820"/>
      <c r="F31" s="494" t="s">
        <v>82</v>
      </c>
      <c r="G31" s="581" t="s">
        <v>243</v>
      </c>
      <c r="H31" s="244"/>
      <c r="I31" s="244" t="s">
        <v>40</v>
      </c>
      <c r="J31" s="244"/>
      <c r="K31" s="612">
        <v>1</v>
      </c>
      <c r="L31" s="244" t="s">
        <v>42</v>
      </c>
      <c r="M31" s="244" t="s">
        <v>43</v>
      </c>
    </row>
    <row r="32" spans="1:13" ht="9.75" customHeight="1" x14ac:dyDescent="0.2">
      <c r="A32" s="957"/>
      <c r="B32" s="106"/>
      <c r="C32" s="1213"/>
      <c r="D32" s="154"/>
      <c r="E32" s="820"/>
      <c r="F32" s="494" t="s">
        <v>83</v>
      </c>
      <c r="G32" s="581" t="s">
        <v>243</v>
      </c>
      <c r="H32" s="244"/>
      <c r="I32" s="244" t="s">
        <v>40</v>
      </c>
      <c r="J32" s="244"/>
      <c r="K32" s="612">
        <v>1</v>
      </c>
      <c r="L32" s="244" t="s">
        <v>42</v>
      </c>
      <c r="M32" s="244" t="s">
        <v>43</v>
      </c>
    </row>
    <row r="33" spans="1:13" ht="9.75" customHeight="1" x14ac:dyDescent="0.2">
      <c r="A33" s="957"/>
      <c r="B33" s="106"/>
      <c r="C33" s="1213"/>
      <c r="D33" s="154"/>
      <c r="E33" s="820"/>
      <c r="F33" s="494" t="s">
        <v>84</v>
      </c>
      <c r="G33" s="581" t="s">
        <v>243</v>
      </c>
      <c r="H33" s="244"/>
      <c r="I33" s="244" t="s">
        <v>40</v>
      </c>
      <c r="J33" s="244"/>
      <c r="K33" s="612">
        <v>1</v>
      </c>
      <c r="L33" s="244" t="s">
        <v>42</v>
      </c>
      <c r="M33" s="244" t="s">
        <v>43</v>
      </c>
    </row>
    <row r="34" spans="1:13" ht="9.75" customHeight="1" x14ac:dyDescent="0.2">
      <c r="A34" s="957"/>
      <c r="B34" s="106"/>
      <c r="C34" s="1213"/>
      <c r="D34" s="154"/>
      <c r="E34" s="820"/>
      <c r="F34" s="494" t="s">
        <v>85</v>
      </c>
      <c r="G34" s="581" t="s">
        <v>243</v>
      </c>
      <c r="H34" s="244"/>
      <c r="I34" s="244" t="s">
        <v>40</v>
      </c>
      <c r="J34" s="244"/>
      <c r="K34" s="612">
        <v>1</v>
      </c>
      <c r="L34" s="244" t="s">
        <v>42</v>
      </c>
      <c r="M34" s="244" t="s">
        <v>43</v>
      </c>
    </row>
    <row r="35" spans="1:13" ht="9.75" customHeight="1" x14ac:dyDescent="0.2">
      <c r="A35" s="957"/>
      <c r="B35" s="106"/>
      <c r="C35" s="1213"/>
      <c r="D35" s="154"/>
      <c r="E35" s="820"/>
      <c r="F35" s="19"/>
      <c r="G35" s="15"/>
      <c r="H35" s="15"/>
      <c r="I35" s="15"/>
      <c r="J35" s="15"/>
      <c r="K35" s="15"/>
      <c r="L35" s="15"/>
      <c r="M35" s="15"/>
    </row>
    <row r="36" spans="1:13" ht="9.75" customHeight="1" x14ac:dyDescent="0.2">
      <c r="A36" s="958"/>
      <c r="B36" s="207"/>
      <c r="C36" s="1213"/>
      <c r="D36" s="155"/>
      <c r="E36" s="821"/>
      <c r="F36" s="21"/>
      <c r="G36" s="17"/>
      <c r="H36" s="17"/>
      <c r="I36" s="17"/>
      <c r="J36" s="17"/>
      <c r="K36" s="17"/>
      <c r="L36" s="17"/>
      <c r="M36" s="17"/>
    </row>
    <row r="37" spans="1:13" ht="12.75" customHeight="1" x14ac:dyDescent="0.2">
      <c r="A37" s="989" t="s">
        <v>10</v>
      </c>
      <c r="B37" s="959" t="s">
        <v>310</v>
      </c>
      <c r="C37" s="882"/>
      <c r="D37" s="1214">
        <f>M10</f>
        <v>246</v>
      </c>
      <c r="E37" s="924">
        <v>300</v>
      </c>
      <c r="F37" s="254" t="s">
        <v>90</v>
      </c>
      <c r="G37" s="657" t="s">
        <v>243</v>
      </c>
      <c r="H37" s="245" t="s">
        <v>74</v>
      </c>
      <c r="I37" s="317" t="s">
        <v>40</v>
      </c>
      <c r="J37" s="317">
        <v>2</v>
      </c>
      <c r="K37" s="317">
        <v>4.97</v>
      </c>
      <c r="L37" s="247">
        <v>4</v>
      </c>
      <c r="M37" s="276" t="s">
        <v>43</v>
      </c>
    </row>
    <row r="38" spans="1:13" ht="9.75" customHeight="1" x14ac:dyDescent="0.2">
      <c r="A38" s="967"/>
      <c r="B38" s="960"/>
      <c r="C38" s="882"/>
      <c r="D38" s="1214"/>
      <c r="E38" s="820"/>
      <c r="F38" s="256" t="s">
        <v>91</v>
      </c>
      <c r="G38" s="657" t="s">
        <v>243</v>
      </c>
      <c r="H38" s="245" t="s">
        <v>74</v>
      </c>
      <c r="I38" s="265" t="s">
        <v>40</v>
      </c>
      <c r="J38" s="265">
        <v>2</v>
      </c>
      <c r="K38" s="265">
        <v>4.1100000000000003</v>
      </c>
      <c r="L38" s="251">
        <v>4</v>
      </c>
      <c r="M38" s="280" t="s">
        <v>43</v>
      </c>
    </row>
    <row r="39" spans="1:13" ht="9.75" customHeight="1" x14ac:dyDescent="0.2">
      <c r="A39" s="967"/>
      <c r="B39" s="960"/>
      <c r="C39" s="882"/>
      <c r="D39" s="1214"/>
      <c r="E39" s="820"/>
      <c r="F39" s="256" t="s">
        <v>93</v>
      </c>
      <c r="G39" s="657" t="s">
        <v>243</v>
      </c>
      <c r="H39" s="245" t="s">
        <v>74</v>
      </c>
      <c r="I39" s="265" t="s">
        <v>40</v>
      </c>
      <c r="J39" s="265">
        <v>2</v>
      </c>
      <c r="K39" s="265">
        <v>4.1500000000000004</v>
      </c>
      <c r="L39" s="251">
        <v>4</v>
      </c>
      <c r="M39" s="280" t="s">
        <v>43</v>
      </c>
    </row>
    <row r="40" spans="1:13" ht="11.25" customHeight="1" x14ac:dyDescent="0.2">
      <c r="A40" s="967"/>
      <c r="B40" s="960"/>
      <c r="C40" s="882"/>
      <c r="D40" s="1214"/>
      <c r="E40" s="820"/>
      <c r="F40" s="256" t="s">
        <v>245</v>
      </c>
      <c r="G40" s="657" t="s">
        <v>243</v>
      </c>
      <c r="H40" s="245" t="s">
        <v>74</v>
      </c>
      <c r="I40" s="265" t="s">
        <v>40</v>
      </c>
      <c r="J40" s="265">
        <v>10</v>
      </c>
      <c r="K40" s="265">
        <v>62.4</v>
      </c>
      <c r="L40" s="251" t="s">
        <v>42</v>
      </c>
      <c r="M40" s="244" t="s">
        <v>43</v>
      </c>
    </row>
    <row r="41" spans="1:13" ht="9.75" customHeight="1" x14ac:dyDescent="0.2">
      <c r="A41" s="967"/>
      <c r="B41" s="960"/>
      <c r="C41" s="882"/>
      <c r="D41" s="1214"/>
      <c r="E41" s="820"/>
      <c r="F41" s="256" t="s">
        <v>95</v>
      </c>
      <c r="G41" s="657" t="s">
        <v>243</v>
      </c>
      <c r="H41" s="264" t="s">
        <v>40</v>
      </c>
      <c r="I41" s="264" t="s">
        <v>40</v>
      </c>
      <c r="J41" s="264">
        <v>50</v>
      </c>
      <c r="K41" s="264">
        <v>109.31</v>
      </c>
      <c r="L41" s="251">
        <v>100</v>
      </c>
      <c r="M41" s="244" t="s">
        <v>43</v>
      </c>
    </row>
    <row r="42" spans="1:13" ht="11.25" customHeight="1" x14ac:dyDescent="0.2">
      <c r="A42" s="967"/>
      <c r="B42" s="960"/>
      <c r="C42" s="882"/>
      <c r="D42" s="1214"/>
      <c r="E42" s="820"/>
      <c r="F42" s="256" t="s">
        <v>96</v>
      </c>
      <c r="G42" s="657" t="s">
        <v>243</v>
      </c>
      <c r="H42" s="264" t="s">
        <v>40</v>
      </c>
      <c r="I42" s="264" t="s">
        <v>40</v>
      </c>
      <c r="J42" s="264">
        <v>50</v>
      </c>
      <c r="K42" s="264">
        <v>107.07</v>
      </c>
      <c r="L42" s="251">
        <v>100</v>
      </c>
      <c r="M42" s="244" t="s">
        <v>43</v>
      </c>
    </row>
    <row r="43" spans="1:13" ht="9.75" customHeight="1" x14ac:dyDescent="0.2">
      <c r="A43" s="967"/>
      <c r="B43" s="960"/>
      <c r="C43" s="882"/>
      <c r="D43" s="1214"/>
      <c r="E43" s="820"/>
      <c r="F43" s="256" t="s">
        <v>97</v>
      </c>
      <c r="G43" s="657" t="s">
        <v>243</v>
      </c>
      <c r="H43" s="264" t="s">
        <v>40</v>
      </c>
      <c r="I43" s="264" t="s">
        <v>40</v>
      </c>
      <c r="J43" s="286">
        <v>50</v>
      </c>
      <c r="K43" s="264">
        <v>108.09</v>
      </c>
      <c r="L43" s="658">
        <v>100</v>
      </c>
      <c r="M43" s="244" t="s">
        <v>43</v>
      </c>
    </row>
    <row r="44" spans="1:13" ht="9.75" customHeight="1" x14ac:dyDescent="0.2">
      <c r="A44" s="967"/>
      <c r="B44" s="960"/>
      <c r="C44" s="882"/>
      <c r="D44" s="1214"/>
      <c r="E44" s="820"/>
      <c r="F44" s="256" t="s">
        <v>98</v>
      </c>
      <c r="G44" s="659" t="s">
        <v>243</v>
      </c>
      <c r="H44" s="264" t="s">
        <v>40</v>
      </c>
      <c r="I44" s="264" t="s">
        <v>40</v>
      </c>
      <c r="J44" s="286">
        <v>50</v>
      </c>
      <c r="K44" s="264">
        <v>53.72</v>
      </c>
      <c r="L44" s="660" t="s">
        <v>42</v>
      </c>
      <c r="M44" s="244" t="s">
        <v>43</v>
      </c>
    </row>
    <row r="45" spans="1:13" ht="9.75" customHeight="1" x14ac:dyDescent="0.2">
      <c r="A45" s="967"/>
      <c r="B45" s="960"/>
      <c r="C45" s="882"/>
      <c r="D45" s="1214"/>
      <c r="E45" s="820"/>
      <c r="F45" s="262" t="s">
        <v>99</v>
      </c>
      <c r="G45" s="661" t="s">
        <v>243</v>
      </c>
      <c r="H45" s="245" t="s">
        <v>74</v>
      </c>
      <c r="I45" s="264" t="s">
        <v>40</v>
      </c>
      <c r="J45" s="238">
        <v>75</v>
      </c>
      <c r="K45" s="265">
        <v>161</v>
      </c>
      <c r="L45" s="251">
        <v>150</v>
      </c>
      <c r="M45" s="244" t="s">
        <v>43</v>
      </c>
    </row>
    <row r="46" spans="1:13" ht="9.75" customHeight="1" x14ac:dyDescent="0.2">
      <c r="A46" s="967"/>
      <c r="B46" s="960"/>
      <c r="C46" s="882"/>
      <c r="D46" s="1214"/>
      <c r="E46" s="820"/>
      <c r="F46" s="262" t="s">
        <v>100</v>
      </c>
      <c r="G46" s="661" t="s">
        <v>243</v>
      </c>
      <c r="H46" s="245" t="s">
        <v>74</v>
      </c>
      <c r="I46" s="264" t="s">
        <v>40</v>
      </c>
      <c r="J46" s="238">
        <v>100</v>
      </c>
      <c r="K46" s="265">
        <v>227</v>
      </c>
      <c r="L46" s="258" t="s">
        <v>42</v>
      </c>
      <c r="M46" s="244" t="s">
        <v>43</v>
      </c>
    </row>
    <row r="47" spans="1:13" ht="9.75" customHeight="1" x14ac:dyDescent="0.2">
      <c r="A47" s="967"/>
      <c r="B47" s="960"/>
      <c r="C47" s="882"/>
      <c r="D47" s="1214"/>
      <c r="E47" s="820"/>
      <c r="F47" s="256" t="s">
        <v>102</v>
      </c>
      <c r="G47" s="659" t="s">
        <v>243</v>
      </c>
      <c r="H47" s="265" t="s">
        <v>40</v>
      </c>
      <c r="I47" s="265" t="s">
        <v>40</v>
      </c>
      <c r="J47" s="238">
        <v>15</v>
      </c>
      <c r="K47" s="265">
        <v>31.2</v>
      </c>
      <c r="L47" s="251">
        <v>30</v>
      </c>
      <c r="M47" s="244" t="s">
        <v>43</v>
      </c>
    </row>
    <row r="48" spans="1:13" ht="10.5" customHeight="1" x14ac:dyDescent="0.2">
      <c r="A48" s="967"/>
      <c r="B48" s="960"/>
      <c r="C48" s="882"/>
      <c r="D48" s="1214"/>
      <c r="E48" s="820"/>
      <c r="F48" s="256" t="s">
        <v>103</v>
      </c>
      <c r="G48" s="581" t="s">
        <v>243</v>
      </c>
      <c r="H48" s="244" t="s">
        <v>74</v>
      </c>
      <c r="I48" s="259" t="s">
        <v>40</v>
      </c>
      <c r="J48" s="238">
        <v>10</v>
      </c>
      <c r="K48" s="251">
        <v>126</v>
      </c>
      <c r="L48" s="251">
        <v>100</v>
      </c>
      <c r="M48" s="244" t="s">
        <v>43</v>
      </c>
    </row>
    <row r="49" spans="1:13" ht="9" customHeight="1" x14ac:dyDescent="0.2">
      <c r="A49" s="967"/>
      <c r="B49" s="960"/>
      <c r="C49" s="882"/>
      <c r="D49" s="1214"/>
      <c r="E49" s="820"/>
      <c r="F49" s="256" t="s">
        <v>104</v>
      </c>
      <c r="G49" s="581" t="s">
        <v>243</v>
      </c>
      <c r="H49" s="244" t="s">
        <v>74</v>
      </c>
      <c r="I49" s="259" t="s">
        <v>40</v>
      </c>
      <c r="J49" s="238">
        <v>10</v>
      </c>
      <c r="K49" s="251">
        <v>12.5</v>
      </c>
      <c r="L49" s="258" t="s">
        <v>42</v>
      </c>
      <c r="M49" s="244" t="s">
        <v>43</v>
      </c>
    </row>
    <row r="50" spans="1:13" ht="9.75" customHeight="1" x14ac:dyDescent="0.2">
      <c r="A50" s="967"/>
      <c r="B50" s="960"/>
      <c r="C50" s="882"/>
      <c r="D50" s="1214"/>
      <c r="E50" s="820"/>
      <c r="F50" s="266" t="s">
        <v>105</v>
      </c>
      <c r="G50" s="581" t="s">
        <v>243</v>
      </c>
      <c r="H50" s="244" t="s">
        <v>74</v>
      </c>
      <c r="I50" s="267" t="s">
        <v>40</v>
      </c>
      <c r="J50" s="412">
        <v>10</v>
      </c>
      <c r="K50" s="267">
        <v>126.8</v>
      </c>
      <c r="L50" s="267">
        <v>100</v>
      </c>
      <c r="M50" s="244" t="s">
        <v>43</v>
      </c>
    </row>
    <row r="51" spans="1:13" ht="9.75" customHeight="1" x14ac:dyDescent="0.2">
      <c r="A51" s="967"/>
      <c r="B51" s="960"/>
      <c r="C51" s="882"/>
      <c r="D51" s="1214"/>
      <c r="E51" s="820"/>
      <c r="F51" s="266" t="s">
        <v>106</v>
      </c>
      <c r="G51" s="581" t="s">
        <v>243</v>
      </c>
      <c r="H51" s="244" t="s">
        <v>74</v>
      </c>
      <c r="I51" s="267" t="s">
        <v>40</v>
      </c>
      <c r="J51" s="412">
        <v>10</v>
      </c>
      <c r="K51" s="267">
        <v>56</v>
      </c>
      <c r="L51" s="267">
        <v>50</v>
      </c>
      <c r="M51" s="244" t="s">
        <v>43</v>
      </c>
    </row>
    <row r="52" spans="1:13" ht="9.75" customHeight="1" x14ac:dyDescent="0.2">
      <c r="A52" s="967"/>
      <c r="B52" s="960"/>
      <c r="C52" s="882"/>
      <c r="D52" s="1214"/>
      <c r="E52" s="820"/>
      <c r="F52" s="269" t="s">
        <v>107</v>
      </c>
      <c r="G52" s="581" t="s">
        <v>243</v>
      </c>
      <c r="H52" s="244" t="s">
        <v>74</v>
      </c>
      <c r="I52" s="259" t="s">
        <v>40</v>
      </c>
      <c r="J52" s="662">
        <v>30</v>
      </c>
      <c r="K52" s="259">
        <v>232</v>
      </c>
      <c r="L52" s="251">
        <v>200</v>
      </c>
      <c r="M52" s="244" t="s">
        <v>43</v>
      </c>
    </row>
    <row r="53" spans="1:13" ht="10.5" customHeight="1" x14ac:dyDescent="0.2">
      <c r="A53" s="967"/>
      <c r="B53" s="960"/>
      <c r="C53" s="882"/>
      <c r="D53" s="1214"/>
      <c r="E53" s="820"/>
      <c r="F53" s="256" t="s">
        <v>109</v>
      </c>
      <c r="G53" s="251" t="s">
        <v>243</v>
      </c>
      <c r="H53" s="244" t="s">
        <v>74</v>
      </c>
      <c r="I53" s="259" t="s">
        <v>40</v>
      </c>
      <c r="J53" s="238">
        <v>20</v>
      </c>
      <c r="K53" s="251">
        <v>216</v>
      </c>
      <c r="L53" s="251">
        <v>200</v>
      </c>
      <c r="M53" s="244" t="s">
        <v>43</v>
      </c>
    </row>
    <row r="54" spans="1:13" ht="9.75" customHeight="1" x14ac:dyDescent="0.2">
      <c r="A54" s="967"/>
      <c r="B54" s="960"/>
      <c r="C54" s="882"/>
      <c r="D54" s="1214"/>
      <c r="E54" s="820"/>
      <c r="F54" s="256" t="s">
        <v>110</v>
      </c>
      <c r="G54" s="251" t="s">
        <v>243</v>
      </c>
      <c r="H54" s="244" t="s">
        <v>74</v>
      </c>
      <c r="I54" s="259" t="s">
        <v>40</v>
      </c>
      <c r="J54" s="238">
        <v>8</v>
      </c>
      <c r="K54" s="251">
        <v>226</v>
      </c>
      <c r="L54" s="251">
        <v>200</v>
      </c>
      <c r="M54" s="244" t="s">
        <v>43</v>
      </c>
    </row>
    <row r="55" spans="1:13" ht="9.75" customHeight="1" x14ac:dyDescent="0.2">
      <c r="A55" s="967"/>
      <c r="B55" s="960"/>
      <c r="C55" s="882"/>
      <c r="D55" s="1214"/>
      <c r="E55" s="820"/>
      <c r="F55" s="270" t="s">
        <v>115</v>
      </c>
      <c r="G55" s="581" t="s">
        <v>243</v>
      </c>
      <c r="H55" s="244" t="s">
        <v>74</v>
      </c>
      <c r="I55" s="259" t="s">
        <v>40</v>
      </c>
      <c r="J55" s="271">
        <v>15</v>
      </c>
      <c r="K55" s="271">
        <v>45.14</v>
      </c>
      <c r="L55" s="246">
        <v>40</v>
      </c>
      <c r="M55" s="244" t="s">
        <v>43</v>
      </c>
    </row>
    <row r="56" spans="1:13" ht="9.75" customHeight="1" x14ac:dyDescent="0.2">
      <c r="A56" s="967"/>
      <c r="B56" s="960"/>
      <c r="C56" s="882"/>
      <c r="D56" s="1214"/>
      <c r="E56" s="820"/>
      <c r="F56" s="270" t="s">
        <v>116</v>
      </c>
      <c r="G56" s="581" t="s">
        <v>243</v>
      </c>
      <c r="H56" s="244" t="s">
        <v>74</v>
      </c>
      <c r="I56" s="259" t="s">
        <v>40</v>
      </c>
      <c r="J56" s="271">
        <v>25</v>
      </c>
      <c r="K56" s="272">
        <v>59.02</v>
      </c>
      <c r="L56" s="246">
        <v>50</v>
      </c>
      <c r="M56" s="244" t="s">
        <v>43</v>
      </c>
    </row>
    <row r="57" spans="1:13" ht="9.75" customHeight="1" x14ac:dyDescent="0.2">
      <c r="A57" s="967"/>
      <c r="B57" s="960"/>
      <c r="C57" s="882"/>
      <c r="D57" s="1214"/>
      <c r="E57" s="820"/>
      <c r="F57" s="281" t="s">
        <v>111</v>
      </c>
      <c r="G57" s="267" t="s">
        <v>243</v>
      </c>
      <c r="H57" s="244" t="s">
        <v>74</v>
      </c>
      <c r="I57" s="259" t="s">
        <v>40</v>
      </c>
      <c r="J57" s="271">
        <v>25</v>
      </c>
      <c r="K57" s="271">
        <v>1610</v>
      </c>
      <c r="L57" s="246">
        <v>1500</v>
      </c>
      <c r="M57" s="244" t="s">
        <v>43</v>
      </c>
    </row>
    <row r="58" spans="1:13" ht="9.75" customHeight="1" x14ac:dyDescent="0.2">
      <c r="A58" s="967"/>
      <c r="B58" s="960"/>
      <c r="C58" s="882"/>
      <c r="D58" s="1214"/>
      <c r="E58" s="820"/>
      <c r="F58" s="256" t="s">
        <v>112</v>
      </c>
      <c r="G58" s="251" t="s">
        <v>243</v>
      </c>
      <c r="H58" s="244" t="s">
        <v>74</v>
      </c>
      <c r="I58" s="259" t="s">
        <v>40</v>
      </c>
      <c r="J58" s="251">
        <v>30</v>
      </c>
      <c r="K58" s="251">
        <v>126</v>
      </c>
      <c r="L58" s="251">
        <v>100</v>
      </c>
      <c r="M58" s="244" t="s">
        <v>43</v>
      </c>
    </row>
    <row r="59" spans="1:13" ht="9.75" customHeight="1" x14ac:dyDescent="0.2">
      <c r="A59" s="967"/>
      <c r="B59" s="960"/>
      <c r="C59" s="882"/>
      <c r="D59" s="1214"/>
      <c r="E59" s="820"/>
      <c r="F59" s="256" t="s">
        <v>114</v>
      </c>
      <c r="G59" s="251" t="s">
        <v>243</v>
      </c>
      <c r="H59" s="244" t="s">
        <v>74</v>
      </c>
      <c r="I59" s="259" t="s">
        <v>40</v>
      </c>
      <c r="J59" s="251">
        <v>40</v>
      </c>
      <c r="K59" s="251">
        <v>183</v>
      </c>
      <c r="L59" s="251">
        <v>150</v>
      </c>
      <c r="M59" s="244" t="s">
        <v>43</v>
      </c>
    </row>
    <row r="60" spans="1:13" ht="10.5" customHeight="1" x14ac:dyDescent="0.2">
      <c r="A60" s="967"/>
      <c r="B60" s="960"/>
      <c r="C60" s="882"/>
      <c r="D60" s="1214"/>
      <c r="E60" s="820"/>
      <c r="F60" s="256" t="s">
        <v>246</v>
      </c>
      <c r="G60" s="251" t="s">
        <v>243</v>
      </c>
      <c r="H60" s="244" t="s">
        <v>74</v>
      </c>
      <c r="I60" s="259" t="s">
        <v>40</v>
      </c>
      <c r="J60" s="251">
        <v>15</v>
      </c>
      <c r="K60" s="251">
        <v>56.2</v>
      </c>
      <c r="L60" s="251">
        <v>50</v>
      </c>
      <c r="M60" s="244" t="s">
        <v>43</v>
      </c>
    </row>
    <row r="61" spans="1:13" ht="9.75" customHeight="1" x14ac:dyDescent="0.2">
      <c r="A61" s="967"/>
      <c r="B61" s="960"/>
      <c r="C61" s="882"/>
      <c r="D61" s="1214"/>
      <c r="E61" s="820"/>
      <c r="F61" s="256" t="s">
        <v>117</v>
      </c>
      <c r="G61" s="581" t="s">
        <v>243</v>
      </c>
      <c r="H61" s="259" t="s">
        <v>40</v>
      </c>
      <c r="I61" s="259" t="s">
        <v>40</v>
      </c>
      <c r="J61" s="259">
        <v>50</v>
      </c>
      <c r="K61" s="259">
        <v>102.9</v>
      </c>
      <c r="L61" s="251">
        <v>100</v>
      </c>
      <c r="M61" s="244" t="s">
        <v>43</v>
      </c>
    </row>
    <row r="62" spans="1:13" ht="9.75" customHeight="1" x14ac:dyDescent="0.2">
      <c r="A62" s="967"/>
      <c r="B62" s="960"/>
      <c r="C62" s="882"/>
      <c r="D62" s="1214"/>
      <c r="E62" s="820"/>
      <c r="F62" s="256" t="s">
        <v>120</v>
      </c>
      <c r="G62" s="581" t="s">
        <v>243</v>
      </c>
      <c r="H62" s="259" t="s">
        <v>40</v>
      </c>
      <c r="I62" s="259" t="s">
        <v>40</v>
      </c>
      <c r="J62" s="259">
        <v>50</v>
      </c>
      <c r="K62" s="259">
        <v>105.7</v>
      </c>
      <c r="L62" s="251">
        <v>100</v>
      </c>
      <c r="M62" s="244" t="s">
        <v>43</v>
      </c>
    </row>
    <row r="63" spans="1:13" ht="9.75" customHeight="1" x14ac:dyDescent="0.2">
      <c r="A63" s="967"/>
      <c r="B63" s="960"/>
      <c r="C63" s="882"/>
      <c r="D63" s="1214"/>
      <c r="E63" s="820"/>
      <c r="F63" s="256" t="s">
        <v>121</v>
      </c>
      <c r="G63" s="581" t="s">
        <v>243</v>
      </c>
      <c r="H63" s="259" t="s">
        <v>40</v>
      </c>
      <c r="I63" s="259" t="s">
        <v>40</v>
      </c>
      <c r="J63" s="259">
        <v>50</v>
      </c>
      <c r="K63" s="259">
        <v>104.7</v>
      </c>
      <c r="L63" s="251">
        <v>100</v>
      </c>
      <c r="M63" s="244" t="s">
        <v>43</v>
      </c>
    </row>
    <row r="64" spans="1:13" ht="9.75" customHeight="1" x14ac:dyDescent="0.2">
      <c r="A64" s="967"/>
      <c r="B64" s="960"/>
      <c r="C64" s="882"/>
      <c r="D64" s="1214"/>
      <c r="E64" s="820"/>
      <c r="F64" s="256" t="s">
        <v>122</v>
      </c>
      <c r="G64" s="581" t="s">
        <v>243</v>
      </c>
      <c r="H64" s="259" t="s">
        <v>40</v>
      </c>
      <c r="I64" s="259" t="s">
        <v>40</v>
      </c>
      <c r="J64" s="259">
        <v>50</v>
      </c>
      <c r="K64" s="259">
        <v>102.9</v>
      </c>
      <c r="L64" s="251">
        <v>100</v>
      </c>
      <c r="M64" s="244" t="s">
        <v>43</v>
      </c>
    </row>
    <row r="65" spans="1:13" ht="9.75" customHeight="1" x14ac:dyDescent="0.2">
      <c r="A65" s="967"/>
      <c r="B65" s="960"/>
      <c r="C65" s="882"/>
      <c r="D65" s="1214"/>
      <c r="E65" s="820"/>
      <c r="F65" s="256" t="s">
        <v>123</v>
      </c>
      <c r="G65" s="581" t="s">
        <v>243</v>
      </c>
      <c r="H65" s="259" t="s">
        <v>40</v>
      </c>
      <c r="I65" s="259" t="s">
        <v>40</v>
      </c>
      <c r="J65" s="259">
        <v>50</v>
      </c>
      <c r="K65" s="259">
        <v>110.1</v>
      </c>
      <c r="L65" s="251">
        <v>100</v>
      </c>
      <c r="M65" s="244" t="s">
        <v>43</v>
      </c>
    </row>
    <row r="66" spans="1:13" ht="9.75" customHeight="1" x14ac:dyDescent="0.2">
      <c r="A66" s="967"/>
      <c r="B66" s="960"/>
      <c r="C66" s="882"/>
      <c r="D66" s="1214"/>
      <c r="E66" s="820"/>
      <c r="F66" s="256" t="s">
        <v>124</v>
      </c>
      <c r="G66" s="581" t="s">
        <v>243</v>
      </c>
      <c r="H66" s="259" t="s">
        <v>40</v>
      </c>
      <c r="I66" s="259" t="s">
        <v>40</v>
      </c>
      <c r="J66" s="259">
        <v>50</v>
      </c>
      <c r="K66" s="274">
        <v>102.6</v>
      </c>
      <c r="L66" s="273">
        <v>100</v>
      </c>
      <c r="M66" s="244" t="s">
        <v>43</v>
      </c>
    </row>
    <row r="67" spans="1:13" ht="9.75" customHeight="1" x14ac:dyDescent="0.2">
      <c r="A67" s="967"/>
      <c r="B67" s="960"/>
      <c r="C67" s="882"/>
      <c r="D67" s="1214"/>
      <c r="E67" s="820"/>
      <c r="F67" s="256" t="s">
        <v>125</v>
      </c>
      <c r="G67" s="581" t="s">
        <v>243</v>
      </c>
      <c r="H67" s="259" t="s">
        <v>40</v>
      </c>
      <c r="I67" s="259" t="s">
        <v>40</v>
      </c>
      <c r="J67" s="259">
        <v>50</v>
      </c>
      <c r="K67" s="259">
        <v>103.8</v>
      </c>
      <c r="L67" s="251">
        <v>100</v>
      </c>
      <c r="M67" s="244" t="s">
        <v>43</v>
      </c>
    </row>
    <row r="68" spans="1:13" ht="9.75" customHeight="1" x14ac:dyDescent="0.2">
      <c r="A68" s="967"/>
      <c r="B68" s="960"/>
      <c r="C68" s="882"/>
      <c r="D68" s="1214"/>
      <c r="E68" s="820"/>
      <c r="F68" s="256" t="s">
        <v>126</v>
      </c>
      <c r="G68" s="581" t="s">
        <v>243</v>
      </c>
      <c r="H68" s="259" t="s">
        <v>40</v>
      </c>
      <c r="I68" s="259" t="s">
        <v>40</v>
      </c>
      <c r="J68" s="259">
        <v>50</v>
      </c>
      <c r="K68" s="259">
        <v>111.2</v>
      </c>
      <c r="L68" s="251">
        <v>100</v>
      </c>
      <c r="M68" s="244" t="s">
        <v>43</v>
      </c>
    </row>
    <row r="69" spans="1:13" ht="9.75" customHeight="1" x14ac:dyDescent="0.2">
      <c r="A69" s="967"/>
      <c r="B69" s="960"/>
      <c r="C69" s="882"/>
      <c r="D69" s="1214"/>
      <c r="E69" s="820"/>
      <c r="F69" s="269" t="s">
        <v>127</v>
      </c>
      <c r="G69" s="581" t="s">
        <v>243</v>
      </c>
      <c r="H69" s="259" t="s">
        <v>40</v>
      </c>
      <c r="I69" s="259" t="s">
        <v>40</v>
      </c>
      <c r="J69" s="259">
        <v>50</v>
      </c>
      <c r="K69" s="259">
        <v>105.3</v>
      </c>
      <c r="L69" s="251">
        <v>100</v>
      </c>
      <c r="M69" s="244" t="s">
        <v>43</v>
      </c>
    </row>
    <row r="70" spans="1:13" ht="9.75" customHeight="1" x14ac:dyDescent="0.2">
      <c r="A70" s="967"/>
      <c r="B70" s="960"/>
      <c r="C70" s="882"/>
      <c r="D70" s="1214"/>
      <c r="E70" s="820"/>
      <c r="F70" s="618" t="s">
        <v>128</v>
      </c>
      <c r="G70" s="652" t="s">
        <v>243</v>
      </c>
      <c r="H70" s="259" t="s">
        <v>40</v>
      </c>
      <c r="I70" s="259" t="s">
        <v>40</v>
      </c>
      <c r="J70" s="619">
        <v>25</v>
      </c>
      <c r="K70" s="619">
        <v>52.7</v>
      </c>
      <c r="L70" s="251">
        <v>50</v>
      </c>
      <c r="M70" s="244" t="s">
        <v>43</v>
      </c>
    </row>
    <row r="71" spans="1:13" ht="9.75" customHeight="1" x14ac:dyDescent="0.2">
      <c r="A71" s="967"/>
      <c r="B71" s="960"/>
      <c r="C71" s="882"/>
      <c r="D71" s="1214"/>
      <c r="E71" s="820"/>
      <c r="F71" s="618" t="s">
        <v>129</v>
      </c>
      <c r="G71" s="581" t="s">
        <v>243</v>
      </c>
      <c r="H71" s="259" t="s">
        <v>40</v>
      </c>
      <c r="I71" s="259" t="s">
        <v>40</v>
      </c>
      <c r="J71" s="619">
        <v>50</v>
      </c>
      <c r="K71" s="619">
        <v>102.4</v>
      </c>
      <c r="L71" s="658">
        <v>100</v>
      </c>
      <c r="M71" s="244" t="s">
        <v>43</v>
      </c>
    </row>
    <row r="72" spans="1:13" ht="9.75" customHeight="1" x14ac:dyDescent="0.2">
      <c r="A72" s="967"/>
      <c r="B72" s="960"/>
      <c r="C72" s="882"/>
      <c r="D72" s="1214"/>
      <c r="E72" s="820"/>
      <c r="F72" s="618" t="s">
        <v>130</v>
      </c>
      <c r="G72" s="581" t="s">
        <v>243</v>
      </c>
      <c r="H72" s="259" t="s">
        <v>40</v>
      </c>
      <c r="I72" s="259" t="s">
        <v>40</v>
      </c>
      <c r="J72" s="619">
        <v>10</v>
      </c>
      <c r="K72" s="619">
        <v>22</v>
      </c>
      <c r="L72" s="658">
        <v>20</v>
      </c>
      <c r="M72" s="244" t="s">
        <v>43</v>
      </c>
    </row>
    <row r="73" spans="1:13" ht="9.75" customHeight="1" x14ac:dyDescent="0.2">
      <c r="A73" s="967"/>
      <c r="B73" s="960"/>
      <c r="C73" s="882"/>
      <c r="D73" s="1214"/>
      <c r="E73" s="820"/>
      <c r="F73" s="269" t="s">
        <v>131</v>
      </c>
      <c r="G73" s="581" t="s">
        <v>243</v>
      </c>
      <c r="H73" s="259" t="s">
        <v>40</v>
      </c>
      <c r="I73" s="259" t="s">
        <v>40</v>
      </c>
      <c r="J73" s="619">
        <v>50</v>
      </c>
      <c r="K73" s="619">
        <v>102.9</v>
      </c>
      <c r="L73" s="658">
        <v>100</v>
      </c>
      <c r="M73" s="244" t="s">
        <v>43</v>
      </c>
    </row>
    <row r="74" spans="1:13" ht="9.75" customHeight="1" x14ac:dyDescent="0.2">
      <c r="A74" s="967"/>
      <c r="B74" s="960"/>
      <c r="C74" s="882"/>
      <c r="D74" s="1214"/>
      <c r="E74" s="820"/>
      <c r="F74" s="663" t="s">
        <v>218</v>
      </c>
      <c r="G74" s="657" t="s">
        <v>243</v>
      </c>
      <c r="H74" s="264" t="s">
        <v>40</v>
      </c>
      <c r="I74" s="264" t="s">
        <v>40</v>
      </c>
      <c r="J74" s="664">
        <v>25</v>
      </c>
      <c r="K74" s="664">
        <v>56.1</v>
      </c>
      <c r="L74" s="664" t="s">
        <v>42</v>
      </c>
      <c r="M74" s="245" t="s">
        <v>43</v>
      </c>
    </row>
    <row r="75" spans="1:13" ht="9.75" customHeight="1" x14ac:dyDescent="0.2">
      <c r="A75" s="967"/>
      <c r="B75" s="960"/>
      <c r="C75" s="882"/>
      <c r="D75" s="1214"/>
      <c r="E75" s="820"/>
      <c r="F75" s="10"/>
      <c r="G75" s="11"/>
      <c r="H75" s="11"/>
      <c r="I75" s="11"/>
      <c r="J75" s="11"/>
      <c r="K75" s="11"/>
      <c r="L75" s="11"/>
      <c r="M75" s="11"/>
    </row>
    <row r="76" spans="1:13" ht="9.75" customHeight="1" x14ac:dyDescent="0.2">
      <c r="A76" s="968"/>
      <c r="B76" s="961"/>
      <c r="C76" s="882"/>
      <c r="D76" s="1215"/>
      <c r="E76" s="821"/>
      <c r="F76" s="21"/>
      <c r="G76" s="17"/>
      <c r="H76" s="17"/>
      <c r="I76" s="17"/>
      <c r="J76" s="17"/>
      <c r="K76" s="17"/>
      <c r="L76" s="17"/>
      <c r="M76" s="17"/>
    </row>
    <row r="77" spans="1:13" ht="9.75" customHeight="1" x14ac:dyDescent="0.2">
      <c r="A77" s="956" t="s">
        <v>12</v>
      </c>
      <c r="B77" s="989" t="s">
        <v>327</v>
      </c>
      <c r="C77" s="882"/>
      <c r="D77" s="1216">
        <f>M10</f>
        <v>246</v>
      </c>
      <c r="E77" s="819">
        <v>250</v>
      </c>
      <c r="F77" s="669" t="s">
        <v>132</v>
      </c>
      <c r="G77" s="670" t="s">
        <v>243</v>
      </c>
      <c r="H77" s="671"/>
      <c r="I77" s="278" t="s">
        <v>88</v>
      </c>
      <c r="J77" s="278"/>
      <c r="K77" s="278">
        <v>106.53</v>
      </c>
      <c r="L77" s="278">
        <v>100</v>
      </c>
      <c r="M77" s="672" t="s">
        <v>43</v>
      </c>
    </row>
    <row r="78" spans="1:13" ht="9.75" customHeight="1" x14ac:dyDescent="0.2">
      <c r="A78" s="957"/>
      <c r="B78" s="967"/>
      <c r="C78" s="882"/>
      <c r="D78" s="1217"/>
      <c r="E78" s="820"/>
      <c r="F78" s="673" t="s">
        <v>133</v>
      </c>
      <c r="G78" s="674" t="s">
        <v>243</v>
      </c>
      <c r="H78" s="675"/>
      <c r="I78" s="264" t="s">
        <v>88</v>
      </c>
      <c r="J78" s="666"/>
      <c r="K78" s="666">
        <v>10.7</v>
      </c>
      <c r="L78" s="264">
        <v>10</v>
      </c>
      <c r="M78" s="258" t="s">
        <v>43</v>
      </c>
    </row>
    <row r="79" spans="1:13" ht="9.75" customHeight="1" x14ac:dyDescent="0.2">
      <c r="A79" s="957"/>
      <c r="B79" s="967"/>
      <c r="C79" s="882"/>
      <c r="D79" s="1217"/>
      <c r="E79" s="820"/>
      <c r="F79" s="283" t="s">
        <v>229</v>
      </c>
      <c r="G79" s="674" t="s">
        <v>243</v>
      </c>
      <c r="H79" s="675"/>
      <c r="I79" s="666" t="s">
        <v>40</v>
      </c>
      <c r="J79" s="666"/>
      <c r="K79" s="666">
        <v>6.18</v>
      </c>
      <c r="L79" s="264" t="s">
        <v>42</v>
      </c>
      <c r="M79" s="258" t="s">
        <v>43</v>
      </c>
    </row>
    <row r="80" spans="1:13" ht="9.75" customHeight="1" x14ac:dyDescent="0.2">
      <c r="A80" s="957"/>
      <c r="B80" s="967"/>
      <c r="C80" s="882"/>
      <c r="D80" s="1217"/>
      <c r="E80" s="820"/>
      <c r="F80" s="667" t="s">
        <v>135</v>
      </c>
      <c r="G80" s="676" t="s">
        <v>243</v>
      </c>
      <c r="H80" s="313"/>
      <c r="I80" s="264" t="s">
        <v>40</v>
      </c>
      <c r="J80" s="313"/>
      <c r="K80" s="313">
        <v>17.21</v>
      </c>
      <c r="L80" s="313">
        <v>16</v>
      </c>
      <c r="M80" s="258" t="s">
        <v>43</v>
      </c>
    </row>
    <row r="81" spans="1:14" ht="9.75" customHeight="1" x14ac:dyDescent="0.2">
      <c r="A81" s="957"/>
      <c r="B81" s="967"/>
      <c r="C81" s="882"/>
      <c r="D81" s="1217"/>
      <c r="E81" s="820"/>
      <c r="F81" s="283" t="s">
        <v>141</v>
      </c>
      <c r="G81" s="674" t="s">
        <v>243</v>
      </c>
      <c r="H81" s="675"/>
      <c r="I81" s="666" t="s">
        <v>40</v>
      </c>
      <c r="J81" s="264"/>
      <c r="K81" s="264">
        <v>50.39</v>
      </c>
      <c r="L81" s="264">
        <v>45</v>
      </c>
      <c r="M81" s="675" t="s">
        <v>43</v>
      </c>
    </row>
    <row r="82" spans="1:14" ht="9.75" customHeight="1" x14ac:dyDescent="0.2">
      <c r="A82" s="957"/>
      <c r="B82" s="967"/>
      <c r="C82" s="882"/>
      <c r="D82" s="1217"/>
      <c r="E82" s="820"/>
      <c r="F82" s="312" t="s">
        <v>138</v>
      </c>
      <c r="G82" s="677" t="s">
        <v>243</v>
      </c>
      <c r="H82" s="314"/>
      <c r="I82" s="315" t="s">
        <v>40</v>
      </c>
      <c r="J82" s="313"/>
      <c r="K82" s="313">
        <v>6.68</v>
      </c>
      <c r="L82" s="313" t="s">
        <v>42</v>
      </c>
      <c r="M82" s="314" t="s">
        <v>43</v>
      </c>
    </row>
    <row r="83" spans="1:14" ht="9.75" customHeight="1" x14ac:dyDescent="0.2">
      <c r="A83" s="957"/>
      <c r="B83" s="967"/>
      <c r="C83" s="882"/>
      <c r="D83" s="1217"/>
      <c r="E83" s="820"/>
      <c r="F83" s="312" t="s">
        <v>247</v>
      </c>
      <c r="G83" s="677" t="s">
        <v>243</v>
      </c>
      <c r="H83" s="314"/>
      <c r="I83" s="315" t="s">
        <v>40</v>
      </c>
      <c r="J83" s="313"/>
      <c r="K83" s="313">
        <v>11.47</v>
      </c>
      <c r="L83" s="313">
        <v>10</v>
      </c>
      <c r="M83" s="314" t="s">
        <v>43</v>
      </c>
    </row>
    <row r="84" spans="1:14" ht="9.75" customHeight="1" x14ac:dyDescent="0.2">
      <c r="A84" s="957"/>
      <c r="B84" s="967"/>
      <c r="C84" s="882"/>
      <c r="D84" s="1217"/>
      <c r="E84" s="820"/>
      <c r="F84" s="312" t="s">
        <v>248</v>
      </c>
      <c r="G84" s="677" t="s">
        <v>243</v>
      </c>
      <c r="H84" s="314"/>
      <c r="I84" s="315" t="s">
        <v>40</v>
      </c>
      <c r="J84" s="313"/>
      <c r="K84" s="313">
        <v>11.21</v>
      </c>
      <c r="L84" s="313" t="s">
        <v>42</v>
      </c>
      <c r="M84" s="314" t="s">
        <v>43</v>
      </c>
    </row>
    <row r="85" spans="1:14" ht="9.75" customHeight="1" x14ac:dyDescent="0.2">
      <c r="A85" s="957"/>
      <c r="B85" s="967"/>
      <c r="C85" s="882"/>
      <c r="D85" s="1217"/>
      <c r="E85" s="820"/>
      <c r="F85" s="312" t="s">
        <v>136</v>
      </c>
      <c r="G85" s="677" t="s">
        <v>243</v>
      </c>
      <c r="H85" s="314"/>
      <c r="I85" s="315" t="s">
        <v>40</v>
      </c>
      <c r="J85" s="313"/>
      <c r="K85" s="313">
        <v>12.53</v>
      </c>
      <c r="L85" s="313" t="s">
        <v>42</v>
      </c>
      <c r="M85" s="314" t="s">
        <v>43</v>
      </c>
    </row>
    <row r="86" spans="1:14" ht="9.75" customHeight="1" x14ac:dyDescent="0.2">
      <c r="A86" s="957"/>
      <c r="B86" s="967"/>
      <c r="C86" s="882"/>
      <c r="D86" s="1217"/>
      <c r="E86" s="820"/>
      <c r="F86" s="312" t="s">
        <v>143</v>
      </c>
      <c r="G86" s="677" t="s">
        <v>243</v>
      </c>
      <c r="H86" s="314"/>
      <c r="I86" s="315" t="s">
        <v>40</v>
      </c>
      <c r="J86" s="313"/>
      <c r="K86" s="313">
        <v>44.69</v>
      </c>
      <c r="L86" s="313">
        <v>40</v>
      </c>
      <c r="M86" s="314" t="s">
        <v>43</v>
      </c>
    </row>
    <row r="87" spans="1:14" ht="9.75" customHeight="1" x14ac:dyDescent="0.2">
      <c r="A87" s="957"/>
      <c r="B87" s="967"/>
      <c r="C87" s="882"/>
      <c r="D87" s="1217"/>
      <c r="E87" s="820"/>
      <c r="F87" s="312" t="s">
        <v>144</v>
      </c>
      <c r="G87" s="677" t="s">
        <v>243</v>
      </c>
      <c r="H87" s="314"/>
      <c r="I87" s="315" t="s">
        <v>40</v>
      </c>
      <c r="J87" s="313"/>
      <c r="K87" s="313">
        <v>17.739999999999998</v>
      </c>
      <c r="L87" s="313" t="s">
        <v>42</v>
      </c>
      <c r="M87" s="314" t="s">
        <v>43</v>
      </c>
    </row>
    <row r="88" spans="1:14" ht="9.75" customHeight="1" x14ac:dyDescent="0.2">
      <c r="A88" s="957"/>
      <c r="B88" s="967"/>
      <c r="C88" s="882"/>
      <c r="D88" s="1217"/>
      <c r="E88" s="820"/>
      <c r="F88" s="312" t="s">
        <v>145</v>
      </c>
      <c r="G88" s="677" t="s">
        <v>243</v>
      </c>
      <c r="H88" s="314"/>
      <c r="I88" s="315" t="s">
        <v>40</v>
      </c>
      <c r="J88" s="313"/>
      <c r="K88" s="313">
        <v>24.02</v>
      </c>
      <c r="L88" s="313">
        <v>20</v>
      </c>
      <c r="M88" s="314" t="s">
        <v>43</v>
      </c>
    </row>
    <row r="89" spans="1:14" ht="9.75" customHeight="1" x14ac:dyDescent="0.2">
      <c r="A89" s="957"/>
      <c r="B89" s="967"/>
      <c r="C89" s="882"/>
      <c r="D89" s="1217"/>
      <c r="E89" s="820"/>
      <c r="F89" s="281" t="s">
        <v>139</v>
      </c>
      <c r="G89" s="678" t="s">
        <v>243</v>
      </c>
      <c r="H89" s="297"/>
      <c r="I89" s="306" t="s">
        <v>40</v>
      </c>
      <c r="J89" s="286"/>
      <c r="K89" s="286">
        <v>12.73</v>
      </c>
      <c r="L89" s="286">
        <v>10</v>
      </c>
      <c r="M89" s="297" t="s">
        <v>43</v>
      </c>
    </row>
    <row r="90" spans="1:14" ht="9.75" customHeight="1" x14ac:dyDescent="0.2">
      <c r="A90" s="957"/>
      <c r="B90" s="967"/>
      <c r="C90" s="882"/>
      <c r="D90" s="1217"/>
      <c r="E90" s="820"/>
      <c r="F90" s="679"/>
      <c r="G90" s="680"/>
      <c r="H90" s="680"/>
      <c r="I90" s="680"/>
      <c r="J90" s="680"/>
      <c r="K90" s="680"/>
      <c r="L90" s="680"/>
      <c r="M90" s="680"/>
    </row>
    <row r="91" spans="1:14" ht="9.75" customHeight="1" x14ac:dyDescent="0.2">
      <c r="A91" s="957"/>
      <c r="B91" s="967"/>
      <c r="C91" s="882"/>
      <c r="D91" s="1217"/>
      <c r="E91" s="820"/>
      <c r="F91" s="681"/>
      <c r="G91" s="682"/>
      <c r="H91" s="682"/>
      <c r="I91" s="682"/>
      <c r="J91" s="682"/>
      <c r="K91" s="682"/>
      <c r="L91" s="682"/>
      <c r="M91" s="682"/>
    </row>
    <row r="92" spans="1:14" ht="9.75" customHeight="1" x14ac:dyDescent="0.2">
      <c r="A92" s="958"/>
      <c r="B92" s="968"/>
      <c r="C92" s="882"/>
      <c r="D92" s="1218"/>
      <c r="E92" s="821"/>
      <c r="F92" s="683"/>
      <c r="G92" s="684"/>
      <c r="H92" s="684"/>
      <c r="I92" s="684"/>
      <c r="J92" s="684"/>
      <c r="K92" s="684"/>
      <c r="L92" s="684"/>
      <c r="M92" s="684"/>
    </row>
    <row r="93" spans="1:14" ht="9.75" customHeight="1" x14ac:dyDescent="0.2">
      <c r="A93" s="956" t="s">
        <v>16</v>
      </c>
      <c r="B93" s="989" t="s">
        <v>328</v>
      </c>
      <c r="C93" s="882"/>
      <c r="D93" s="1216">
        <f>L10</f>
        <v>19.5</v>
      </c>
      <c r="E93" s="819">
        <v>20</v>
      </c>
      <c r="F93" s="685" t="s">
        <v>160</v>
      </c>
      <c r="G93" s="670" t="s">
        <v>243</v>
      </c>
      <c r="H93" s="671"/>
      <c r="I93" s="686" t="s">
        <v>88</v>
      </c>
      <c r="J93" s="686"/>
      <c r="K93" s="686">
        <v>5.1100000000000003</v>
      </c>
      <c r="L93" s="687" t="s">
        <v>42</v>
      </c>
      <c r="M93" s="672" t="s">
        <v>43</v>
      </c>
      <c r="N93" s="335"/>
    </row>
    <row r="94" spans="1:14" ht="9.75" customHeight="1" x14ac:dyDescent="0.2">
      <c r="A94" s="957"/>
      <c r="B94" s="967"/>
      <c r="C94" s="882"/>
      <c r="D94" s="1217"/>
      <c r="E94" s="820"/>
      <c r="F94" s="688" t="s">
        <v>163</v>
      </c>
      <c r="G94" s="674" t="s">
        <v>243</v>
      </c>
      <c r="H94" s="674"/>
      <c r="I94" s="674" t="s">
        <v>88</v>
      </c>
      <c r="J94" s="674"/>
      <c r="K94" s="674">
        <v>15.59</v>
      </c>
      <c r="L94" s="674">
        <v>15</v>
      </c>
      <c r="M94" s="258" t="s">
        <v>43</v>
      </c>
      <c r="N94" s="335"/>
    </row>
    <row r="95" spans="1:14" ht="9.75" customHeight="1" x14ac:dyDescent="0.2">
      <c r="A95" s="957"/>
      <c r="B95" s="968"/>
      <c r="C95" s="882"/>
      <c r="D95" s="1218"/>
      <c r="E95" s="821"/>
      <c r="F95" s="34"/>
      <c r="G95" s="13"/>
      <c r="H95" s="13"/>
      <c r="I95" s="17"/>
      <c r="J95" s="13"/>
      <c r="K95" s="13"/>
      <c r="L95" s="13"/>
      <c r="M95" s="13"/>
    </row>
    <row r="96" spans="1:14" ht="11.25" customHeight="1" x14ac:dyDescent="0.2">
      <c r="A96" s="956" t="s">
        <v>17</v>
      </c>
      <c r="B96" s="989" t="s">
        <v>313</v>
      </c>
      <c r="C96" s="882"/>
      <c r="D96" s="1219"/>
      <c r="E96" s="819">
        <v>10</v>
      </c>
      <c r="F96" s="423"/>
      <c r="G96" s="27"/>
      <c r="H96" s="27"/>
      <c r="I96" s="27"/>
      <c r="J96" s="27"/>
      <c r="K96" s="27"/>
      <c r="L96" s="27"/>
      <c r="M96" s="27"/>
    </row>
    <row r="97" spans="1:13" ht="11.25" customHeight="1" x14ac:dyDescent="0.2">
      <c r="A97" s="957"/>
      <c r="B97" s="967"/>
      <c r="C97" s="882"/>
      <c r="D97" s="1220"/>
      <c r="E97" s="820"/>
      <c r="F97" s="689" t="s">
        <v>164</v>
      </c>
      <c r="G97" s="690" t="s">
        <v>243</v>
      </c>
      <c r="H97" s="691"/>
      <c r="I97" s="644" t="s">
        <v>40</v>
      </c>
      <c r="J97" s="692"/>
      <c r="K97" s="693">
        <v>6.7</v>
      </c>
      <c r="L97" s="694">
        <v>6</v>
      </c>
      <c r="M97" s="311" t="s">
        <v>43</v>
      </c>
    </row>
    <row r="98" spans="1:13" ht="11.25" customHeight="1" x14ac:dyDescent="0.2">
      <c r="A98" s="957"/>
      <c r="B98" s="967"/>
      <c r="C98" s="882"/>
      <c r="D98" s="1220"/>
      <c r="E98" s="820"/>
      <c r="F98" s="422"/>
      <c r="G98" s="70"/>
      <c r="H98" s="70"/>
      <c r="I98" s="70"/>
      <c r="J98" s="70"/>
      <c r="K98" s="70"/>
      <c r="L98" s="70"/>
      <c r="M98" s="70"/>
    </row>
    <row r="99" spans="1:13" ht="11.25" customHeight="1" x14ac:dyDescent="0.2">
      <c r="A99" s="958"/>
      <c r="B99" s="968"/>
      <c r="C99" s="883"/>
      <c r="D99" s="1221"/>
      <c r="E99" s="821"/>
      <c r="F99" s="437"/>
      <c r="G99" s="77"/>
      <c r="H99" s="77"/>
      <c r="I99" s="77"/>
      <c r="J99" s="77"/>
      <c r="K99" s="77"/>
      <c r="L99" s="77"/>
      <c r="M99" s="77"/>
    </row>
    <row r="100" spans="1:13" ht="27" customHeight="1" x14ac:dyDescent="0.2">
      <c r="A100" s="1205" t="s">
        <v>281</v>
      </c>
      <c r="B100" s="1206"/>
      <c r="C100" s="350" t="s">
        <v>300</v>
      </c>
      <c r="D100" s="1209" t="s">
        <v>321</v>
      </c>
      <c r="E100" s="1210"/>
      <c r="F100" s="1197" t="s">
        <v>284</v>
      </c>
      <c r="G100" s="1197" t="s">
        <v>285</v>
      </c>
      <c r="H100" s="1197" t="s">
        <v>286</v>
      </c>
      <c r="I100" s="1197" t="s">
        <v>287</v>
      </c>
      <c r="J100" s="1197" t="s">
        <v>288</v>
      </c>
      <c r="K100" s="1197" t="s">
        <v>289</v>
      </c>
      <c r="L100" s="1197" t="s">
        <v>290</v>
      </c>
      <c r="M100" s="1199" t="s">
        <v>291</v>
      </c>
    </row>
    <row r="101" spans="1:13" ht="26.25" customHeight="1" thickBot="1" x14ac:dyDescent="0.25">
      <c r="A101" s="1207"/>
      <c r="B101" s="1208"/>
      <c r="C101" s="350" t="s">
        <v>301</v>
      </c>
      <c r="D101" s="350" t="s">
        <v>301</v>
      </c>
      <c r="E101" s="350" t="s">
        <v>280</v>
      </c>
      <c r="F101" s="1198"/>
      <c r="G101" s="1198"/>
      <c r="H101" s="1198"/>
      <c r="I101" s="1198"/>
      <c r="J101" s="1198"/>
      <c r="K101" s="1198"/>
      <c r="L101" s="1198"/>
      <c r="M101" s="1200"/>
    </row>
    <row r="102" spans="1:13" ht="12" customHeight="1" thickBot="1" x14ac:dyDescent="0.25">
      <c r="A102" s="1222" t="s">
        <v>18</v>
      </c>
      <c r="B102" s="1223"/>
      <c r="C102" s="136">
        <f>((C14*0.15))+(C14*0.03)</f>
        <v>54</v>
      </c>
      <c r="D102" s="137">
        <f>C102</f>
        <v>54</v>
      </c>
      <c r="E102" s="149">
        <f>E103+E112+E117+E121</f>
        <v>60</v>
      </c>
      <c r="F102" s="161"/>
      <c r="G102" s="176"/>
      <c r="H102" s="1211"/>
      <c r="I102" s="1211"/>
      <c r="J102" s="1211"/>
      <c r="K102" s="1211"/>
      <c r="L102" s="1211"/>
      <c r="M102" s="1212"/>
    </row>
    <row r="103" spans="1:13" ht="12" customHeight="1" x14ac:dyDescent="0.2">
      <c r="A103" s="956" t="s">
        <v>19</v>
      </c>
      <c r="B103" s="989" t="s">
        <v>314</v>
      </c>
      <c r="C103" s="1224"/>
      <c r="D103" s="157"/>
      <c r="E103" s="819">
        <v>15</v>
      </c>
      <c r="F103" s="695" t="s">
        <v>249</v>
      </c>
      <c r="G103" s="640" t="s">
        <v>243</v>
      </c>
      <c r="H103" s="319" t="s">
        <v>154</v>
      </c>
      <c r="I103" s="319" t="s">
        <v>152</v>
      </c>
      <c r="J103" s="696">
        <v>1</v>
      </c>
      <c r="K103" s="696">
        <v>1</v>
      </c>
      <c r="L103" s="319">
        <v>5</v>
      </c>
      <c r="M103" s="584" t="s">
        <v>155</v>
      </c>
    </row>
    <row r="104" spans="1:13" ht="12.75" customHeight="1" x14ac:dyDescent="0.2">
      <c r="A104" s="957"/>
      <c r="B104" s="967"/>
      <c r="C104" s="1225"/>
      <c r="D104" s="158"/>
      <c r="E104" s="820"/>
      <c r="F104" s="589" t="s">
        <v>231</v>
      </c>
      <c r="G104" s="640" t="s">
        <v>243</v>
      </c>
      <c r="H104" s="319" t="s">
        <v>154</v>
      </c>
      <c r="I104" s="319" t="s">
        <v>152</v>
      </c>
      <c r="J104" s="696">
        <v>1</v>
      </c>
      <c r="K104" s="696">
        <v>1</v>
      </c>
      <c r="L104" s="319">
        <v>4</v>
      </c>
      <c r="M104" s="584" t="s">
        <v>155</v>
      </c>
    </row>
    <row r="105" spans="1:13" ht="12" customHeight="1" x14ac:dyDescent="0.2">
      <c r="A105" s="957"/>
      <c r="B105" s="967"/>
      <c r="C105" s="1225"/>
      <c r="D105" s="158"/>
      <c r="E105" s="820"/>
      <c r="F105" s="639" t="s">
        <v>165</v>
      </c>
      <c r="G105" s="640" t="s">
        <v>243</v>
      </c>
      <c r="H105" s="318" t="s">
        <v>154</v>
      </c>
      <c r="I105" s="318" t="s">
        <v>166</v>
      </c>
      <c r="J105" s="319">
        <v>1</v>
      </c>
      <c r="K105" s="319">
        <v>1</v>
      </c>
      <c r="L105" s="318">
        <v>10</v>
      </c>
      <c r="M105" s="584" t="s">
        <v>155</v>
      </c>
    </row>
    <row r="106" spans="1:13" ht="11.25" customHeight="1" x14ac:dyDescent="0.2">
      <c r="A106" s="957"/>
      <c r="B106" s="960"/>
      <c r="C106" s="1225"/>
      <c r="D106" s="158"/>
      <c r="E106" s="820"/>
      <c r="F106" s="639" t="s">
        <v>214</v>
      </c>
      <c r="G106" s="640" t="s">
        <v>243</v>
      </c>
      <c r="H106" s="318" t="s">
        <v>154</v>
      </c>
      <c r="I106" s="318" t="s">
        <v>166</v>
      </c>
      <c r="J106" s="319">
        <v>1</v>
      </c>
      <c r="K106" s="319">
        <v>1</v>
      </c>
      <c r="L106" s="318">
        <v>10</v>
      </c>
      <c r="M106" s="584" t="s">
        <v>155</v>
      </c>
    </row>
    <row r="107" spans="1:13" ht="11.25" customHeight="1" x14ac:dyDescent="0.2">
      <c r="A107" s="957"/>
      <c r="B107" s="960"/>
      <c r="C107" s="1225"/>
      <c r="D107" s="158"/>
      <c r="E107" s="820"/>
      <c r="F107" s="324" t="s">
        <v>221</v>
      </c>
      <c r="G107" s="640" t="s">
        <v>243</v>
      </c>
      <c r="H107" s="318" t="s">
        <v>154</v>
      </c>
      <c r="I107" s="318" t="s">
        <v>166</v>
      </c>
      <c r="J107" s="319">
        <v>1</v>
      </c>
      <c r="K107" s="319">
        <v>1</v>
      </c>
      <c r="L107" s="318">
        <v>10</v>
      </c>
      <c r="M107" s="584" t="s">
        <v>155</v>
      </c>
    </row>
    <row r="108" spans="1:13" ht="25.5" customHeight="1" x14ac:dyDescent="0.2">
      <c r="A108" s="957"/>
      <c r="B108" s="960"/>
      <c r="C108" s="1225"/>
      <c r="D108" s="158"/>
      <c r="E108" s="820"/>
      <c r="F108" s="324" t="s">
        <v>168</v>
      </c>
      <c r="G108" s="697" t="s">
        <v>243</v>
      </c>
      <c r="H108" s="587" t="s">
        <v>154</v>
      </c>
      <c r="I108" s="587" t="s">
        <v>166</v>
      </c>
      <c r="J108" s="698">
        <v>1</v>
      </c>
      <c r="K108" s="698">
        <v>1</v>
      </c>
      <c r="L108" s="587">
        <v>40</v>
      </c>
      <c r="M108" s="584" t="s">
        <v>155</v>
      </c>
    </row>
    <row r="109" spans="1:13" ht="35.25" customHeight="1" x14ac:dyDescent="0.2">
      <c r="A109" s="957"/>
      <c r="B109" s="960"/>
      <c r="C109" s="1225"/>
      <c r="D109" s="158"/>
      <c r="E109" s="820"/>
      <c r="F109" s="699" t="s">
        <v>170</v>
      </c>
      <c r="G109" s="700" t="s">
        <v>243</v>
      </c>
      <c r="H109" s="701" t="s">
        <v>154</v>
      </c>
      <c r="I109" s="701" t="s">
        <v>166</v>
      </c>
      <c r="J109" s="702">
        <v>1</v>
      </c>
      <c r="K109" s="702">
        <v>1</v>
      </c>
      <c r="L109" s="701">
        <v>40</v>
      </c>
      <c r="M109" s="703" t="s">
        <v>155</v>
      </c>
    </row>
    <row r="110" spans="1:13" ht="9.75" customHeight="1" x14ac:dyDescent="0.2">
      <c r="A110" s="957"/>
      <c r="B110" s="960"/>
      <c r="C110" s="1225"/>
      <c r="D110" s="158"/>
      <c r="E110" s="820"/>
      <c r="F110" s="14"/>
      <c r="G110" s="12"/>
      <c r="H110" s="12"/>
      <c r="I110" s="12"/>
      <c r="J110" s="12"/>
      <c r="K110" s="12"/>
      <c r="L110" s="12"/>
      <c r="M110" s="12"/>
    </row>
    <row r="111" spans="1:13" ht="9.75" customHeight="1" x14ac:dyDescent="0.2">
      <c r="A111" s="958"/>
      <c r="B111" s="968"/>
      <c r="C111" s="1226"/>
      <c r="D111" s="159"/>
      <c r="E111" s="821"/>
      <c r="F111" s="16"/>
      <c r="G111" s="18"/>
      <c r="H111" s="18"/>
      <c r="I111" s="18"/>
      <c r="J111" s="18"/>
      <c r="K111" s="18"/>
      <c r="L111" s="18"/>
      <c r="M111" s="18"/>
    </row>
    <row r="112" spans="1:13" ht="11.25" customHeight="1" x14ac:dyDescent="0.2">
      <c r="A112" s="956" t="s">
        <v>20</v>
      </c>
      <c r="B112" s="989" t="s">
        <v>315</v>
      </c>
      <c r="C112" s="1227"/>
      <c r="D112" s="157"/>
      <c r="E112" s="819">
        <v>15</v>
      </c>
      <c r="F112" s="595" t="s">
        <v>172</v>
      </c>
      <c r="G112" s="704" t="s">
        <v>243</v>
      </c>
      <c r="H112" s="401" t="s">
        <v>154</v>
      </c>
      <c r="I112" s="401" t="s">
        <v>166</v>
      </c>
      <c r="J112" s="401">
        <v>10</v>
      </c>
      <c r="K112" s="401">
        <v>10</v>
      </c>
      <c r="L112" s="705">
        <v>20</v>
      </c>
      <c r="M112" s="276" t="s">
        <v>169</v>
      </c>
    </row>
    <row r="113" spans="1:13" ht="12" customHeight="1" x14ac:dyDescent="0.2">
      <c r="A113" s="957"/>
      <c r="B113" s="967"/>
      <c r="C113" s="1225"/>
      <c r="D113" s="158"/>
      <c r="E113" s="820"/>
      <c r="F113" s="706" t="s">
        <v>173</v>
      </c>
      <c r="G113" s="652" t="s">
        <v>243</v>
      </c>
      <c r="H113" s="310" t="s">
        <v>154</v>
      </c>
      <c r="I113" s="310" t="s">
        <v>166</v>
      </c>
      <c r="J113" s="310">
        <v>10</v>
      </c>
      <c r="K113" s="310">
        <v>10</v>
      </c>
      <c r="L113" s="656">
        <v>10</v>
      </c>
      <c r="M113" s="280" t="s">
        <v>169</v>
      </c>
    </row>
    <row r="114" spans="1:13" ht="10.5" customHeight="1" x14ac:dyDescent="0.2">
      <c r="A114" s="957"/>
      <c r="B114" s="967"/>
      <c r="C114" s="1225"/>
      <c r="D114" s="158"/>
      <c r="E114" s="820"/>
      <c r="F114" s="706" t="s">
        <v>174</v>
      </c>
      <c r="G114" s="652" t="s">
        <v>243</v>
      </c>
      <c r="H114" s="310" t="s">
        <v>154</v>
      </c>
      <c r="I114" s="310" t="s">
        <v>166</v>
      </c>
      <c r="J114" s="310">
        <v>10</v>
      </c>
      <c r="K114" s="310">
        <v>10</v>
      </c>
      <c r="L114" s="656">
        <v>20</v>
      </c>
      <c r="M114" s="280" t="s">
        <v>169</v>
      </c>
    </row>
    <row r="115" spans="1:13" ht="9.75" customHeight="1" x14ac:dyDescent="0.2">
      <c r="A115" s="957"/>
      <c r="B115" s="967"/>
      <c r="C115" s="1225"/>
      <c r="D115" s="158"/>
      <c r="E115" s="820"/>
      <c r="F115" s="504"/>
      <c r="G115" s="30"/>
      <c r="H115" s="30"/>
      <c r="I115" s="30"/>
      <c r="J115" s="30"/>
      <c r="K115" s="30"/>
      <c r="L115" s="30"/>
      <c r="M115" s="12"/>
    </row>
    <row r="116" spans="1:13" ht="9.75" customHeight="1" x14ac:dyDescent="0.2">
      <c r="A116" s="958"/>
      <c r="B116" s="968"/>
      <c r="C116" s="1226"/>
      <c r="D116" s="159"/>
      <c r="E116" s="821"/>
      <c r="F116" s="34"/>
      <c r="G116" s="13"/>
      <c r="H116" s="17"/>
      <c r="I116" s="26"/>
      <c r="J116" s="17"/>
      <c r="K116" s="17"/>
      <c r="L116" s="46"/>
      <c r="M116" s="17"/>
    </row>
    <row r="117" spans="1:13" ht="9.75" customHeight="1" x14ac:dyDescent="0.2">
      <c r="A117" s="956" t="s">
        <v>21</v>
      </c>
      <c r="B117" s="989" t="s">
        <v>316</v>
      </c>
      <c r="C117" s="1227"/>
      <c r="D117" s="157"/>
      <c r="E117" s="819">
        <v>15</v>
      </c>
      <c r="F117" s="503" t="s">
        <v>175</v>
      </c>
      <c r="G117" s="704" t="s">
        <v>243</v>
      </c>
      <c r="H117" s="401"/>
      <c r="I117" s="401" t="s">
        <v>232</v>
      </c>
      <c r="J117" s="401"/>
      <c r="K117" s="401">
        <v>10</v>
      </c>
      <c r="L117" s="401">
        <v>20</v>
      </c>
      <c r="M117" s="276" t="s">
        <v>43</v>
      </c>
    </row>
    <row r="118" spans="1:13" ht="9.75" customHeight="1" x14ac:dyDescent="0.2">
      <c r="A118" s="957"/>
      <c r="B118" s="967"/>
      <c r="C118" s="1225"/>
      <c r="D118" s="158"/>
      <c r="E118" s="820"/>
      <c r="F118" s="707" t="s">
        <v>178</v>
      </c>
      <c r="G118" s="652" t="s">
        <v>243</v>
      </c>
      <c r="H118" s="310"/>
      <c r="I118" s="310" t="s">
        <v>179</v>
      </c>
      <c r="J118" s="310"/>
      <c r="K118" s="310">
        <v>5</v>
      </c>
      <c r="L118" s="282">
        <v>10</v>
      </c>
      <c r="M118" s="280" t="s">
        <v>43</v>
      </c>
    </row>
    <row r="119" spans="1:13" ht="9.75" customHeight="1" x14ac:dyDescent="0.2">
      <c r="A119" s="957"/>
      <c r="B119" s="967"/>
      <c r="C119" s="1225"/>
      <c r="D119" s="158"/>
      <c r="E119" s="820"/>
      <c r="F119" s="14"/>
      <c r="G119" s="31"/>
      <c r="H119" s="12"/>
      <c r="I119" s="31"/>
      <c r="J119" s="12"/>
      <c r="K119" s="31"/>
      <c r="L119" s="12"/>
      <c r="M119" s="12"/>
    </row>
    <row r="120" spans="1:13" ht="9.75" customHeight="1" x14ac:dyDescent="0.2">
      <c r="A120" s="958"/>
      <c r="B120" s="968"/>
      <c r="C120" s="1226"/>
      <c r="D120" s="159"/>
      <c r="E120" s="821"/>
      <c r="F120" s="34"/>
      <c r="G120" s="26"/>
      <c r="H120" s="13"/>
      <c r="I120" s="26"/>
      <c r="J120" s="13"/>
      <c r="K120" s="26"/>
      <c r="L120" s="13"/>
      <c r="M120" s="13"/>
    </row>
    <row r="121" spans="1:13" ht="9.75" customHeight="1" x14ac:dyDescent="0.2">
      <c r="A121" s="956" t="s">
        <v>22</v>
      </c>
      <c r="B121" s="989" t="s">
        <v>329</v>
      </c>
      <c r="C121" s="1227"/>
      <c r="D121" s="157"/>
      <c r="E121" s="819">
        <v>15</v>
      </c>
      <c r="F121" s="503" t="s">
        <v>250</v>
      </c>
      <c r="G121" s="704" t="s">
        <v>243</v>
      </c>
      <c r="H121" s="169"/>
      <c r="I121" s="276" t="s">
        <v>181</v>
      </c>
      <c r="J121" s="276"/>
      <c r="K121" s="248">
        <v>5.7000000000000002E-2</v>
      </c>
      <c r="L121" s="276">
        <v>0.05</v>
      </c>
      <c r="M121" s="276" t="s">
        <v>169</v>
      </c>
    </row>
    <row r="122" spans="1:13" ht="9.75" customHeight="1" x14ac:dyDescent="0.2">
      <c r="A122" s="957"/>
      <c r="B122" s="967"/>
      <c r="C122" s="1225"/>
      <c r="D122" s="158"/>
      <c r="E122" s="820"/>
      <c r="F122" s="505"/>
      <c r="G122" s="337"/>
      <c r="H122" s="337"/>
      <c r="I122" s="337"/>
      <c r="J122" s="337"/>
      <c r="K122" s="337"/>
      <c r="L122" s="337"/>
      <c r="M122" s="11"/>
    </row>
    <row r="123" spans="1:13" ht="9.75" customHeight="1" x14ac:dyDescent="0.2">
      <c r="A123" s="958"/>
      <c r="B123" s="968"/>
      <c r="C123" s="1226"/>
      <c r="D123" s="159"/>
      <c r="E123" s="821"/>
      <c r="F123" s="506"/>
      <c r="G123" s="32"/>
      <c r="H123" s="32"/>
      <c r="I123" s="32"/>
      <c r="J123" s="32"/>
      <c r="K123" s="32"/>
      <c r="L123" s="32"/>
      <c r="M123" s="18"/>
    </row>
    <row r="124" spans="1:13" x14ac:dyDescent="0.2">
      <c r="A124" s="1173" t="s">
        <v>213</v>
      </c>
      <c r="B124" s="1175" t="s">
        <v>182</v>
      </c>
      <c r="C124" s="1177"/>
      <c r="D124" s="1178"/>
      <c r="E124" s="1180">
        <v>20</v>
      </c>
      <c r="F124" s="708" t="s">
        <v>183</v>
      </c>
      <c r="G124" s="704" t="s">
        <v>243</v>
      </c>
      <c r="H124" s="169"/>
      <c r="I124" s="169" t="s">
        <v>217</v>
      </c>
      <c r="J124" s="169"/>
      <c r="K124" s="169">
        <v>3</v>
      </c>
      <c r="L124" s="170">
        <v>100</v>
      </c>
      <c r="M124" s="308" t="s">
        <v>169</v>
      </c>
    </row>
    <row r="125" spans="1:13" x14ac:dyDescent="0.2">
      <c r="A125" s="1174"/>
      <c r="B125" s="1176"/>
      <c r="C125" s="1177"/>
      <c r="D125" s="1179"/>
      <c r="E125" s="1180"/>
      <c r="F125" s="709" t="s">
        <v>184</v>
      </c>
      <c r="G125" s="710" t="s">
        <v>243</v>
      </c>
      <c r="H125" s="411"/>
      <c r="I125" s="411" t="s">
        <v>217</v>
      </c>
      <c r="J125" s="411"/>
      <c r="K125" s="411" t="s">
        <v>185</v>
      </c>
      <c r="L125" s="411">
        <v>20</v>
      </c>
      <c r="M125" s="711" t="s">
        <v>169</v>
      </c>
    </row>
    <row r="126" spans="1:13" ht="12" thickBot="1" x14ac:dyDescent="0.25">
      <c r="A126" s="130"/>
      <c r="B126" s="130" t="s">
        <v>23</v>
      </c>
      <c r="C126" s="140"/>
      <c r="D126" s="140"/>
      <c r="E126" s="52"/>
    </row>
    <row r="127" spans="1:13" ht="12" thickBot="1" x14ac:dyDescent="0.25">
      <c r="A127" s="130"/>
      <c r="B127" s="130" t="s">
        <v>27</v>
      </c>
      <c r="C127" s="48">
        <f>SUM(C19:C102)</f>
        <v>300</v>
      </c>
      <c r="D127" s="129"/>
      <c r="E127" s="52"/>
    </row>
    <row r="128" spans="1:13" ht="12" thickBot="1" x14ac:dyDescent="0.25">
      <c r="A128" s="130"/>
      <c r="B128" s="130" t="s">
        <v>28</v>
      </c>
      <c r="C128" s="48">
        <f>SUM(D19:D102)</f>
        <v>811.5</v>
      </c>
      <c r="D128" s="140"/>
      <c r="E128" s="52"/>
    </row>
    <row r="129" spans="2:13" x14ac:dyDescent="0.2">
      <c r="C129" s="2"/>
      <c r="D129" s="2"/>
    </row>
    <row r="130" spans="2:13" ht="15" x14ac:dyDescent="0.2">
      <c r="B130" s="227" t="s">
        <v>186</v>
      </c>
      <c r="C130" s="228"/>
      <c r="D130" s="355"/>
      <c r="E130" s="355"/>
      <c r="F130" s="357"/>
      <c r="G130" s="358"/>
      <c r="H130" s="358"/>
      <c r="I130" s="358"/>
      <c r="J130" s="358"/>
      <c r="K130" s="359"/>
      <c r="L130" s="359"/>
      <c r="M130" s="359"/>
    </row>
    <row r="131" spans="2:13" ht="15" x14ac:dyDescent="0.2">
      <c r="B131" s="227"/>
      <c r="C131" s="228" t="s">
        <v>187</v>
      </c>
      <c r="D131" s="355"/>
      <c r="E131" s="355"/>
      <c r="F131" s="357"/>
      <c r="G131" s="360"/>
      <c r="H131" s="360"/>
      <c r="I131" s="360"/>
      <c r="J131" s="360"/>
      <c r="K131" s="359"/>
      <c r="L131" s="359"/>
      <c r="M131" s="359"/>
    </row>
    <row r="132" spans="2:13" ht="15" x14ac:dyDescent="0.2">
      <c r="B132" s="232"/>
      <c r="C132" s="228" t="s">
        <v>361</v>
      </c>
      <c r="D132" s="355"/>
      <c r="E132" s="355"/>
      <c r="F132" s="357"/>
      <c r="G132" s="357"/>
      <c r="H132" s="357"/>
      <c r="I132" s="360"/>
      <c r="J132" s="360"/>
      <c r="K132" s="359"/>
      <c r="L132" s="359"/>
      <c r="M132" s="359"/>
    </row>
    <row r="133" spans="2:13" ht="15" x14ac:dyDescent="0.2">
      <c r="B133" s="232"/>
      <c r="C133" s="228" t="s">
        <v>188</v>
      </c>
      <c r="D133" s="355"/>
      <c r="E133" s="355"/>
      <c r="F133" s="355"/>
      <c r="G133" s="355"/>
      <c r="H133" s="355"/>
      <c r="I133" s="233"/>
      <c r="J133" s="233"/>
      <c r="K133" s="234"/>
      <c r="L133" s="234"/>
      <c r="M133" s="234"/>
    </row>
  </sheetData>
  <protectedRanges>
    <protectedRange sqref="C8:E9 I8 C15:D15 F14:G15 E121 E118 E96:E98 F95:M95 E102:E109 E112:E114 E120:M120 F90:M92 E119:M119 F98:M99 E115:M116 E19:E77 F75:M76 F122:M123 E110:M111 E93:E94 E117" name="Range1_2"/>
    <protectedRange sqref="C11:E12" name="Range1_1_1"/>
    <protectedRange password="CDC0" sqref="H11" name="Range1_2_1_1"/>
    <protectedRange sqref="C10:E10" name="Range1_2_2_2"/>
    <protectedRange password="CDC0" sqref="M20" name="Range1_6_7_1"/>
    <protectedRange password="CDC0" sqref="M21:M24" name="Range1_12_13_1_1"/>
    <protectedRange password="CDC0" sqref="H21:I23" name="Range1_1_3"/>
    <protectedRange password="CDC0" sqref="L21:L23" name="Range1_11_2_2_1"/>
    <protectedRange password="CDC0" sqref="K23" name="Range1_7_2_1"/>
    <protectedRange password="CDC0" sqref="K21:K22" name="Range1_16_1"/>
    <protectedRange password="CDC0" sqref="J23" name="Range1_7_2_1_1"/>
    <protectedRange password="CDC0" sqref="F21:F22" name="Range1_1_1_1"/>
    <protectedRange password="CDC0" sqref="K24" name="Range1_4"/>
    <protectedRange password="CDC0" sqref="H24:I24" name="Range1_1_2"/>
    <protectedRange password="CDC0" sqref="L24" name="Range1_11_1"/>
    <protectedRange password="CDC0" sqref="J24" name="Range1_1_1_1_1"/>
    <protectedRange password="CDC0" sqref="M25:M26" name="Range1_12_13_1_1_1"/>
    <protectedRange password="CDC0" sqref="F26 K26:L26 H26:I26" name="Range1_12_1_10"/>
    <protectedRange password="CDC0" sqref="J26" name="Range1_12_1_2_1"/>
    <protectedRange password="CDC0" sqref="J27 H27:H29" name="Range1_11_1_2"/>
    <protectedRange password="CDC0" sqref="I27" name="Range1_12_8_1_1_1"/>
    <protectedRange password="CDC0" sqref="L29" name="Range1_15_1_1_1"/>
    <protectedRange password="CDC0" sqref="L27:L28" name="Range1_15_1_1_2"/>
    <protectedRange password="CDC0" sqref="M27:M29" name="Range1_6_5_1_1"/>
    <protectedRange password="CDC0" sqref="M30:M34" name="Range1_6_5_1_1_1"/>
    <protectedRange password="CDC0" sqref="J30:J34 H30:H34" name="Range1_1_5_1_1_1_1"/>
    <protectedRange password="CDC0" sqref="I30:I34" name="Range1_12_8_1_1_3_1_1_1"/>
    <protectedRange sqref="F74 J74:L74" name="Range1_2_1"/>
    <protectedRange password="CDC0" sqref="H55:H56" name="Range1_1_3_1"/>
    <protectedRange password="CDC0" sqref="K55:L56 F55:F56" name="Range1_3"/>
    <protectedRange password="CDC0" sqref="M53:M54 M57:M58 M41:M51 M60:M74" name="Range1_6_5"/>
    <protectedRange password="CDC0" sqref="M52 M37:M40 M55:M56" name="Range1_7"/>
    <protectedRange password="CDC0" sqref="L41:L43 L61:L65 K52:L52 L68:L69 F52 I41:I44 K61:K69 F60:G60 K60:L60 H61:I69 K71:L73 K58:L58 F37:F44 I37:L40 F58:G58 I55:I56" name="Range1_12_1_4"/>
    <protectedRange password="CDC0" sqref="J41 J42:K44" name="Range1_12_1_1_3"/>
    <protectedRange password="CDC0" sqref="J55:J56" name="Range1_3_2"/>
    <protectedRange password="CDC0" sqref="H51 H37:H40" name="Range1_1_2_1"/>
    <protectedRange password="CDC0" sqref="J71:J73" name="Range1_12_1_4_2"/>
    <protectedRange password="CDC0" sqref="G45:G46 G53:G54 G59" name="Range1_12_1_1_2_1_1_1"/>
    <protectedRange password="CDC0" sqref="F59 K59:L59" name="Range1_12_1_13_1_1"/>
    <protectedRange password="CDC0" sqref="M59" name="Range1_6_15_1_1"/>
    <protectedRange password="CDC0" sqref="F47 K47:L47" name="Range1_12_1_7"/>
    <protectedRange password="CDC0" sqref="H48:H50" name="Range1_1_5"/>
    <protectedRange password="CDC0" sqref="I48:J49 L48 F48:F49" name="Range1_12_1_8"/>
    <protectedRange sqref="L49 L46" name="Range1_10_1_1_5"/>
    <protectedRange password="CDC0" sqref="K48:K49" name="Range1_12_1_5_2"/>
    <protectedRange password="CDC0" sqref="K45:L45 F45:F46 K46 F53:F54 K53:L54 H41:H44" name="Range1_12_1_9"/>
    <protectedRange password="CDC0" sqref="K57:L57 F57" name="Range1_1_2_2"/>
    <protectedRange password="CDC0" sqref="K70:L70 H70:I74" name="Range1_12_1_10_1"/>
    <protectedRange password="CDC0" sqref="J70" name="Range1_12_1_2_1_1"/>
    <protectedRange password="CDC0" sqref="F61:F69" name="Range1_12_1_15_1_1_1_1_1"/>
    <protectedRange password="CDC0" sqref="F70" name="Range1_12_1_3_3_1_1_1_1_1"/>
    <protectedRange password="CDC0" sqref="F71:F73" name="Range1_12_1_3"/>
    <protectedRange password="CDC0" sqref="J61:J69" name="Range1_12_1_4_2_2"/>
    <protectedRange password="CDC0" sqref="H47:J47" name="Range1_12_1_7_3"/>
    <protectedRange password="CDC0" sqref="I45:J46" name="Range1_12_1_9_3"/>
    <protectedRange password="CDC0" sqref="H52:H54" name="Range1_1_3_2"/>
    <protectedRange password="CDC0" sqref="I52" name="Range1_12_1_4_3"/>
    <protectedRange password="CDC0" sqref="J52" name="Range1_12_2_2_2"/>
    <protectedRange password="CDC0" sqref="I53:J54" name="Range1_12_1_9_5"/>
    <protectedRange password="CDC0" sqref="H58" name="Range1_1_3_4"/>
    <protectedRange password="CDC0" sqref="I58:J58" name="Range1_12_1_4_5"/>
    <protectedRange password="CDC0" sqref="H57" name="Range1_1_5_1_1_2"/>
    <protectedRange password="CDC0" sqref="I57" name="Range1_12_1_1_1_2_2"/>
    <protectedRange password="CDC0" sqref="J57" name="Range1_3_2_1_2"/>
    <protectedRange password="CDC0" sqref="H59:H60" name="Range1_1_3_6"/>
    <protectedRange password="CDC0" sqref="I60:J60" name="Range1_12_1_4_7"/>
    <protectedRange password="CDC0" sqref="I59:J59" name="Range1_12_1_13_1_1_2"/>
    <protectedRange password="CDC0" sqref="K41" name="Range1_12_1_1_3_1"/>
    <protectedRange password="CDC0" sqref="H45:H46" name="Range1_1_2_3"/>
    <protectedRange sqref="G78:G79" name="Range1_2_1_2"/>
    <protectedRange password="CDC0" sqref="L77:L79 I77:I78" name="Range1_12_1"/>
    <protectedRange sqref="G77" name="Range1"/>
    <protectedRange password="CDC0" sqref="F79" name="Range1_2_2"/>
    <protectedRange sqref="I79" name="Range1_12_2"/>
    <protectedRange sqref="J78:K79" name="Range1_11_2"/>
    <protectedRange password="CDC0" sqref="H77:H79" name="Range1_6_2_1_1"/>
    <protectedRange password="CDC0" sqref="M77:M80" name="Range1_6_5_1"/>
    <protectedRange password="CDC0" sqref="F80 K80:L80 H80" name="Range1_12_1_6"/>
    <protectedRange password="CDC0" sqref="J80" name="Range1_12_1_2_3"/>
    <protectedRange password="CDC0" sqref="I80" name="Range1_12_1_3_3"/>
    <protectedRange sqref="G81" name="Range1_2_1_2_1"/>
    <protectedRange password="CDC0" sqref="F81" name="Range1_20_1"/>
    <protectedRange password="CDC0" sqref="H81 M81" name="Range1_6_8_1"/>
    <protectedRange password="CDC0" sqref="I81" name="Range1_14_5_1"/>
    <protectedRange sqref="G82:G89" name="Range1_2_1_2_1_1"/>
    <protectedRange password="CDC0" sqref="F82:F89" name="Range1_20_1_1"/>
    <protectedRange password="CDC0" sqref="M82:M89 H82:H89" name="Range1_6_8_1_1"/>
    <protectedRange password="CDC0" sqref="I82:I89" name="Range1_14_5_1_1"/>
    <protectedRange sqref="F93:G93 I93:L93" name="Range1_1"/>
    <protectedRange password="CDC0" sqref="H93" name="Range1_6_2_1_1_1"/>
    <protectedRange password="CDC0" sqref="M93:M94" name="Range1_6_5_2"/>
    <protectedRange sqref="G97" name="Range1_1_4_1"/>
    <protectedRange password="CDC0" sqref="I97" name="Range1_4_4_1"/>
    <protectedRange password="CDC0" sqref="M97" name="Range1_7_1_1_1_1"/>
    <protectedRange password="CDC0" sqref="L97" name="Range1_20_1_1_1_1"/>
    <protectedRange sqref="F124:G124" name="Range1_12"/>
    <protectedRange password="CDC0" sqref="F125" name="Range1_1_1_2_1"/>
    <protectedRange password="CDC0" sqref="M124:M125" name="Range1_6_7_1_4_8_1_1_6"/>
    <protectedRange password="CDC0" sqref="M103:M106" name="Range1_6_7_1_4_8_1_1_1"/>
    <protectedRange password="CDC0" sqref="L108:L109" name="Range1_16_3_1_1_1_1_1_1"/>
    <protectedRange password="CDC0" sqref="F108:F109" name="Range1_23_2_1_1_1_1_1"/>
    <protectedRange password="CDC0" sqref="H108:K109" name="Range1_16_4_1_1_1_1_1_1"/>
    <protectedRange password="CDC0" sqref="M107:M109" name="Range1_6_7_6_1_1_1_1_1_1"/>
    <protectedRange sqref="H103:I104 L103:L104 F103" name="Range1_11_4"/>
    <protectedRange password="CDC0" sqref="J103:K104" name="Range1_21_1_1_1"/>
    <protectedRange password="CDC0" sqref="L105:L107" name="Range1_16_3_1_1_1_1_1_1_1"/>
    <protectedRange password="CDC0" sqref="F105:F107" name="Range1_23_2_1_1_1_1_1_1"/>
    <protectedRange password="CDC0" sqref="H105:K107" name="Range1_16_4_1_1_1_1_1_1_1"/>
    <protectedRange sqref="F104" name="Range1_12_3_3_1_2"/>
    <protectedRange sqref="G112" name="Range1_13"/>
    <protectedRange password="CDC0" sqref="F112:F114" name="Range1_15"/>
    <protectedRange password="CDC0" sqref="H112:K114" name="Range1_17_1"/>
    <protectedRange password="CDC0" sqref="M112:M114" name="Range1_6_7_1_4_8_1_1_2"/>
    <protectedRange sqref="G117 F117:F118 H117:L118" name="Range1_13_1"/>
    <protectedRange password="CDC0" sqref="M117" name="Range1_6_7_1_4_8_1_1_3"/>
    <protectedRange password="CDC0" sqref="M118" name="Range1_6_7_1_4_8_1_1_4"/>
    <protectedRange sqref="F121:G121" name="Range1_14"/>
    <protectedRange password="CDC0" sqref="I121:L121" name="Range1_24_1_1"/>
    <protectedRange password="CDC0" sqref="H121" name="Range1_12_1_5_1"/>
    <protectedRange password="CDC0" sqref="M121" name="Range1_6_7_1_4_8_1_1_5"/>
    <protectedRange sqref="C13:E13" name="Range1_1_1_1_1_1"/>
  </protectedRanges>
  <mergeCells count="80">
    <mergeCell ref="A117:A120"/>
    <mergeCell ref="B117:B120"/>
    <mergeCell ref="C117:C120"/>
    <mergeCell ref="E117:E120"/>
    <mergeCell ref="A121:A123"/>
    <mergeCell ref="B121:B123"/>
    <mergeCell ref="C121:C123"/>
    <mergeCell ref="E121:E123"/>
    <mergeCell ref="A103:A111"/>
    <mergeCell ref="B103:B111"/>
    <mergeCell ref="C103:C111"/>
    <mergeCell ref="E103:E111"/>
    <mergeCell ref="A112:A116"/>
    <mergeCell ref="B112:B116"/>
    <mergeCell ref="C112:C116"/>
    <mergeCell ref="E112:E116"/>
    <mergeCell ref="L100:L101"/>
    <mergeCell ref="M100:M101"/>
    <mergeCell ref="A102:B102"/>
    <mergeCell ref="H102:M102"/>
    <mergeCell ref="G100:G101"/>
    <mergeCell ref="H100:H101"/>
    <mergeCell ref="I100:I101"/>
    <mergeCell ref="J100:J101"/>
    <mergeCell ref="A100:B101"/>
    <mergeCell ref="F100:F101"/>
    <mergeCell ref="D100:E100"/>
    <mergeCell ref="E96:E99"/>
    <mergeCell ref="D96:D99"/>
    <mergeCell ref="K100:K101"/>
    <mergeCell ref="D77:D92"/>
    <mergeCell ref="A93:A95"/>
    <mergeCell ref="B93:B95"/>
    <mergeCell ref="B96:B99"/>
    <mergeCell ref="A96:A99"/>
    <mergeCell ref="A19:A36"/>
    <mergeCell ref="H19:M19"/>
    <mergeCell ref="E21:E36"/>
    <mergeCell ref="H17:H18"/>
    <mergeCell ref="I17:I18"/>
    <mergeCell ref="J17:J18"/>
    <mergeCell ref="C19:C99"/>
    <mergeCell ref="A37:A76"/>
    <mergeCell ref="B37:B76"/>
    <mergeCell ref="E37:E76"/>
    <mergeCell ref="D37:D76"/>
    <mergeCell ref="E93:E95"/>
    <mergeCell ref="D93:D95"/>
    <mergeCell ref="A77:A92"/>
    <mergeCell ref="B77:B92"/>
    <mergeCell ref="E77:E92"/>
    <mergeCell ref="L17:L18"/>
    <mergeCell ref="M17:M18"/>
    <mergeCell ref="A15:B15"/>
    <mergeCell ref="C15:E15"/>
    <mergeCell ref="K17:K18"/>
    <mergeCell ref="A17:B18"/>
    <mergeCell ref="F17:F18"/>
    <mergeCell ref="G17:G18"/>
    <mergeCell ref="D17:E17"/>
    <mergeCell ref="G12:K12"/>
    <mergeCell ref="A12:B12"/>
    <mergeCell ref="C12:E12"/>
    <mergeCell ref="C11:E11"/>
    <mergeCell ref="A14:B14"/>
    <mergeCell ref="C14:E14"/>
    <mergeCell ref="A13:B13"/>
    <mergeCell ref="C13:E13"/>
    <mergeCell ref="A10:B10"/>
    <mergeCell ref="C10:E10"/>
    <mergeCell ref="A11:B11"/>
    <mergeCell ref="A8:B8"/>
    <mergeCell ref="A9:B9"/>
    <mergeCell ref="C9:E9"/>
    <mergeCell ref="C8:F8"/>
    <mergeCell ref="A124:A125"/>
    <mergeCell ref="B124:B125"/>
    <mergeCell ref="C124:C125"/>
    <mergeCell ref="D124:D125"/>
    <mergeCell ref="E124:E125"/>
  </mergeCells>
  <phoneticPr fontId="8" type="noConversion"/>
  <hyperlinks>
    <hyperlink ref="L12" r:id="rId1"/>
  </hyperlinks>
  <pageMargins left="0.74803149606299213" right="0.74803149606299213" top="0.98425196850393704" bottom="0.98425196850393704" header="0.51181102362204722" footer="0.51181102362204722"/>
  <pageSetup paperSize="9" scale="41" orientation="landscape" r:id="rId2"/>
  <headerFooter alignWithMargins="0">
    <oddHeader>&amp;CResidue Plan - Bovine Milk&amp;RPage &amp;P of &amp;N</oddHeader>
  </headerFooter>
  <rowBreaks count="1" manualBreakCount="1">
    <brk id="99" max="16383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96"/>
  <sheetViews>
    <sheetView tabSelected="1" view="pageBreakPreview" topLeftCell="A67" zoomScaleNormal="100" zoomScaleSheetLayoutView="100" workbookViewId="0">
      <selection activeCell="F84" sqref="F84"/>
    </sheetView>
  </sheetViews>
  <sheetFormatPr defaultColWidth="9.140625" defaultRowHeight="11.25" x14ac:dyDescent="0.2"/>
  <cols>
    <col min="1" max="1" width="3.42578125" style="2" customWidth="1"/>
    <col min="2" max="2" width="23" style="2" customWidth="1"/>
    <col min="3" max="3" width="7.85546875" style="35" customWidth="1"/>
    <col min="4" max="4" width="7" style="35" customWidth="1"/>
    <col min="5" max="5" width="6.85546875" style="2" customWidth="1"/>
    <col min="6" max="6" width="25.42578125" style="2" customWidth="1"/>
    <col min="7" max="7" width="14.42578125" style="2" customWidth="1"/>
    <col min="8" max="8" width="26.5703125" style="2" customWidth="1"/>
    <col min="9" max="9" width="30.42578125" style="2" customWidth="1"/>
    <col min="10" max="10" width="14.5703125" style="2" customWidth="1"/>
    <col min="11" max="11" width="17.28515625" style="2" customWidth="1"/>
    <col min="12" max="12" width="17.5703125" style="2" customWidth="1"/>
    <col min="13" max="13" width="21.7109375" style="2" customWidth="1"/>
    <col min="14" max="16384" width="9.140625" style="2"/>
  </cols>
  <sheetData>
    <row r="1" spans="1:13" ht="12.75" x14ac:dyDescent="0.2">
      <c r="A1" s="36"/>
      <c r="B1" s="1"/>
      <c r="H1" s="338" t="s">
        <v>251</v>
      </c>
      <c r="I1" s="339"/>
      <c r="J1" s="338"/>
      <c r="K1" s="217" t="s">
        <v>34</v>
      </c>
      <c r="L1" s="218"/>
      <c r="M1" s="219"/>
    </row>
    <row r="2" spans="1:13" ht="12.75" x14ac:dyDescent="0.2">
      <c r="A2" s="36"/>
      <c r="B2" s="1"/>
      <c r="H2" s="340" t="s">
        <v>225</v>
      </c>
      <c r="I2" s="339"/>
      <c r="J2" s="338"/>
      <c r="K2" s="220"/>
      <c r="L2" s="4"/>
      <c r="M2" s="221"/>
    </row>
    <row r="3" spans="1:13" ht="12.75" x14ac:dyDescent="0.2">
      <c r="A3" s="36"/>
      <c r="B3" s="1"/>
      <c r="H3" s="338" t="s">
        <v>192</v>
      </c>
      <c r="I3" s="339"/>
      <c r="J3" s="338"/>
      <c r="K3" s="220"/>
      <c r="L3" s="4"/>
      <c r="M3" s="221"/>
    </row>
    <row r="4" spans="1:13" ht="12.75" x14ac:dyDescent="0.2">
      <c r="A4" s="36"/>
      <c r="B4" s="1"/>
      <c r="H4" s="338" t="s">
        <v>362</v>
      </c>
      <c r="I4" s="339"/>
      <c r="J4" s="338"/>
      <c r="K4" s="220"/>
      <c r="L4" s="4"/>
      <c r="M4" s="221"/>
    </row>
    <row r="5" spans="1:13" ht="12.75" x14ac:dyDescent="0.2">
      <c r="A5" s="36"/>
      <c r="B5" s="1"/>
      <c r="H5" s="338"/>
      <c r="I5" s="339"/>
      <c r="J5" s="338"/>
      <c r="K5" s="220"/>
      <c r="L5" s="4"/>
      <c r="M5" s="221"/>
    </row>
    <row r="6" spans="1:13" ht="12.75" x14ac:dyDescent="0.2">
      <c r="A6" s="36" t="s">
        <v>252</v>
      </c>
      <c r="B6" s="1"/>
      <c r="H6" s="338"/>
      <c r="I6" s="339"/>
      <c r="J6" s="338"/>
      <c r="K6" s="220"/>
      <c r="L6" s="4"/>
      <c r="M6" s="221"/>
    </row>
    <row r="7" spans="1:13" ht="14.25" customHeight="1" x14ac:dyDescent="0.2">
      <c r="K7" s="220" t="s">
        <v>9</v>
      </c>
      <c r="L7" s="47">
        <f>((C14*0.7)*0.33)</f>
        <v>118.90831837500001</v>
      </c>
      <c r="M7" s="225"/>
    </row>
    <row r="8" spans="1:13" ht="12.75" customHeight="1" x14ac:dyDescent="0.2">
      <c r="A8" s="1244" t="s">
        <v>318</v>
      </c>
      <c r="B8" s="1182"/>
      <c r="C8" s="1250" t="s">
        <v>194</v>
      </c>
      <c r="D8" s="1251"/>
      <c r="E8" s="1251"/>
      <c r="F8" s="1252"/>
      <c r="H8" s="118" t="s">
        <v>272</v>
      </c>
      <c r="I8" s="172"/>
      <c r="K8" s="220" t="s">
        <v>10</v>
      </c>
      <c r="L8" s="47">
        <f>((C14*0.7)*0.33)</f>
        <v>118.90831837500001</v>
      </c>
      <c r="M8" s="225"/>
    </row>
    <row r="9" spans="1:13" ht="12.75" customHeight="1" thickBot="1" x14ac:dyDescent="0.25">
      <c r="A9" s="1245" t="s">
        <v>274</v>
      </c>
      <c r="B9" s="1246"/>
      <c r="C9" s="1096">
        <v>2022</v>
      </c>
      <c r="D9" s="1189"/>
      <c r="E9" s="1097"/>
      <c r="F9" s="3"/>
      <c r="G9" s="4"/>
      <c r="H9" s="4"/>
      <c r="K9" s="222" t="s">
        <v>13</v>
      </c>
      <c r="L9" s="223">
        <f>((C14*0.7)*0.33)</f>
        <v>118.90831837500001</v>
      </c>
      <c r="M9" s="224">
        <f>SUM(L7:L9)</f>
        <v>356.72495512500001</v>
      </c>
    </row>
    <row r="10" spans="1:13" ht="12.75" customHeight="1" thickBot="1" x14ac:dyDescent="0.25">
      <c r="A10" s="1244" t="s">
        <v>276</v>
      </c>
      <c r="B10" s="1182"/>
      <c r="C10" s="1247" t="s">
        <v>253</v>
      </c>
      <c r="D10" s="1248"/>
      <c r="E10" s="1249"/>
      <c r="F10" s="50"/>
      <c r="G10" s="4"/>
      <c r="H10" s="4"/>
    </row>
    <row r="11" spans="1:13" ht="42" customHeight="1" thickBot="1" x14ac:dyDescent="0.25">
      <c r="A11" s="1186" t="s">
        <v>294</v>
      </c>
      <c r="B11" s="1201"/>
      <c r="C11" s="844">
        <v>514754.625</v>
      </c>
      <c r="D11" s="1191"/>
      <c r="E11" s="845"/>
      <c r="F11" s="3"/>
      <c r="G11" s="127" t="s">
        <v>317</v>
      </c>
      <c r="H11" s="215">
        <v>15620</v>
      </c>
    </row>
    <row r="12" spans="1:13" ht="52.5" customHeight="1" thickBot="1" x14ac:dyDescent="0.25">
      <c r="A12" s="1186" t="s">
        <v>320</v>
      </c>
      <c r="B12" s="1190"/>
      <c r="C12" s="1254">
        <v>514754.625</v>
      </c>
      <c r="D12" s="1255"/>
      <c r="E12" s="1256"/>
      <c r="F12" s="5"/>
      <c r="G12" s="816"/>
      <c r="H12" s="817"/>
      <c r="I12" s="817"/>
      <c r="J12" s="817"/>
      <c r="K12" s="818"/>
      <c r="L12" s="200" t="s">
        <v>31</v>
      </c>
    </row>
    <row r="13" spans="1:13" ht="20.100000000000001" customHeight="1" thickBot="1" x14ac:dyDescent="0.25">
      <c r="A13" s="1186" t="s">
        <v>278</v>
      </c>
      <c r="B13" s="1182"/>
      <c r="C13" s="1194" t="s">
        <v>296</v>
      </c>
      <c r="D13" s="1195"/>
      <c r="E13" s="1196"/>
      <c r="F13" s="352" t="s">
        <v>297</v>
      </c>
      <c r="G13" s="353" t="s">
        <v>298</v>
      </c>
    </row>
    <row r="14" spans="1:13" ht="14.25" customHeight="1" thickBot="1" x14ac:dyDescent="0.25">
      <c r="A14" s="1257" t="s">
        <v>319</v>
      </c>
      <c r="B14" s="1258"/>
      <c r="C14" s="1149">
        <f>IF(C12&lt;200000, (200), 200+(C12-200000)/1000)</f>
        <v>514.75462500000003</v>
      </c>
      <c r="D14" s="1253"/>
      <c r="E14" s="1150"/>
      <c r="F14" s="39"/>
      <c r="G14" s="6"/>
      <c r="J14" s="52"/>
    </row>
    <row r="15" spans="1:13" ht="14.25" customHeight="1" thickBot="1" x14ac:dyDescent="0.25">
      <c r="A15" s="1186" t="s">
        <v>280</v>
      </c>
      <c r="B15" s="1201"/>
      <c r="C15" s="1202">
        <f>E19+E37+E62+E72+E79+E87</f>
        <v>1288</v>
      </c>
      <c r="D15" s="1203"/>
      <c r="E15" s="1204"/>
      <c r="F15" s="40"/>
      <c r="G15" s="7"/>
    </row>
    <row r="16" spans="1:13" ht="9.75" customHeight="1" x14ac:dyDescent="0.2">
      <c r="A16" s="130"/>
      <c r="B16" s="105"/>
      <c r="C16" s="139"/>
      <c r="D16" s="139"/>
      <c r="E16" s="52"/>
      <c r="F16" s="9"/>
      <c r="G16" s="9"/>
    </row>
    <row r="17" spans="1:13" ht="27" customHeight="1" x14ac:dyDescent="0.2">
      <c r="A17" s="1239" t="s">
        <v>281</v>
      </c>
      <c r="B17" s="1240"/>
      <c r="C17" s="351" t="s">
        <v>300</v>
      </c>
      <c r="D17" s="1238" t="s">
        <v>321</v>
      </c>
      <c r="E17" s="1238"/>
      <c r="F17" s="1259" t="s">
        <v>284</v>
      </c>
      <c r="G17" s="1259" t="s">
        <v>285</v>
      </c>
      <c r="H17" s="1259" t="s">
        <v>286</v>
      </c>
      <c r="I17" s="1259" t="s">
        <v>287</v>
      </c>
      <c r="J17" s="1259" t="s">
        <v>288</v>
      </c>
      <c r="K17" s="1259" t="s">
        <v>289</v>
      </c>
      <c r="L17" s="1259" t="s">
        <v>290</v>
      </c>
      <c r="M17" s="1261" t="s">
        <v>291</v>
      </c>
    </row>
    <row r="18" spans="1:13" ht="21.75" customHeight="1" x14ac:dyDescent="0.2">
      <c r="A18" s="1158"/>
      <c r="B18" s="1241"/>
      <c r="C18" s="351" t="s">
        <v>301</v>
      </c>
      <c r="D18" s="351" t="s">
        <v>301</v>
      </c>
      <c r="E18" s="351" t="s">
        <v>280</v>
      </c>
      <c r="F18" s="1160"/>
      <c r="G18" s="1109"/>
      <c r="H18" s="1160"/>
      <c r="I18" s="1160"/>
      <c r="J18" s="1260"/>
      <c r="K18" s="1260"/>
      <c r="L18" s="1160"/>
      <c r="M18" s="1161"/>
    </row>
    <row r="19" spans="1:13" ht="19.5" customHeight="1" x14ac:dyDescent="0.2">
      <c r="A19" s="956" t="s">
        <v>9</v>
      </c>
      <c r="B19" s="605" t="s">
        <v>309</v>
      </c>
      <c r="C19" s="1010">
        <f>M9</f>
        <v>356.72495512500001</v>
      </c>
      <c r="D19" s="134">
        <f>M9</f>
        <v>356.72495512500001</v>
      </c>
      <c r="E19" s="120">
        <f>E20+E21+E26</f>
        <v>360</v>
      </c>
      <c r="F19" s="161"/>
      <c r="G19" s="176"/>
      <c r="H19" s="1211"/>
      <c r="I19" s="1211"/>
      <c r="J19" s="1211"/>
      <c r="K19" s="1211"/>
      <c r="L19" s="1211"/>
      <c r="M19" s="1212"/>
    </row>
    <row r="20" spans="1:13" ht="9.75" customHeight="1" x14ac:dyDescent="0.2">
      <c r="A20" s="957"/>
      <c r="B20" s="606" t="s">
        <v>302</v>
      </c>
      <c r="C20" s="1011"/>
      <c r="D20" s="142"/>
      <c r="E20" s="148">
        <v>150</v>
      </c>
      <c r="F20" s="540" t="s">
        <v>71</v>
      </c>
      <c r="G20" s="541" t="s">
        <v>254</v>
      </c>
      <c r="H20" s="542" t="s">
        <v>92</v>
      </c>
      <c r="I20" s="542" t="s">
        <v>40</v>
      </c>
      <c r="J20" s="543">
        <v>0.09</v>
      </c>
      <c r="K20" s="544">
        <v>0.1</v>
      </c>
      <c r="L20" s="607" t="s">
        <v>42</v>
      </c>
      <c r="M20" s="544" t="s">
        <v>43</v>
      </c>
    </row>
    <row r="21" spans="1:13" ht="9.75" customHeight="1" x14ac:dyDescent="0.2">
      <c r="A21" s="957"/>
      <c r="B21" s="537" t="s">
        <v>303</v>
      </c>
      <c r="C21" s="1011"/>
      <c r="D21" s="226"/>
      <c r="E21" s="898">
        <v>130</v>
      </c>
      <c r="F21" s="494" t="s">
        <v>72</v>
      </c>
      <c r="G21" s="251" t="s">
        <v>254</v>
      </c>
      <c r="H21" s="244" t="s">
        <v>74</v>
      </c>
      <c r="I21" s="244" t="s">
        <v>40</v>
      </c>
      <c r="J21" s="310">
        <v>0.4</v>
      </c>
      <c r="K21" s="244">
        <v>0.46</v>
      </c>
      <c r="L21" s="244" t="s">
        <v>42</v>
      </c>
      <c r="M21" s="244" t="s">
        <v>43</v>
      </c>
    </row>
    <row r="22" spans="1:13" ht="9.75" customHeight="1" x14ac:dyDescent="0.2">
      <c r="A22" s="957"/>
      <c r="B22" s="37" t="s">
        <v>304</v>
      </c>
      <c r="C22" s="1011"/>
      <c r="D22" s="432"/>
      <c r="E22" s="899"/>
      <c r="F22" s="494" t="s">
        <v>75</v>
      </c>
      <c r="G22" s="251" t="s">
        <v>254</v>
      </c>
      <c r="H22" s="273" t="s">
        <v>92</v>
      </c>
      <c r="I22" s="253" t="s">
        <v>40</v>
      </c>
      <c r="J22" s="310">
        <v>0.4</v>
      </c>
      <c r="K22" s="244">
        <v>0.46</v>
      </c>
      <c r="L22" s="244" t="s">
        <v>42</v>
      </c>
      <c r="M22" s="244" t="s">
        <v>43</v>
      </c>
    </row>
    <row r="23" spans="1:13" ht="9.75" customHeight="1" x14ac:dyDescent="0.2">
      <c r="A23" s="957"/>
      <c r="B23" s="37" t="s">
        <v>305</v>
      </c>
      <c r="C23" s="1011"/>
      <c r="D23" s="432"/>
      <c r="E23" s="899"/>
      <c r="F23" s="494" t="s">
        <v>76</v>
      </c>
      <c r="G23" s="251" t="s">
        <v>254</v>
      </c>
      <c r="H23" s="273" t="s">
        <v>92</v>
      </c>
      <c r="I23" s="253" t="s">
        <v>40</v>
      </c>
      <c r="J23" s="280">
        <v>0.4</v>
      </c>
      <c r="K23" s="244">
        <v>0.45</v>
      </c>
      <c r="L23" s="244" t="s">
        <v>42</v>
      </c>
      <c r="M23" s="244" t="s">
        <v>43</v>
      </c>
    </row>
    <row r="24" spans="1:13" ht="9.75" customHeight="1" x14ac:dyDescent="0.2">
      <c r="A24" s="957"/>
      <c r="B24" s="37" t="s">
        <v>306</v>
      </c>
      <c r="C24" s="1011"/>
      <c r="D24" s="432"/>
      <c r="E24" s="899"/>
      <c r="F24" s="494" t="s">
        <v>77</v>
      </c>
      <c r="G24" s="251" t="s">
        <v>254</v>
      </c>
      <c r="H24" s="244" t="s">
        <v>74</v>
      </c>
      <c r="I24" s="244" t="s">
        <v>40</v>
      </c>
      <c r="J24" s="280">
        <v>0.4</v>
      </c>
      <c r="K24" s="246">
        <v>0.6</v>
      </c>
      <c r="L24" s="244" t="s">
        <v>42</v>
      </c>
      <c r="M24" s="244" t="s">
        <v>43</v>
      </c>
    </row>
    <row r="25" spans="1:13" ht="9.75" customHeight="1" x14ac:dyDescent="0.2">
      <c r="A25" s="957"/>
      <c r="B25" s="37" t="s">
        <v>307</v>
      </c>
      <c r="C25" s="1011"/>
      <c r="D25" s="433"/>
      <c r="E25" s="900"/>
      <c r="F25" s="21"/>
      <c r="G25" s="17"/>
      <c r="H25" s="17"/>
      <c r="I25" s="17"/>
      <c r="J25" s="418"/>
      <c r="K25" s="17"/>
      <c r="L25" s="17"/>
      <c r="M25" s="17"/>
    </row>
    <row r="26" spans="1:13" ht="9.75" customHeight="1" x14ac:dyDescent="0.2">
      <c r="A26" s="957"/>
      <c r="B26" s="606" t="s">
        <v>308</v>
      </c>
      <c r="C26" s="1011"/>
      <c r="D26" s="143"/>
      <c r="E26" s="899">
        <v>80</v>
      </c>
      <c r="F26" s="495" t="s">
        <v>78</v>
      </c>
      <c r="G26" s="608" t="s">
        <v>254</v>
      </c>
      <c r="H26" s="250"/>
      <c r="I26" s="248" t="s">
        <v>244</v>
      </c>
      <c r="J26" s="609"/>
      <c r="K26" s="610">
        <v>1</v>
      </c>
      <c r="L26" s="248" t="s">
        <v>42</v>
      </c>
      <c r="M26" s="248" t="s">
        <v>43</v>
      </c>
    </row>
    <row r="27" spans="1:13" ht="9.75" customHeight="1" x14ac:dyDescent="0.2">
      <c r="A27" s="957"/>
      <c r="B27" s="132"/>
      <c r="C27" s="1011"/>
      <c r="D27" s="143"/>
      <c r="E27" s="899"/>
      <c r="F27" s="496" t="s">
        <v>79</v>
      </c>
      <c r="G27" s="251" t="s">
        <v>254</v>
      </c>
      <c r="H27" s="252"/>
      <c r="I27" s="253" t="s">
        <v>40</v>
      </c>
      <c r="J27" s="611"/>
      <c r="K27" s="612">
        <v>1</v>
      </c>
      <c r="L27" s="244" t="s">
        <v>42</v>
      </c>
      <c r="M27" s="244" t="s">
        <v>43</v>
      </c>
    </row>
    <row r="28" spans="1:13" ht="9.75" customHeight="1" x14ac:dyDescent="0.2">
      <c r="A28" s="957"/>
      <c r="B28" s="132"/>
      <c r="C28" s="1011"/>
      <c r="D28" s="143"/>
      <c r="E28" s="899"/>
      <c r="F28" s="497" t="s">
        <v>80</v>
      </c>
      <c r="G28" s="251" t="s">
        <v>254</v>
      </c>
      <c r="H28" s="252"/>
      <c r="I28" s="253" t="s">
        <v>40</v>
      </c>
      <c r="J28" s="611"/>
      <c r="K28" s="612">
        <v>1</v>
      </c>
      <c r="L28" s="244" t="s">
        <v>42</v>
      </c>
      <c r="M28" s="244" t="s">
        <v>43</v>
      </c>
    </row>
    <row r="29" spans="1:13" ht="9.75" customHeight="1" x14ac:dyDescent="0.2">
      <c r="A29" s="957"/>
      <c r="B29" s="132"/>
      <c r="C29" s="1011"/>
      <c r="D29" s="143"/>
      <c r="E29" s="899"/>
      <c r="F29" s="494" t="s">
        <v>81</v>
      </c>
      <c r="G29" s="251" t="s">
        <v>254</v>
      </c>
      <c r="H29" s="244"/>
      <c r="I29" s="244" t="s">
        <v>40</v>
      </c>
      <c r="J29" s="244"/>
      <c r="K29" s="612">
        <v>1</v>
      </c>
      <c r="L29" s="244" t="s">
        <v>42</v>
      </c>
      <c r="M29" s="244" t="s">
        <v>43</v>
      </c>
    </row>
    <row r="30" spans="1:13" ht="9.75" customHeight="1" x14ac:dyDescent="0.2">
      <c r="A30" s="957"/>
      <c r="B30" s="132"/>
      <c r="C30" s="1011"/>
      <c r="D30" s="143"/>
      <c r="E30" s="899"/>
      <c r="F30" s="494" t="s">
        <v>82</v>
      </c>
      <c r="G30" s="251" t="s">
        <v>254</v>
      </c>
      <c r="H30" s="244"/>
      <c r="I30" s="244" t="s">
        <v>40</v>
      </c>
      <c r="J30" s="244"/>
      <c r="K30" s="612">
        <v>1</v>
      </c>
      <c r="L30" s="244" t="s">
        <v>42</v>
      </c>
      <c r="M30" s="244" t="s">
        <v>43</v>
      </c>
    </row>
    <row r="31" spans="1:13" ht="9.75" customHeight="1" x14ac:dyDescent="0.2">
      <c r="A31" s="957"/>
      <c r="B31" s="132"/>
      <c r="C31" s="1011"/>
      <c r="D31" s="143"/>
      <c r="E31" s="899"/>
      <c r="F31" s="494" t="s">
        <v>83</v>
      </c>
      <c r="G31" s="251" t="s">
        <v>254</v>
      </c>
      <c r="H31" s="244"/>
      <c r="I31" s="244" t="s">
        <v>40</v>
      </c>
      <c r="J31" s="244"/>
      <c r="K31" s="612">
        <v>1</v>
      </c>
      <c r="L31" s="244" t="s">
        <v>42</v>
      </c>
      <c r="M31" s="244" t="s">
        <v>43</v>
      </c>
    </row>
    <row r="32" spans="1:13" ht="9.75" customHeight="1" x14ac:dyDescent="0.2">
      <c r="A32" s="957"/>
      <c r="B32" s="132"/>
      <c r="C32" s="1011"/>
      <c r="D32" s="143"/>
      <c r="E32" s="899"/>
      <c r="F32" s="494" t="s">
        <v>84</v>
      </c>
      <c r="G32" s="251" t="s">
        <v>254</v>
      </c>
      <c r="H32" s="244"/>
      <c r="I32" s="244" t="s">
        <v>40</v>
      </c>
      <c r="J32" s="244"/>
      <c r="K32" s="612">
        <v>1</v>
      </c>
      <c r="L32" s="244" t="s">
        <v>42</v>
      </c>
      <c r="M32" s="244" t="s">
        <v>43</v>
      </c>
    </row>
    <row r="33" spans="1:13" ht="9.75" customHeight="1" x14ac:dyDescent="0.2">
      <c r="A33" s="957"/>
      <c r="B33" s="132"/>
      <c r="C33" s="1011"/>
      <c r="D33" s="143"/>
      <c r="E33" s="899"/>
      <c r="F33" s="494" t="s">
        <v>85</v>
      </c>
      <c r="G33" s="251" t="s">
        <v>254</v>
      </c>
      <c r="H33" s="244"/>
      <c r="I33" s="244" t="s">
        <v>40</v>
      </c>
      <c r="J33" s="244"/>
      <c r="K33" s="612">
        <v>1</v>
      </c>
      <c r="L33" s="244" t="s">
        <v>42</v>
      </c>
      <c r="M33" s="244" t="s">
        <v>43</v>
      </c>
    </row>
    <row r="34" spans="1:13" ht="9.75" customHeight="1" x14ac:dyDescent="0.2">
      <c r="A34" s="957"/>
      <c r="B34" s="132"/>
      <c r="C34" s="1011"/>
      <c r="D34" s="143"/>
      <c r="E34" s="899"/>
      <c r="F34" s="613" t="s">
        <v>89</v>
      </c>
      <c r="G34" s="251" t="s">
        <v>254</v>
      </c>
      <c r="H34" s="251"/>
      <c r="I34" s="251" t="s">
        <v>40</v>
      </c>
      <c r="J34" s="238"/>
      <c r="K34" s="251">
        <v>3.6</v>
      </c>
      <c r="L34" s="251" t="s">
        <v>42</v>
      </c>
      <c r="M34" s="244" t="s">
        <v>43</v>
      </c>
    </row>
    <row r="35" spans="1:13" ht="9.75" customHeight="1" x14ac:dyDescent="0.2">
      <c r="A35" s="957"/>
      <c r="B35" s="132"/>
      <c r="C35" s="1011"/>
      <c r="D35" s="143"/>
      <c r="E35" s="899"/>
      <c r="F35" s="14"/>
      <c r="G35" s="12"/>
      <c r="H35" s="12"/>
      <c r="I35" s="12"/>
      <c r="J35" s="310"/>
      <c r="K35" s="12"/>
      <c r="L35" s="12"/>
      <c r="M35" s="12"/>
    </row>
    <row r="36" spans="1:13" ht="9.75" customHeight="1" x14ac:dyDescent="0.2">
      <c r="A36" s="958"/>
      <c r="B36" s="133"/>
      <c r="C36" s="1011"/>
      <c r="D36" s="144"/>
      <c r="E36" s="900"/>
      <c r="F36" s="21"/>
      <c r="G36" s="17"/>
      <c r="H36" s="17"/>
      <c r="I36" s="17"/>
      <c r="J36" s="418"/>
      <c r="K36" s="17"/>
      <c r="L36" s="17"/>
      <c r="M36" s="17"/>
    </row>
    <row r="37" spans="1:13" ht="9.75" customHeight="1" x14ac:dyDescent="0.2">
      <c r="A37" s="989" t="s">
        <v>10</v>
      </c>
      <c r="B37" s="959" t="s">
        <v>310</v>
      </c>
      <c r="C37" s="1011"/>
      <c r="D37" s="1266">
        <f>M9</f>
        <v>356.72495512500001</v>
      </c>
      <c r="E37" s="924">
        <v>357</v>
      </c>
      <c r="F37" s="614" t="s">
        <v>255</v>
      </c>
      <c r="G37" s="615" t="s">
        <v>254</v>
      </c>
      <c r="H37" s="255" t="s">
        <v>74</v>
      </c>
      <c r="I37" s="615" t="s">
        <v>40</v>
      </c>
      <c r="J37" s="170">
        <v>10</v>
      </c>
      <c r="K37" s="615">
        <v>13.98</v>
      </c>
      <c r="L37" s="615" t="s">
        <v>42</v>
      </c>
      <c r="M37" s="255" t="s">
        <v>43</v>
      </c>
    </row>
    <row r="38" spans="1:13" ht="9.75" customHeight="1" x14ac:dyDescent="0.2">
      <c r="A38" s="967"/>
      <c r="B38" s="960"/>
      <c r="C38" s="1011"/>
      <c r="D38" s="1214"/>
      <c r="E38" s="1265"/>
      <c r="F38" s="616" t="s">
        <v>95</v>
      </c>
      <c r="G38" s="238" t="s">
        <v>254</v>
      </c>
      <c r="H38" s="528"/>
      <c r="I38" s="286" t="s">
        <v>40</v>
      </c>
      <c r="J38" s="286"/>
      <c r="K38" s="264">
        <v>211.25</v>
      </c>
      <c r="L38" s="238">
        <v>200</v>
      </c>
      <c r="M38" s="280" t="s">
        <v>43</v>
      </c>
    </row>
    <row r="39" spans="1:13" ht="9.75" customHeight="1" x14ac:dyDescent="0.2">
      <c r="A39" s="967"/>
      <c r="B39" s="960"/>
      <c r="C39" s="1011"/>
      <c r="D39" s="1214"/>
      <c r="E39" s="1265"/>
      <c r="F39" s="616" t="s">
        <v>96</v>
      </c>
      <c r="G39" s="238" t="s">
        <v>254</v>
      </c>
      <c r="H39" s="528"/>
      <c r="I39" s="286" t="s">
        <v>40</v>
      </c>
      <c r="J39" s="286"/>
      <c r="K39" s="264">
        <v>215.64</v>
      </c>
      <c r="L39" s="238">
        <v>200</v>
      </c>
      <c r="M39" s="280" t="s">
        <v>43</v>
      </c>
    </row>
    <row r="40" spans="1:13" ht="9.75" customHeight="1" x14ac:dyDescent="0.2">
      <c r="A40" s="967"/>
      <c r="B40" s="960"/>
      <c r="C40" s="1011"/>
      <c r="D40" s="1214"/>
      <c r="E40" s="1265"/>
      <c r="F40" s="616" t="s">
        <v>97</v>
      </c>
      <c r="G40" s="238" t="s">
        <v>254</v>
      </c>
      <c r="H40" s="528"/>
      <c r="I40" s="286" t="s">
        <v>40</v>
      </c>
      <c r="J40" s="286"/>
      <c r="K40" s="264">
        <v>210.61</v>
      </c>
      <c r="L40" s="617">
        <v>200</v>
      </c>
      <c r="M40" s="280" t="s">
        <v>43</v>
      </c>
    </row>
    <row r="41" spans="1:13" ht="9.75" customHeight="1" x14ac:dyDescent="0.2">
      <c r="A41" s="967"/>
      <c r="B41" s="960"/>
      <c r="C41" s="1011"/>
      <c r="D41" s="1214"/>
      <c r="E41" s="1265"/>
      <c r="F41" s="616" t="s">
        <v>98</v>
      </c>
      <c r="G41" s="238" t="s">
        <v>254</v>
      </c>
      <c r="H41" s="528"/>
      <c r="I41" s="286" t="s">
        <v>40</v>
      </c>
      <c r="J41" s="286"/>
      <c r="K41" s="264">
        <v>109.69</v>
      </c>
      <c r="L41" s="238" t="s">
        <v>42</v>
      </c>
      <c r="M41" s="280" t="s">
        <v>43</v>
      </c>
    </row>
    <row r="42" spans="1:13" ht="9.75" customHeight="1" x14ac:dyDescent="0.2">
      <c r="A42" s="967"/>
      <c r="B42" s="960"/>
      <c r="C42" s="1011"/>
      <c r="D42" s="1214"/>
      <c r="E42" s="1265"/>
      <c r="F42" s="616" t="s">
        <v>103</v>
      </c>
      <c r="G42" s="238" t="s">
        <v>254</v>
      </c>
      <c r="H42" s="280" t="s">
        <v>74</v>
      </c>
      <c r="I42" s="286" t="s">
        <v>40</v>
      </c>
      <c r="J42" s="238">
        <v>10</v>
      </c>
      <c r="K42" s="238">
        <v>13.7</v>
      </c>
      <c r="L42" s="238" t="s">
        <v>42</v>
      </c>
      <c r="M42" s="280" t="s">
        <v>43</v>
      </c>
    </row>
    <row r="43" spans="1:13" ht="9.75" customHeight="1" x14ac:dyDescent="0.2">
      <c r="A43" s="967"/>
      <c r="B43" s="960"/>
      <c r="C43" s="1011"/>
      <c r="D43" s="1214"/>
      <c r="E43" s="1265"/>
      <c r="F43" s="616" t="s">
        <v>104</v>
      </c>
      <c r="G43" s="238" t="s">
        <v>254</v>
      </c>
      <c r="H43" s="280" t="s">
        <v>74</v>
      </c>
      <c r="I43" s="286" t="s">
        <v>40</v>
      </c>
      <c r="J43" s="238">
        <v>10</v>
      </c>
      <c r="K43" s="238">
        <v>13.87</v>
      </c>
      <c r="L43" s="238" t="s">
        <v>42</v>
      </c>
      <c r="M43" s="280" t="s">
        <v>43</v>
      </c>
    </row>
    <row r="44" spans="1:13" ht="9.75" customHeight="1" x14ac:dyDescent="0.2">
      <c r="A44" s="967"/>
      <c r="B44" s="960"/>
      <c r="C44" s="1011"/>
      <c r="D44" s="1214"/>
      <c r="E44" s="1265"/>
      <c r="F44" s="266" t="s">
        <v>105</v>
      </c>
      <c r="G44" s="611" t="s">
        <v>256</v>
      </c>
      <c r="H44" s="244" t="s">
        <v>74</v>
      </c>
      <c r="I44" s="259" t="s">
        <v>40</v>
      </c>
      <c r="J44" s="412">
        <v>10</v>
      </c>
      <c r="K44" s="267">
        <v>13.3</v>
      </c>
      <c r="L44" s="267" t="s">
        <v>42</v>
      </c>
      <c r="M44" s="244" t="s">
        <v>43</v>
      </c>
    </row>
    <row r="45" spans="1:13" ht="9.75" customHeight="1" x14ac:dyDescent="0.2">
      <c r="A45" s="967"/>
      <c r="B45" s="960"/>
      <c r="C45" s="1011"/>
      <c r="D45" s="1214"/>
      <c r="E45" s="1265"/>
      <c r="F45" s="266" t="s">
        <v>106</v>
      </c>
      <c r="G45" s="611" t="s">
        <v>254</v>
      </c>
      <c r="H45" s="244" t="s">
        <v>74</v>
      </c>
      <c r="I45" s="267" t="s">
        <v>40</v>
      </c>
      <c r="J45" s="412">
        <v>10</v>
      </c>
      <c r="K45" s="267">
        <v>12.6</v>
      </c>
      <c r="L45" s="267" t="s">
        <v>42</v>
      </c>
      <c r="M45" s="244" t="s">
        <v>43</v>
      </c>
    </row>
    <row r="46" spans="1:13" ht="9.75" customHeight="1" x14ac:dyDescent="0.2">
      <c r="A46" s="967"/>
      <c r="B46" s="960"/>
      <c r="C46" s="1011"/>
      <c r="D46" s="1214"/>
      <c r="E46" s="1265"/>
      <c r="F46" s="270" t="s">
        <v>116</v>
      </c>
      <c r="G46" s="251" t="s">
        <v>254</v>
      </c>
      <c r="H46" s="244" t="s">
        <v>74</v>
      </c>
      <c r="I46" s="259" t="s">
        <v>40</v>
      </c>
      <c r="J46" s="568">
        <v>3</v>
      </c>
      <c r="K46" s="271">
        <v>218.58</v>
      </c>
      <c r="L46" s="251">
        <v>200</v>
      </c>
      <c r="M46" s="244" t="s">
        <v>43</v>
      </c>
    </row>
    <row r="47" spans="1:13" ht="9.75" customHeight="1" x14ac:dyDescent="0.2">
      <c r="A47" s="967"/>
      <c r="B47" s="960"/>
      <c r="C47" s="1011"/>
      <c r="D47" s="1214"/>
      <c r="E47" s="1265"/>
      <c r="F47" s="270" t="s">
        <v>115</v>
      </c>
      <c r="G47" s="251" t="s">
        <v>254</v>
      </c>
      <c r="H47" s="244" t="s">
        <v>74</v>
      </c>
      <c r="I47" s="259" t="s">
        <v>40</v>
      </c>
      <c r="J47" s="568">
        <v>15</v>
      </c>
      <c r="K47" s="271">
        <v>173.82</v>
      </c>
      <c r="L47" s="246">
        <v>150</v>
      </c>
      <c r="M47" s="244" t="s">
        <v>43</v>
      </c>
    </row>
    <row r="48" spans="1:13" ht="9.75" customHeight="1" x14ac:dyDescent="0.2">
      <c r="A48" s="967"/>
      <c r="B48" s="960"/>
      <c r="C48" s="1011"/>
      <c r="D48" s="1214"/>
      <c r="E48" s="1265"/>
      <c r="F48" s="256" t="s">
        <v>246</v>
      </c>
      <c r="G48" s="251" t="s">
        <v>254</v>
      </c>
      <c r="H48" s="244" t="s">
        <v>74</v>
      </c>
      <c r="I48" s="259" t="s">
        <v>40</v>
      </c>
      <c r="J48" s="238">
        <v>100</v>
      </c>
      <c r="K48" s="251">
        <v>320</v>
      </c>
      <c r="L48" s="251">
        <v>300</v>
      </c>
      <c r="M48" s="244" t="s">
        <v>43</v>
      </c>
    </row>
    <row r="49" spans="1:13" ht="9.75" customHeight="1" x14ac:dyDescent="0.2">
      <c r="A49" s="967"/>
      <c r="B49" s="960"/>
      <c r="C49" s="1011"/>
      <c r="D49" s="1214"/>
      <c r="E49" s="1265"/>
      <c r="F49" s="256" t="s">
        <v>114</v>
      </c>
      <c r="G49" s="251" t="s">
        <v>254</v>
      </c>
      <c r="H49" s="244" t="s">
        <v>74</v>
      </c>
      <c r="I49" s="259" t="s">
        <v>40</v>
      </c>
      <c r="J49" s="238">
        <v>40</v>
      </c>
      <c r="K49" s="251">
        <v>56</v>
      </c>
      <c r="L49" s="251">
        <v>50</v>
      </c>
      <c r="M49" s="244" t="s">
        <v>43</v>
      </c>
    </row>
    <row r="50" spans="1:13" ht="9.75" customHeight="1" x14ac:dyDescent="0.2">
      <c r="A50" s="967"/>
      <c r="B50" s="960"/>
      <c r="C50" s="1011"/>
      <c r="D50" s="1214"/>
      <c r="E50" s="1265"/>
      <c r="F50" s="256" t="s">
        <v>117</v>
      </c>
      <c r="G50" s="251" t="s">
        <v>254</v>
      </c>
      <c r="H50" s="251"/>
      <c r="I50" s="259" t="s">
        <v>40</v>
      </c>
      <c r="J50" s="259"/>
      <c r="K50" s="259">
        <v>27.8</v>
      </c>
      <c r="L50" s="251" t="s">
        <v>42</v>
      </c>
      <c r="M50" s="244" t="s">
        <v>43</v>
      </c>
    </row>
    <row r="51" spans="1:13" ht="9.75" customHeight="1" x14ac:dyDescent="0.2">
      <c r="A51" s="967"/>
      <c r="B51" s="960"/>
      <c r="C51" s="1011"/>
      <c r="D51" s="1214"/>
      <c r="E51" s="1265"/>
      <c r="F51" s="256" t="s">
        <v>120</v>
      </c>
      <c r="G51" s="251" t="s">
        <v>254</v>
      </c>
      <c r="H51" s="251"/>
      <c r="I51" s="259" t="s">
        <v>40</v>
      </c>
      <c r="J51" s="259"/>
      <c r="K51" s="259">
        <v>33.4</v>
      </c>
      <c r="L51" s="251" t="s">
        <v>42</v>
      </c>
      <c r="M51" s="244" t="s">
        <v>43</v>
      </c>
    </row>
    <row r="52" spans="1:13" ht="9.75" customHeight="1" x14ac:dyDescent="0.2">
      <c r="A52" s="967"/>
      <c r="B52" s="960"/>
      <c r="C52" s="1011"/>
      <c r="D52" s="1214"/>
      <c r="E52" s="1265"/>
      <c r="F52" s="256" t="s">
        <v>121</v>
      </c>
      <c r="G52" s="251" t="s">
        <v>254</v>
      </c>
      <c r="H52" s="251"/>
      <c r="I52" s="259" t="s">
        <v>40</v>
      </c>
      <c r="J52" s="259"/>
      <c r="K52" s="259">
        <v>30.8</v>
      </c>
      <c r="L52" s="251" t="s">
        <v>42</v>
      </c>
      <c r="M52" s="244" t="s">
        <v>43</v>
      </c>
    </row>
    <row r="53" spans="1:13" ht="9.75" customHeight="1" x14ac:dyDescent="0.2">
      <c r="A53" s="967"/>
      <c r="B53" s="960"/>
      <c r="C53" s="1011"/>
      <c r="D53" s="1214"/>
      <c r="E53" s="1265"/>
      <c r="F53" s="256" t="s">
        <v>122</v>
      </c>
      <c r="G53" s="251" t="s">
        <v>254</v>
      </c>
      <c r="H53" s="251"/>
      <c r="I53" s="259" t="s">
        <v>40</v>
      </c>
      <c r="J53" s="259"/>
      <c r="K53" s="259">
        <v>28.3</v>
      </c>
      <c r="L53" s="251" t="s">
        <v>42</v>
      </c>
      <c r="M53" s="244" t="s">
        <v>43</v>
      </c>
    </row>
    <row r="54" spans="1:13" ht="9.75" customHeight="1" x14ac:dyDescent="0.2">
      <c r="A54" s="967"/>
      <c r="B54" s="960"/>
      <c r="C54" s="1011"/>
      <c r="D54" s="1214"/>
      <c r="E54" s="1265"/>
      <c r="F54" s="256" t="s">
        <v>123</v>
      </c>
      <c r="G54" s="251" t="s">
        <v>254</v>
      </c>
      <c r="H54" s="251"/>
      <c r="I54" s="259" t="s">
        <v>40</v>
      </c>
      <c r="J54" s="259"/>
      <c r="K54" s="259">
        <v>29</v>
      </c>
      <c r="L54" s="251" t="s">
        <v>42</v>
      </c>
      <c r="M54" s="244" t="s">
        <v>43</v>
      </c>
    </row>
    <row r="55" spans="1:13" ht="9.75" customHeight="1" x14ac:dyDescent="0.2">
      <c r="A55" s="967"/>
      <c r="B55" s="960"/>
      <c r="C55" s="1011"/>
      <c r="D55" s="1214"/>
      <c r="E55" s="1265"/>
      <c r="F55" s="256" t="s">
        <v>124</v>
      </c>
      <c r="G55" s="251" t="s">
        <v>254</v>
      </c>
      <c r="H55" s="251"/>
      <c r="I55" s="259" t="s">
        <v>40</v>
      </c>
      <c r="J55" s="274"/>
      <c r="K55" s="274">
        <v>29</v>
      </c>
      <c r="L55" s="251" t="s">
        <v>42</v>
      </c>
      <c r="M55" s="244" t="s">
        <v>43</v>
      </c>
    </row>
    <row r="56" spans="1:13" ht="9.75" customHeight="1" x14ac:dyDescent="0.2">
      <c r="A56" s="967"/>
      <c r="B56" s="960"/>
      <c r="C56" s="1011"/>
      <c r="D56" s="1214"/>
      <c r="E56" s="820"/>
      <c r="F56" s="256" t="s">
        <v>125</v>
      </c>
      <c r="G56" s="251" t="s">
        <v>254</v>
      </c>
      <c r="H56" s="251"/>
      <c r="I56" s="259" t="s">
        <v>40</v>
      </c>
      <c r="J56" s="259"/>
      <c r="K56" s="259">
        <v>31.9</v>
      </c>
      <c r="L56" s="251" t="s">
        <v>42</v>
      </c>
      <c r="M56" s="244" t="s">
        <v>43</v>
      </c>
    </row>
    <row r="57" spans="1:13" ht="9.75" customHeight="1" x14ac:dyDescent="0.2">
      <c r="A57" s="967"/>
      <c r="B57" s="960"/>
      <c r="C57" s="1011"/>
      <c r="D57" s="1214"/>
      <c r="E57" s="820"/>
      <c r="F57" s="256" t="s">
        <v>126</v>
      </c>
      <c r="G57" s="251" t="s">
        <v>254</v>
      </c>
      <c r="H57" s="251"/>
      <c r="I57" s="259" t="s">
        <v>40</v>
      </c>
      <c r="J57" s="259"/>
      <c r="K57" s="259">
        <v>29.7</v>
      </c>
      <c r="L57" s="251" t="s">
        <v>42</v>
      </c>
      <c r="M57" s="244" t="s">
        <v>43</v>
      </c>
    </row>
    <row r="58" spans="1:13" ht="9.75" customHeight="1" x14ac:dyDescent="0.2">
      <c r="A58" s="967"/>
      <c r="B58" s="960"/>
      <c r="C58" s="1011"/>
      <c r="D58" s="1214"/>
      <c r="E58" s="820"/>
      <c r="F58" s="269" t="s">
        <v>127</v>
      </c>
      <c r="G58" s="251" t="s">
        <v>254</v>
      </c>
      <c r="H58" s="251"/>
      <c r="I58" s="259" t="s">
        <v>40</v>
      </c>
      <c r="J58" s="261"/>
      <c r="K58" s="261">
        <v>29.7</v>
      </c>
      <c r="L58" s="251" t="s">
        <v>42</v>
      </c>
      <c r="M58" s="244" t="s">
        <v>43</v>
      </c>
    </row>
    <row r="59" spans="1:13" ht="9.75" customHeight="1" x14ac:dyDescent="0.2">
      <c r="A59" s="967"/>
      <c r="B59" s="960"/>
      <c r="C59" s="1011"/>
      <c r="D59" s="1214"/>
      <c r="E59" s="820"/>
      <c r="F59" s="618" t="s">
        <v>128</v>
      </c>
      <c r="G59" s="251" t="s">
        <v>254</v>
      </c>
      <c r="H59" s="259"/>
      <c r="I59" s="259" t="s">
        <v>40</v>
      </c>
      <c r="J59" s="619"/>
      <c r="K59" s="619">
        <v>31.7</v>
      </c>
      <c r="L59" s="251" t="s">
        <v>42</v>
      </c>
      <c r="M59" s="244" t="s">
        <v>43</v>
      </c>
    </row>
    <row r="60" spans="1:13" ht="9.75" customHeight="1" x14ac:dyDescent="0.2">
      <c r="A60" s="967"/>
      <c r="B60" s="960"/>
      <c r="C60" s="1011"/>
      <c r="D60" s="1214"/>
      <c r="E60" s="820"/>
      <c r="F60" s="14"/>
      <c r="G60" s="12"/>
      <c r="H60" s="12"/>
      <c r="I60" s="12"/>
      <c r="J60" s="12"/>
      <c r="K60" s="12"/>
      <c r="L60" s="12"/>
      <c r="M60" s="12"/>
    </row>
    <row r="61" spans="1:13" ht="9.75" customHeight="1" x14ac:dyDescent="0.2">
      <c r="A61" s="968"/>
      <c r="B61" s="961"/>
      <c r="C61" s="1011"/>
      <c r="D61" s="1215"/>
      <c r="E61" s="821"/>
      <c r="F61" s="21"/>
      <c r="G61" s="17"/>
      <c r="H61" s="17"/>
      <c r="I61" s="17"/>
      <c r="J61" s="17"/>
      <c r="K61" s="17"/>
      <c r="L61" s="17"/>
      <c r="M61" s="17"/>
    </row>
    <row r="62" spans="1:13" ht="9.75" customHeight="1" x14ac:dyDescent="0.2">
      <c r="A62" s="956" t="s">
        <v>13</v>
      </c>
      <c r="B62" s="959" t="s">
        <v>322</v>
      </c>
      <c r="C62" s="1011"/>
      <c r="D62" s="1216">
        <f>M9</f>
        <v>356.72495512500001</v>
      </c>
      <c r="E62" s="819">
        <v>357</v>
      </c>
      <c r="F62" s="620" t="s">
        <v>206</v>
      </c>
      <c r="G62" s="293" t="s">
        <v>254</v>
      </c>
      <c r="H62" s="621"/>
      <c r="I62" s="294" t="s">
        <v>207</v>
      </c>
      <c r="J62" s="294"/>
      <c r="K62" s="622">
        <v>3.32</v>
      </c>
      <c r="L62" s="294">
        <v>3</v>
      </c>
      <c r="M62" s="294" t="s">
        <v>119</v>
      </c>
    </row>
    <row r="63" spans="1:13" ht="12" customHeight="1" x14ac:dyDescent="0.2">
      <c r="A63" s="957"/>
      <c r="B63" s="960"/>
      <c r="C63" s="1011"/>
      <c r="D63" s="1217"/>
      <c r="E63" s="820"/>
      <c r="F63" s="623" t="s">
        <v>208</v>
      </c>
      <c r="G63" s="258" t="s">
        <v>254</v>
      </c>
      <c r="H63" s="296"/>
      <c r="I63" s="259" t="s">
        <v>207</v>
      </c>
      <c r="J63" s="259"/>
      <c r="K63" s="259">
        <v>2.2799999999999998</v>
      </c>
      <c r="L63" s="259">
        <v>2</v>
      </c>
      <c r="M63" s="259" t="s">
        <v>119</v>
      </c>
    </row>
    <row r="64" spans="1:13" ht="9.75" customHeight="1" x14ac:dyDescent="0.2">
      <c r="A64" s="957"/>
      <c r="B64" s="960"/>
      <c r="C64" s="1011"/>
      <c r="D64" s="1217"/>
      <c r="E64" s="820"/>
      <c r="F64" s="624" t="s">
        <v>146</v>
      </c>
      <c r="G64" s="625" t="s">
        <v>254</v>
      </c>
      <c r="H64" s="296"/>
      <c r="I64" s="259" t="s">
        <v>207</v>
      </c>
      <c r="J64" s="562"/>
      <c r="K64" s="626">
        <v>2.37</v>
      </c>
      <c r="L64" s="271">
        <v>2</v>
      </c>
      <c r="M64" s="562" t="s">
        <v>119</v>
      </c>
    </row>
    <row r="65" spans="1:13" ht="9.75" customHeight="1" x14ac:dyDescent="0.2">
      <c r="A65" s="957"/>
      <c r="B65" s="960"/>
      <c r="C65" s="1011"/>
      <c r="D65" s="1217"/>
      <c r="E65" s="820"/>
      <c r="F65" s="624" t="s">
        <v>209</v>
      </c>
      <c r="G65" s="625" t="s">
        <v>254</v>
      </c>
      <c r="H65" s="296"/>
      <c r="I65" s="259" t="s">
        <v>207</v>
      </c>
      <c r="J65" s="562"/>
      <c r="K65" s="562">
        <v>2.34</v>
      </c>
      <c r="L65" s="562">
        <v>2</v>
      </c>
      <c r="M65" s="562" t="s">
        <v>119</v>
      </c>
    </row>
    <row r="66" spans="1:13" ht="12" customHeight="1" x14ac:dyDescent="0.2">
      <c r="A66" s="957"/>
      <c r="B66" s="960"/>
      <c r="C66" s="1011"/>
      <c r="D66" s="1217"/>
      <c r="E66" s="820"/>
      <c r="F66" s="624" t="s">
        <v>210</v>
      </c>
      <c r="G66" s="625" t="s">
        <v>254</v>
      </c>
      <c r="H66" s="296"/>
      <c r="I66" s="259" t="s">
        <v>207</v>
      </c>
      <c r="J66" s="562"/>
      <c r="K66" s="562">
        <v>316.76</v>
      </c>
      <c r="L66" s="562">
        <v>300</v>
      </c>
      <c r="M66" s="562" t="s">
        <v>119</v>
      </c>
    </row>
    <row r="67" spans="1:13" ht="11.25" customHeight="1" x14ac:dyDescent="0.2">
      <c r="A67" s="957"/>
      <c r="B67" s="960"/>
      <c r="C67" s="1011"/>
      <c r="D67" s="1217"/>
      <c r="E67" s="820"/>
      <c r="F67" s="270" t="s">
        <v>147</v>
      </c>
      <c r="G67" s="562" t="s">
        <v>254</v>
      </c>
      <c r="H67" s="562"/>
      <c r="I67" s="259" t="s">
        <v>207</v>
      </c>
      <c r="J67" s="562"/>
      <c r="K67" s="562">
        <v>13.06</v>
      </c>
      <c r="L67" s="627">
        <v>12</v>
      </c>
      <c r="M67" s="562" t="s">
        <v>119</v>
      </c>
    </row>
    <row r="68" spans="1:13" ht="9.75" customHeight="1" x14ac:dyDescent="0.2">
      <c r="A68" s="957"/>
      <c r="B68" s="960"/>
      <c r="C68" s="1011"/>
      <c r="D68" s="1217"/>
      <c r="E68" s="820"/>
      <c r="F68" s="270" t="s">
        <v>148</v>
      </c>
      <c r="G68" s="562" t="s">
        <v>254</v>
      </c>
      <c r="H68" s="562"/>
      <c r="I68" s="259" t="s">
        <v>207</v>
      </c>
      <c r="J68" s="562"/>
      <c r="K68" s="562">
        <v>21.92</v>
      </c>
      <c r="L68" s="562">
        <v>20</v>
      </c>
      <c r="M68" s="562" t="s">
        <v>119</v>
      </c>
    </row>
    <row r="69" spans="1:13" ht="13.5" customHeight="1" x14ac:dyDescent="0.2">
      <c r="A69" s="957"/>
      <c r="B69" s="960"/>
      <c r="C69" s="1011"/>
      <c r="D69" s="1217"/>
      <c r="E69" s="820"/>
      <c r="F69" s="270" t="s">
        <v>149</v>
      </c>
      <c r="G69" s="562" t="s">
        <v>254</v>
      </c>
      <c r="H69" s="562"/>
      <c r="I69" s="259" t="s">
        <v>207</v>
      </c>
      <c r="J69" s="562"/>
      <c r="K69" s="627">
        <v>26.02</v>
      </c>
      <c r="L69" s="562">
        <v>25</v>
      </c>
      <c r="M69" s="562" t="s">
        <v>119</v>
      </c>
    </row>
    <row r="70" spans="1:13" ht="12" customHeight="1" x14ac:dyDescent="0.2">
      <c r="A70" s="957"/>
      <c r="B70" s="960"/>
      <c r="C70" s="1011"/>
      <c r="D70" s="1217"/>
      <c r="E70" s="820"/>
      <c r="F70" s="270" t="s">
        <v>150</v>
      </c>
      <c r="G70" s="562" t="s">
        <v>254</v>
      </c>
      <c r="H70" s="562"/>
      <c r="I70" s="259" t="s">
        <v>207</v>
      </c>
      <c r="J70" s="562"/>
      <c r="K70" s="562">
        <v>2.5</v>
      </c>
      <c r="L70" s="562" t="s">
        <v>42</v>
      </c>
      <c r="M70" s="562" t="s">
        <v>119</v>
      </c>
    </row>
    <row r="71" spans="1:13" ht="10.5" customHeight="1" x14ac:dyDescent="0.2">
      <c r="A71" s="958"/>
      <c r="B71" s="961"/>
      <c r="C71" s="1011"/>
      <c r="D71" s="1218"/>
      <c r="E71" s="821"/>
      <c r="F71" s="507"/>
      <c r="G71" s="628"/>
      <c r="H71" s="628"/>
      <c r="I71" s="628"/>
      <c r="J71" s="628"/>
      <c r="K71" s="628"/>
      <c r="L71" s="628"/>
      <c r="M71" s="628"/>
    </row>
    <row r="72" spans="1:13" ht="12.75" customHeight="1" x14ac:dyDescent="0.2">
      <c r="A72" s="956" t="s">
        <v>17</v>
      </c>
      <c r="B72" s="1267" t="s">
        <v>323</v>
      </c>
      <c r="C72" s="1011"/>
      <c r="D72" s="1262"/>
      <c r="E72" s="809">
        <v>50</v>
      </c>
      <c r="F72" s="629" t="s">
        <v>212</v>
      </c>
      <c r="G72" s="630" t="s">
        <v>254</v>
      </c>
      <c r="H72" s="631"/>
      <c r="I72" s="632" t="s">
        <v>207</v>
      </c>
      <c r="J72" s="631"/>
      <c r="K72" s="631">
        <v>1.19</v>
      </c>
      <c r="L72" s="631">
        <v>5</v>
      </c>
      <c r="M72" s="293" t="s">
        <v>43</v>
      </c>
    </row>
    <row r="73" spans="1:13" ht="9.75" customHeight="1" x14ac:dyDescent="0.2">
      <c r="A73" s="957"/>
      <c r="B73" s="1268"/>
      <c r="C73" s="1011"/>
      <c r="D73" s="1263"/>
      <c r="E73" s="810"/>
      <c r="F73" s="461"/>
      <c r="G73" s="463"/>
      <c r="H73" s="463"/>
      <c r="I73" s="463"/>
      <c r="J73" s="463"/>
      <c r="K73" s="463"/>
      <c r="L73" s="463"/>
      <c r="M73" s="463"/>
    </row>
    <row r="74" spans="1:13" ht="9.75" customHeight="1" x14ac:dyDescent="0.2">
      <c r="A74" s="957"/>
      <c r="B74" s="1268"/>
      <c r="C74" s="1011"/>
      <c r="D74" s="1263"/>
      <c r="E74" s="810"/>
      <c r="F74" s="434"/>
      <c r="G74" s="463"/>
      <c r="H74" s="463"/>
      <c r="I74" s="463"/>
      <c r="J74" s="463"/>
      <c r="K74" s="463"/>
      <c r="L74" s="463"/>
      <c r="M74" s="463"/>
    </row>
    <row r="75" spans="1:13" ht="9.75" customHeight="1" x14ac:dyDescent="0.2">
      <c r="A75" s="958"/>
      <c r="B75" s="1269"/>
      <c r="C75" s="1012"/>
      <c r="D75" s="1264"/>
      <c r="E75" s="811"/>
      <c r="F75" s="435"/>
      <c r="G75" s="472"/>
      <c r="H75" s="472"/>
      <c r="I75" s="472"/>
      <c r="J75" s="472"/>
      <c r="K75" s="472"/>
      <c r="L75" s="472"/>
      <c r="M75" s="472"/>
    </row>
    <row r="76" spans="1:13" ht="28.5" customHeight="1" x14ac:dyDescent="0.2">
      <c r="A76" s="1239" t="s">
        <v>281</v>
      </c>
      <c r="B76" s="1240"/>
      <c r="C76" s="351" t="s">
        <v>300</v>
      </c>
      <c r="D76" s="1238" t="s">
        <v>321</v>
      </c>
      <c r="E76" s="1238"/>
      <c r="F76" s="1259" t="s">
        <v>284</v>
      </c>
      <c r="G76" s="1259" t="s">
        <v>285</v>
      </c>
      <c r="H76" s="1259" t="s">
        <v>286</v>
      </c>
      <c r="I76" s="1259" t="s">
        <v>287</v>
      </c>
      <c r="J76" s="1259" t="s">
        <v>288</v>
      </c>
      <c r="K76" s="1259" t="s">
        <v>289</v>
      </c>
      <c r="L76" s="1259" t="s">
        <v>290</v>
      </c>
      <c r="M76" s="1261" t="s">
        <v>291</v>
      </c>
    </row>
    <row r="77" spans="1:13" ht="23.25" customHeight="1" thickBot="1" x14ac:dyDescent="0.25">
      <c r="A77" s="1158"/>
      <c r="B77" s="1241"/>
      <c r="C77" s="351" t="s">
        <v>301</v>
      </c>
      <c r="D77" s="351" t="s">
        <v>301</v>
      </c>
      <c r="E77" s="351" t="s">
        <v>280</v>
      </c>
      <c r="F77" s="1160"/>
      <c r="G77" s="1109"/>
      <c r="H77" s="1160"/>
      <c r="I77" s="1160"/>
      <c r="J77" s="1260"/>
      <c r="K77" s="1260"/>
      <c r="L77" s="1160"/>
      <c r="M77" s="1161"/>
    </row>
    <row r="78" spans="1:13" ht="12" customHeight="1" thickBot="1" x14ac:dyDescent="0.25">
      <c r="A78" s="1222" t="s">
        <v>19</v>
      </c>
      <c r="B78" s="1223"/>
      <c r="C78" s="117">
        <f>((C14*0.3))</f>
        <v>154.4263875</v>
      </c>
      <c r="D78" s="138">
        <f>C78</f>
        <v>154.4263875</v>
      </c>
      <c r="E78" s="121">
        <f>E79</f>
        <v>154</v>
      </c>
      <c r="F78" s="161"/>
      <c r="G78" s="176"/>
      <c r="H78" s="1211"/>
      <c r="I78" s="1211"/>
      <c r="J78" s="1211"/>
      <c r="K78" s="1211"/>
      <c r="L78" s="1211"/>
      <c r="M78" s="1212"/>
    </row>
    <row r="79" spans="1:13" ht="12" customHeight="1" x14ac:dyDescent="0.2">
      <c r="A79" s="956" t="s">
        <v>19</v>
      </c>
      <c r="B79" s="989" t="s">
        <v>314</v>
      </c>
      <c r="C79" s="1242"/>
      <c r="D79" s="1328"/>
      <c r="E79" s="1329">
        <v>154</v>
      </c>
      <c r="F79" s="633" t="s">
        <v>231</v>
      </c>
      <c r="G79" s="634" t="s">
        <v>254</v>
      </c>
      <c r="H79" s="635" t="s">
        <v>154</v>
      </c>
      <c r="I79" s="635" t="s">
        <v>152</v>
      </c>
      <c r="J79" s="636">
        <v>1</v>
      </c>
      <c r="K79" s="636">
        <v>1</v>
      </c>
      <c r="L79" s="637">
        <v>20</v>
      </c>
      <c r="M79" s="638" t="s">
        <v>169</v>
      </c>
    </row>
    <row r="80" spans="1:13" ht="13.5" customHeight="1" x14ac:dyDescent="0.2">
      <c r="A80" s="957"/>
      <c r="B80" s="967"/>
      <c r="C80" s="1242"/>
      <c r="D80" s="1328"/>
      <c r="E80" s="1329"/>
      <c r="F80" s="639" t="s">
        <v>165</v>
      </c>
      <c r="G80" s="640" t="s">
        <v>254</v>
      </c>
      <c r="H80" s="318" t="s">
        <v>154</v>
      </c>
      <c r="I80" s="318" t="s">
        <v>166</v>
      </c>
      <c r="J80" s="319">
        <v>1</v>
      </c>
      <c r="K80" s="319">
        <v>1</v>
      </c>
      <c r="L80" s="318">
        <v>10</v>
      </c>
      <c r="M80" s="321" t="s">
        <v>169</v>
      </c>
    </row>
    <row r="81" spans="1:13" ht="15" customHeight="1" x14ac:dyDescent="0.2">
      <c r="A81" s="957"/>
      <c r="B81" s="967"/>
      <c r="C81" s="1242"/>
      <c r="D81" s="1328"/>
      <c r="E81" s="1329"/>
      <c r="F81" s="639" t="s">
        <v>214</v>
      </c>
      <c r="G81" s="640" t="s">
        <v>254</v>
      </c>
      <c r="H81" s="318" t="s">
        <v>154</v>
      </c>
      <c r="I81" s="318" t="s">
        <v>166</v>
      </c>
      <c r="J81" s="319">
        <v>1</v>
      </c>
      <c r="K81" s="319">
        <v>1</v>
      </c>
      <c r="L81" s="318">
        <v>10</v>
      </c>
      <c r="M81" s="321" t="s">
        <v>169</v>
      </c>
    </row>
    <row r="82" spans="1:13" ht="12" customHeight="1" x14ac:dyDescent="0.2">
      <c r="A82" s="957"/>
      <c r="B82" s="960"/>
      <c r="C82" s="1242"/>
      <c r="D82" s="1328"/>
      <c r="E82" s="1329"/>
      <c r="F82" s="324" t="s">
        <v>221</v>
      </c>
      <c r="G82" s="640" t="s">
        <v>254</v>
      </c>
      <c r="H82" s="318" t="s">
        <v>154</v>
      </c>
      <c r="I82" s="318" t="s">
        <v>166</v>
      </c>
      <c r="J82" s="319">
        <v>1</v>
      </c>
      <c r="K82" s="319">
        <v>1</v>
      </c>
      <c r="L82" s="318">
        <v>10</v>
      </c>
      <c r="M82" s="321" t="s">
        <v>169</v>
      </c>
    </row>
    <row r="83" spans="1:13" ht="24" customHeight="1" x14ac:dyDescent="0.2">
      <c r="A83" s="957"/>
      <c r="B83" s="960"/>
      <c r="C83" s="1242"/>
      <c r="D83" s="1328"/>
      <c r="E83" s="1329"/>
      <c r="F83" s="324" t="s">
        <v>168</v>
      </c>
      <c r="G83" s="318" t="s">
        <v>254</v>
      </c>
      <c r="H83" s="318" t="s">
        <v>154</v>
      </c>
      <c r="I83" s="318" t="s">
        <v>166</v>
      </c>
      <c r="J83" s="319">
        <v>1</v>
      </c>
      <c r="K83" s="319">
        <v>1</v>
      </c>
      <c r="L83" s="641">
        <v>50</v>
      </c>
      <c r="M83" s="321" t="s">
        <v>169</v>
      </c>
    </row>
    <row r="84" spans="1:13" ht="24" customHeight="1" x14ac:dyDescent="0.2">
      <c r="A84" s="957"/>
      <c r="B84" s="960"/>
      <c r="C84" s="1242"/>
      <c r="D84" s="1328"/>
      <c r="E84" s="1329"/>
      <c r="F84" s="642" t="s">
        <v>170</v>
      </c>
      <c r="G84" s="318" t="s">
        <v>254</v>
      </c>
      <c r="H84" s="318" t="s">
        <v>154</v>
      </c>
      <c r="I84" s="318" t="s">
        <v>166</v>
      </c>
      <c r="J84" s="319">
        <v>1</v>
      </c>
      <c r="K84" s="319">
        <v>1</v>
      </c>
      <c r="L84" s="641">
        <v>40</v>
      </c>
      <c r="M84" s="321" t="s">
        <v>169</v>
      </c>
    </row>
    <row r="85" spans="1:13" ht="9.75" customHeight="1" x14ac:dyDescent="0.2">
      <c r="A85" s="957"/>
      <c r="B85" s="960"/>
      <c r="C85" s="1242"/>
      <c r="D85" s="1328"/>
      <c r="E85" s="1329"/>
      <c r="F85" s="14"/>
      <c r="G85" s="12"/>
      <c r="H85" s="12"/>
      <c r="I85" s="12"/>
      <c r="J85" s="12"/>
      <c r="K85" s="12"/>
      <c r="L85" s="12"/>
      <c r="M85" s="12"/>
    </row>
    <row r="86" spans="1:13" ht="9.75" customHeight="1" x14ac:dyDescent="0.2">
      <c r="A86" s="958"/>
      <c r="B86" s="968"/>
      <c r="C86" s="1243"/>
      <c r="D86" s="1328"/>
      <c r="E86" s="1329"/>
      <c r="F86" s="16"/>
      <c r="G86" s="18"/>
      <c r="H86" s="18"/>
      <c r="I86" s="18"/>
      <c r="J86" s="18"/>
      <c r="K86" s="18"/>
      <c r="L86" s="18"/>
      <c r="M86" s="18"/>
    </row>
    <row r="87" spans="1:13" ht="12.75" customHeight="1" x14ac:dyDescent="0.2">
      <c r="A87" s="1228" t="s">
        <v>213</v>
      </c>
      <c r="B87" s="1230" t="s">
        <v>182</v>
      </c>
      <c r="C87" s="1232"/>
      <c r="D87" s="1234"/>
      <c r="E87" s="1236">
        <v>10</v>
      </c>
      <c r="F87" s="643" t="s">
        <v>183</v>
      </c>
      <c r="G87" s="644" t="s">
        <v>254</v>
      </c>
      <c r="H87" s="644"/>
      <c r="I87" s="644" t="s">
        <v>217</v>
      </c>
      <c r="J87" s="644"/>
      <c r="K87" s="644">
        <v>3</v>
      </c>
      <c r="L87" s="644">
        <v>100</v>
      </c>
      <c r="M87" s="311" t="s">
        <v>169</v>
      </c>
    </row>
    <row r="88" spans="1:13" ht="10.5" customHeight="1" x14ac:dyDescent="0.2">
      <c r="A88" s="1229"/>
      <c r="B88" s="1231"/>
      <c r="C88" s="1233"/>
      <c r="D88" s="1235"/>
      <c r="E88" s="1237"/>
      <c r="F88" s="645" t="s">
        <v>184</v>
      </c>
      <c r="G88" s="414" t="s">
        <v>254</v>
      </c>
      <c r="H88" s="414"/>
      <c r="I88" s="414" t="s">
        <v>217</v>
      </c>
      <c r="J88" s="414"/>
      <c r="K88" s="414" t="s">
        <v>185</v>
      </c>
      <c r="L88" s="646">
        <v>20</v>
      </c>
      <c r="M88" s="647" t="s">
        <v>169</v>
      </c>
    </row>
    <row r="89" spans="1:13" ht="12" thickBot="1" x14ac:dyDescent="0.25">
      <c r="A89" s="130"/>
      <c r="B89" s="130" t="s">
        <v>23</v>
      </c>
      <c r="C89" s="140"/>
      <c r="D89" s="140"/>
      <c r="E89" s="52"/>
    </row>
    <row r="90" spans="1:13" ht="12" thickBot="1" x14ac:dyDescent="0.25">
      <c r="A90" s="130"/>
      <c r="B90" s="130" t="s">
        <v>29</v>
      </c>
      <c r="C90" s="48">
        <f>SUM(C19:C78)</f>
        <v>511.15134262499998</v>
      </c>
      <c r="D90" s="129"/>
      <c r="E90" s="52"/>
    </row>
    <row r="91" spans="1:13" ht="12" thickBot="1" x14ac:dyDescent="0.25">
      <c r="A91" s="130"/>
      <c r="B91" s="130" t="s">
        <v>28</v>
      </c>
      <c r="C91" s="48">
        <f>SUM(D19:D78)</f>
        <v>1224.601252875</v>
      </c>
      <c r="D91" s="140"/>
      <c r="E91" s="52"/>
    </row>
    <row r="92" spans="1:13" x14ac:dyDescent="0.2">
      <c r="C92" s="2"/>
      <c r="D92" s="2"/>
    </row>
    <row r="93" spans="1:13" ht="15.75" x14ac:dyDescent="0.25">
      <c r="B93" s="354" t="s">
        <v>324</v>
      </c>
      <c r="C93" s="355"/>
      <c r="D93" s="355"/>
      <c r="E93" s="355"/>
      <c r="F93" s="355"/>
      <c r="G93" s="230"/>
      <c r="H93" s="230"/>
      <c r="I93" s="230"/>
      <c r="J93" s="230"/>
      <c r="K93" s="234"/>
      <c r="L93" s="234"/>
      <c r="M93" s="234"/>
    </row>
    <row r="94" spans="1:13" ht="15.75" x14ac:dyDescent="0.25">
      <c r="B94" s="354"/>
      <c r="C94" s="228" t="s">
        <v>187</v>
      </c>
      <c r="D94" s="228"/>
      <c r="E94" s="228"/>
      <c r="F94" s="228"/>
      <c r="G94" s="233"/>
      <c r="H94" s="233"/>
      <c r="I94" s="233"/>
      <c r="J94" s="233"/>
      <c r="K94" s="234"/>
      <c r="L94" s="234"/>
      <c r="M94" s="234"/>
    </row>
    <row r="95" spans="1:13" ht="15" x14ac:dyDescent="0.2">
      <c r="B95" s="233"/>
      <c r="C95" s="228" t="s">
        <v>361</v>
      </c>
      <c r="D95" s="228"/>
      <c r="E95" s="228"/>
      <c r="F95" s="228"/>
      <c r="G95" s="355"/>
      <c r="H95" s="355"/>
      <c r="I95" s="233"/>
      <c r="J95" s="233"/>
      <c r="K95" s="234"/>
      <c r="L95" s="234"/>
      <c r="M95" s="234"/>
    </row>
    <row r="96" spans="1:13" ht="15" x14ac:dyDescent="0.2">
      <c r="B96" s="233"/>
      <c r="C96" s="228" t="s">
        <v>188</v>
      </c>
      <c r="D96" s="228"/>
      <c r="E96" s="228"/>
      <c r="F96" s="228"/>
      <c r="G96" s="355"/>
      <c r="H96" s="355"/>
      <c r="I96" s="233"/>
      <c r="J96" s="233"/>
      <c r="K96" s="234"/>
      <c r="L96" s="234"/>
      <c r="M96" s="234"/>
    </row>
  </sheetData>
  <protectedRanges>
    <protectedRange sqref="C9:D9 E78:M78 C15:D15 F14:G15 I8 E67:E75 F71:M71 F73:M75 E86:M86 E79:E84 E85:M85 E19:E60 F60:M61 E61:E66" name="Range1_2"/>
    <protectedRange sqref="C11:E12" name="Range1_1_1"/>
    <protectedRange password="CDC0" sqref="H11" name="Range1_2_1_1"/>
    <protectedRange sqref="C10:D10" name="Range1_5"/>
    <protectedRange password="CDC0" sqref="M20" name="Range1_6_1_3_1"/>
    <protectedRange password="CDC0" sqref="H21:I21" name="Range1_1_4"/>
    <protectedRange password="CDC0" sqref="H24:I24" name="Range1_1_5"/>
    <protectedRange password="CDC0" sqref="F21:F22" name="Range1_1_1_1"/>
    <protectedRange password="CDC0" sqref="L21:L23" name="Range1_11_2_2_1_1"/>
    <protectedRange password="CDC0" sqref="M21:M24" name="Range1_6_5_1_1"/>
    <protectedRange sqref="G26" name="Range1_4"/>
    <protectedRange password="CDC0" sqref="J26 H26:H28" name="Range1_11_1"/>
    <protectedRange password="CDC0" sqref="I26" name="Range1_12_8_1_1_1"/>
    <protectedRange password="CDC0" sqref="L28" name="Range1_15_1_1_1"/>
    <protectedRange password="CDC0" sqref="L26:L27" name="Range1_15_1_1_2"/>
    <protectedRange password="CDC0" sqref="M26:M28 M34" name="Range1_6_5_1"/>
    <protectedRange password="CDC0" sqref="L34" name="Range1_12_1_4_3"/>
    <protectedRange password="CDC0" sqref="F34 K34 H34:I34" name="Range1_12_1_10"/>
    <protectedRange password="CDC0" sqref="J34" name="Range1_12_1_2_1_1"/>
    <protectedRange password="CDC0" sqref="M29:M33" name="Range1_6_5_1_1_1"/>
    <protectedRange password="CDC0" sqref="J29:J33 H29:H33" name="Range1_1_5_1_1_1_1"/>
    <protectedRange password="CDC0" sqref="I29:I33" name="Range1_12_8_1_1_3_1_1_1"/>
    <protectedRange sqref="E87:E88 F87:G87" name="Range1_3_1"/>
    <protectedRange password="CDC0" sqref="F88" name="Range1_1_1_2_1"/>
    <protectedRange password="CDC0" sqref="M87:M88" name="Range1_6_7_1_4_8_1_1_3"/>
    <protectedRange password="CDC0" sqref="M37" name="Range1_7_1"/>
    <protectedRange password="CDC0" sqref="K37:L37 L41" name="Range1_12_1_4_1"/>
    <protectedRange password="CDC0" sqref="K46:K47 L47" name="Range1_3_3"/>
    <protectedRange password="CDC0" sqref="M38:M45" name="Range1_6_5_3"/>
    <protectedRange password="CDC0" sqref="M46:M47" name="Range1_7_3"/>
    <protectedRange password="CDC0" sqref="L38:L40 K42:L43 I50:I58 K50:L58 L46" name="Range1_12_1_4_3_1"/>
    <protectedRange password="CDC0" sqref="K39:K41" name="Range1_12_1_1_3_1"/>
    <protectedRange password="CDC0" sqref="M48" name="Range1_6_10_3_1"/>
    <protectedRange password="CDC0" sqref="K48:L48" name="Range1_12_1_5_2_1"/>
    <protectedRange password="CDC0" sqref="K49:L49" name="Range1_12_1_13_1_1"/>
    <protectedRange password="CDC0" sqref="M49:M59" name="Range1_6_15_1_1"/>
    <protectedRange password="CDC0" sqref="L59" name="Range1_12_1_4_3_2"/>
    <protectedRange password="CDC0" sqref="H59:I59 K59" name="Range1_12_1_10_1"/>
    <protectedRange password="CDC0" sqref="J59" name="Range1_12_1_2_1_1_1"/>
    <protectedRange password="CDC0" sqref="F50:F58" name="Range1_12_1_15_1_1_1_1_1_1"/>
    <protectedRange password="CDC0" sqref="F59" name="Range1_12_1_3_3_1_1_1_1_1_1"/>
    <protectedRange password="CDC0" sqref="J50:J58" name="Range1_12_1_4_3_1_2"/>
    <protectedRange password="CDC0" sqref="H50:H58" name="Range1_12_1_7_2_1_1_1_1_1_1"/>
    <protectedRange sqref="G44:G45" name="Range1_4_4"/>
    <protectedRange password="CDC0" sqref="H38:H41" name="Range1_11_1_2"/>
    <protectedRange password="CDC0" sqref="H37 H42:H49" name="Range1_1_5_2"/>
    <protectedRange password="CDC0" sqref="F46:F47" name="Range1_3_4"/>
    <protectedRange password="CDC0" sqref="F37:F43" name="Range1_12_1_4_4"/>
    <protectedRange password="CDC0" sqref="I37:J37" name="Range1_12_1_4_1_2"/>
    <protectedRange password="CDC0" sqref="I42:J43 I38:I41 I44 I46:I47" name="Range1_12_1_4_3_4"/>
    <protectedRange password="CDC0" sqref="J38:J41" name="Range1_12_1_1_3_1_2"/>
    <protectedRange password="CDC0" sqref="J46:J47" name="Range1_3_2_2_2"/>
    <protectedRange password="CDC0" sqref="F48:G48 I48:J48 G49" name="Range1_12_1_5_2_1_2"/>
    <protectedRange password="CDC0" sqref="I49:J49 F49" name="Range1_12_1_13_1_1_2"/>
    <protectedRange password="CDC0" sqref="K38" name="Range1_12_1_1_3_1_1"/>
    <protectedRange sqref="G67:H70 K65:L70 M64:M70 J64:J70" name="Range1_4_1"/>
    <protectedRange password="CDC0" sqref="M62:M63 I62:K63 I64:I70" name="Range1_3_1_1_1"/>
    <protectedRange password="CDC0" sqref="L62:L63" name="Range1_5_2_1_1"/>
    <protectedRange password="CDC0" sqref="H62:H66" name="Range1_11_1_1"/>
    <protectedRange sqref="F64:G66" name="Range1_1_1_4"/>
    <protectedRange password="CDC0" sqref="F63:G63" name="Range1_2_1_1_1_1_1"/>
    <protectedRange password="CDC0" sqref="F62:G62" name="Range1_3_1_1"/>
    <protectedRange password="CDC0" sqref="K64:L64" name="Range1"/>
    <protectedRange password="CDC0" sqref="F67:F70" name="Range1_24_3_1_1_1"/>
    <protectedRange sqref="F72:H72 J72:L72" name="Range1_4_2"/>
    <protectedRange password="CDC0" sqref="I72" name="Range1_3_1_1_1_1"/>
    <protectedRange password="CDC0" sqref="M72" name="Range1_6_7_1_3"/>
    <protectedRange password="CDC0" sqref="M79:M81" name="Range1_6_7_1_4_8_1_1_1_2"/>
    <protectedRange password="CDC0" sqref="F83:F84" name="Range1_23_2_1_1_1_1_1_2"/>
    <protectedRange password="CDC0" sqref="G83:K84" name="Range1_16_4_1_1_1_1_1_1_2"/>
    <protectedRange password="CDC0" sqref="M82:M84" name="Range1_6_7_6_1_1_1_1_1_1_2"/>
    <protectedRange sqref="H79:I79" name="Range1_11_5_1"/>
    <protectedRange password="CDC0" sqref="J79:K79" name="Range1_21_1_1_3_1"/>
    <protectedRange sqref="F79" name="Range1_12_3_3_1_2_1"/>
    <protectedRange password="CDC0" sqref="L80:L82" name="Range1_16_3_1_1_1_1_1_1_1_1"/>
    <protectedRange password="CDC0" sqref="F80:F82" name="Range1_23_2_1_1_1_1_1_1_1"/>
    <protectedRange password="CDC0" sqref="H80:K82" name="Range1_16_4_1_1_1_1_1_1_1_1"/>
    <protectedRange sqref="C13:E13" name="Range1_1_2_1"/>
  </protectedRanges>
  <mergeCells count="66">
    <mergeCell ref="B72:B75"/>
    <mergeCell ref="K76:K77"/>
    <mergeCell ref="L76:L77"/>
    <mergeCell ref="M76:M77"/>
    <mergeCell ref="A78:B78"/>
    <mergeCell ref="H78:M78"/>
    <mergeCell ref="G76:G77"/>
    <mergeCell ref="H76:H77"/>
    <mergeCell ref="I76:I77"/>
    <mergeCell ref="J76:J77"/>
    <mergeCell ref="F76:F77"/>
    <mergeCell ref="A37:A61"/>
    <mergeCell ref="B37:B61"/>
    <mergeCell ref="E37:E61"/>
    <mergeCell ref="D37:D61"/>
    <mergeCell ref="A62:A71"/>
    <mergeCell ref="B62:B71"/>
    <mergeCell ref="J17:J18"/>
    <mergeCell ref="K17:K18"/>
    <mergeCell ref="L17:L18"/>
    <mergeCell ref="M17:M18"/>
    <mergeCell ref="A19:A36"/>
    <mergeCell ref="H19:M19"/>
    <mergeCell ref="E21:E25"/>
    <mergeCell ref="E26:E36"/>
    <mergeCell ref="C19:C75"/>
    <mergeCell ref="D72:D75"/>
    <mergeCell ref="I17:I18"/>
    <mergeCell ref="H17:H18"/>
    <mergeCell ref="A72:A75"/>
    <mergeCell ref="E72:E75"/>
    <mergeCell ref="E62:E71"/>
    <mergeCell ref="D62:D71"/>
    <mergeCell ref="A15:B15"/>
    <mergeCell ref="C15:E15"/>
    <mergeCell ref="A17:B18"/>
    <mergeCell ref="F17:F18"/>
    <mergeCell ref="G17:G18"/>
    <mergeCell ref="D17:E17"/>
    <mergeCell ref="C14:E14"/>
    <mergeCell ref="A11:B11"/>
    <mergeCell ref="C11:E11"/>
    <mergeCell ref="A12:B12"/>
    <mergeCell ref="C12:E12"/>
    <mergeCell ref="A13:B13"/>
    <mergeCell ref="C13:E13"/>
    <mergeCell ref="A14:B14"/>
    <mergeCell ref="G12:K12"/>
    <mergeCell ref="A8:B8"/>
    <mergeCell ref="A9:B9"/>
    <mergeCell ref="C9:E9"/>
    <mergeCell ref="A10:B10"/>
    <mergeCell ref="C10:E10"/>
    <mergeCell ref="C8:F8"/>
    <mergeCell ref="D79:D86"/>
    <mergeCell ref="D76:E76"/>
    <mergeCell ref="A76:B77"/>
    <mergeCell ref="A79:A86"/>
    <mergeCell ref="B79:B86"/>
    <mergeCell ref="C79:C86"/>
    <mergeCell ref="E79:E86"/>
    <mergeCell ref="A87:A88"/>
    <mergeCell ref="B87:B88"/>
    <mergeCell ref="C87:C88"/>
    <mergeCell ref="D87:D88"/>
    <mergeCell ref="E87:E88"/>
  </mergeCells>
  <phoneticPr fontId="8" type="noConversion"/>
  <hyperlinks>
    <hyperlink ref="L12" r:id="rId1"/>
  </hyperlinks>
  <pageMargins left="0.75" right="0.75" top="1" bottom="1" header="0.5" footer="0.5"/>
  <pageSetup paperSize="9" scale="50" orientation="landscape" r:id="rId2"/>
  <headerFooter alignWithMargins="0">
    <oddHeader>&amp;CResidue Plan - Hen Eggs&amp;RPage &amp;P of &amp;N</oddHeader>
  </headerFooter>
  <rowBreaks count="1" manualBreakCount="1">
    <brk id="75" max="16383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N117"/>
  <sheetViews>
    <sheetView view="pageBreakPreview" zoomScaleNormal="100" zoomScaleSheetLayoutView="100" workbookViewId="0">
      <selection activeCell="N33" sqref="N33"/>
    </sheetView>
  </sheetViews>
  <sheetFormatPr defaultColWidth="9.140625" defaultRowHeight="11.25" x14ac:dyDescent="0.2"/>
  <cols>
    <col min="1" max="1" width="3.42578125" style="2" customWidth="1"/>
    <col min="2" max="2" width="23" style="2" customWidth="1"/>
    <col min="3" max="3" width="7" style="35" customWidth="1"/>
    <col min="4" max="4" width="6.85546875" style="2" customWidth="1"/>
    <col min="5" max="5" width="21.42578125" style="2" customWidth="1"/>
    <col min="6" max="6" width="14.28515625" style="2" customWidth="1"/>
    <col min="7" max="7" width="19.85546875" style="2" customWidth="1"/>
    <col min="8" max="8" width="20.42578125" style="2" customWidth="1"/>
    <col min="9" max="9" width="16.7109375" style="2" customWidth="1"/>
    <col min="10" max="10" width="18.85546875" style="2" customWidth="1"/>
    <col min="11" max="11" width="20.140625" style="2" customWidth="1"/>
    <col min="12" max="12" width="25.42578125" style="2" customWidth="1"/>
    <col min="13" max="16384" width="9.140625" style="2"/>
  </cols>
  <sheetData>
    <row r="1" spans="1:12" ht="12.75" x14ac:dyDescent="0.2">
      <c r="A1" s="36" t="s">
        <v>257</v>
      </c>
      <c r="B1" s="1"/>
      <c r="J1" s="338" t="s">
        <v>258</v>
      </c>
      <c r="K1" s="339"/>
      <c r="L1" s="338"/>
    </row>
    <row r="2" spans="1:12" ht="9.75" customHeight="1" x14ac:dyDescent="0.2">
      <c r="J2" s="340" t="s">
        <v>225</v>
      </c>
      <c r="K2" s="339"/>
      <c r="L2" s="338"/>
    </row>
    <row r="3" spans="1:12" ht="12.75" customHeight="1" x14ac:dyDescent="0.2">
      <c r="A3" s="1287" t="s">
        <v>273</v>
      </c>
      <c r="B3" s="1288"/>
      <c r="C3" s="953" t="s">
        <v>194</v>
      </c>
      <c r="D3" s="954"/>
      <c r="E3" s="955"/>
      <c r="G3" s="118" t="s">
        <v>272</v>
      </c>
      <c r="H3" s="172"/>
      <c r="J3" s="338" t="s">
        <v>192</v>
      </c>
      <c r="K3" s="339"/>
      <c r="L3" s="338"/>
    </row>
    <row r="4" spans="1:12" ht="12.75" customHeight="1" x14ac:dyDescent="0.2">
      <c r="A4" s="1289" t="s">
        <v>274</v>
      </c>
      <c r="B4" s="1290"/>
      <c r="C4" s="1096">
        <v>2022</v>
      </c>
      <c r="D4" s="1097"/>
      <c r="E4" s="3"/>
      <c r="F4" s="4"/>
      <c r="G4" s="4"/>
      <c r="J4" s="338" t="s">
        <v>362</v>
      </c>
      <c r="K4" s="339"/>
      <c r="L4" s="338"/>
    </row>
    <row r="5" spans="1:12" ht="12.75" customHeight="1" x14ac:dyDescent="0.2">
      <c r="A5" s="1287" t="s">
        <v>276</v>
      </c>
      <c r="B5" s="1288"/>
      <c r="C5" s="1281" t="s">
        <v>259</v>
      </c>
      <c r="D5" s="1282"/>
      <c r="E5" s="56"/>
      <c r="F5" s="4"/>
      <c r="G5" s="4"/>
      <c r="I5" s="126"/>
      <c r="J5" s="126"/>
    </row>
    <row r="6" spans="1:12" ht="12.75" customHeight="1" thickBot="1" x14ac:dyDescent="0.25">
      <c r="A6" s="123"/>
      <c r="B6" s="124"/>
      <c r="C6" s="1285"/>
      <c r="D6" s="1285"/>
      <c r="E6" s="50"/>
      <c r="F6" s="4"/>
      <c r="G6" s="109"/>
      <c r="I6" s="126"/>
      <c r="J6" s="126"/>
    </row>
    <row r="7" spans="1:12" ht="43.5" customHeight="1" thickBot="1" x14ac:dyDescent="0.25">
      <c r="A7" s="1192" t="s">
        <v>294</v>
      </c>
      <c r="B7" s="1293"/>
      <c r="C7" s="844">
        <v>68028</v>
      </c>
      <c r="D7" s="845"/>
      <c r="E7" s="3"/>
      <c r="F7" s="116" t="s">
        <v>299</v>
      </c>
      <c r="G7" s="112">
        <v>65625</v>
      </c>
      <c r="I7" s="1300"/>
      <c r="J7" s="1300"/>
    </row>
    <row r="8" spans="1:12" ht="66" customHeight="1" thickBot="1" x14ac:dyDescent="0.25">
      <c r="A8" s="1192" t="s">
        <v>295</v>
      </c>
      <c r="B8" s="1293"/>
      <c r="C8" s="1283">
        <v>68028</v>
      </c>
      <c r="D8" s="1284"/>
      <c r="F8" s="816"/>
      <c r="G8" s="817"/>
      <c r="H8" s="817"/>
      <c r="I8" s="817"/>
      <c r="J8" s="818"/>
      <c r="K8" s="200" t="str">
        <f>Яловиччина!$K$7</f>
        <v>Sampling levels and frequencies</v>
      </c>
    </row>
    <row r="9" spans="1:12" ht="24.75" customHeight="1" thickBot="1" x14ac:dyDescent="0.25">
      <c r="A9" s="1186" t="s">
        <v>278</v>
      </c>
      <c r="B9" s="1182"/>
      <c r="C9" s="1294" t="s">
        <v>296</v>
      </c>
      <c r="D9" s="1295"/>
      <c r="E9" s="348" t="s">
        <v>297</v>
      </c>
      <c r="F9" s="349" t="s">
        <v>298</v>
      </c>
    </row>
    <row r="10" spans="1:12" ht="14.25" customHeight="1" thickBot="1" x14ac:dyDescent="0.25">
      <c r="A10" s="1291" t="s">
        <v>279</v>
      </c>
      <c r="B10" s="1292"/>
      <c r="C10" s="1149">
        <f>IF(C8&lt;=3000,(C8/300)*10,100+(C8-3000)/300)</f>
        <v>316.76</v>
      </c>
      <c r="D10" s="1150"/>
      <c r="E10" s="39"/>
      <c r="F10" s="6"/>
    </row>
    <row r="11" spans="1:12" ht="14.25" customHeight="1" thickBot="1" x14ac:dyDescent="0.25">
      <c r="A11" s="1291" t="s">
        <v>280</v>
      </c>
      <c r="B11" s="1292"/>
      <c r="C11" s="1202">
        <f>D15+D22+D51+D62+D67+D89</f>
        <v>410</v>
      </c>
      <c r="D11" s="1204"/>
      <c r="E11" s="40"/>
      <c r="F11" s="7"/>
    </row>
    <row r="12" spans="1:12" ht="9.75" customHeight="1" x14ac:dyDescent="0.2">
      <c r="B12" s="8"/>
      <c r="C12" s="139"/>
      <c r="D12" s="52"/>
      <c r="E12" s="9"/>
      <c r="F12" s="9"/>
    </row>
    <row r="13" spans="1:12" ht="26.25" customHeight="1" x14ac:dyDescent="0.2">
      <c r="A13" s="1239" t="s">
        <v>281</v>
      </c>
      <c r="B13" s="1240"/>
      <c r="C13" s="1238" t="s">
        <v>300</v>
      </c>
      <c r="D13" s="1286"/>
      <c r="E13" s="1259" t="s">
        <v>284</v>
      </c>
      <c r="F13" s="1259" t="s">
        <v>285</v>
      </c>
      <c r="G13" s="1259" t="s">
        <v>286</v>
      </c>
      <c r="H13" s="1259" t="s">
        <v>287</v>
      </c>
      <c r="I13" s="1259" t="s">
        <v>288</v>
      </c>
      <c r="J13" s="1259" t="s">
        <v>289</v>
      </c>
      <c r="K13" s="1259" t="s">
        <v>290</v>
      </c>
      <c r="L13" s="1261" t="s">
        <v>291</v>
      </c>
    </row>
    <row r="14" spans="1:12" ht="23.25" customHeight="1" x14ac:dyDescent="0.2">
      <c r="A14" s="1158"/>
      <c r="B14" s="1241"/>
      <c r="C14" s="350" t="s">
        <v>301</v>
      </c>
      <c r="D14" s="351" t="s">
        <v>280</v>
      </c>
      <c r="E14" s="1160"/>
      <c r="F14" s="1109"/>
      <c r="G14" s="1160"/>
      <c r="H14" s="1160"/>
      <c r="I14" s="1260"/>
      <c r="J14" s="1260"/>
      <c r="K14" s="1160"/>
      <c r="L14" s="1161"/>
    </row>
    <row r="15" spans="1:12" ht="19.5" customHeight="1" x14ac:dyDescent="0.2">
      <c r="A15" s="801" t="s">
        <v>9</v>
      </c>
      <c r="B15" s="536" t="s">
        <v>309</v>
      </c>
      <c r="C15" s="110">
        <f>(C10*0.1)</f>
        <v>31.676000000000002</v>
      </c>
      <c r="D15" s="120">
        <f>D16+D17</f>
        <v>70</v>
      </c>
      <c r="E15" s="161"/>
      <c r="F15" s="176"/>
      <c r="G15" s="1211"/>
      <c r="H15" s="1211"/>
      <c r="I15" s="1211"/>
      <c r="J15" s="1211"/>
      <c r="K15" s="1211"/>
      <c r="L15" s="1212"/>
    </row>
    <row r="16" spans="1:12" ht="9.75" customHeight="1" x14ac:dyDescent="0.2">
      <c r="A16" s="802"/>
      <c r="B16" s="537" t="s">
        <v>302</v>
      </c>
      <c r="C16" s="141"/>
      <c r="D16" s="148">
        <v>40</v>
      </c>
      <c r="E16" s="540" t="s">
        <v>71</v>
      </c>
      <c r="F16" s="541" t="s">
        <v>259</v>
      </c>
      <c r="G16" s="542" t="s">
        <v>92</v>
      </c>
      <c r="H16" s="542" t="s">
        <v>40</v>
      </c>
      <c r="I16" s="543">
        <v>4.4999999999999998E-2</v>
      </c>
      <c r="J16" s="544">
        <v>0.05</v>
      </c>
      <c r="K16" s="545" t="s">
        <v>42</v>
      </c>
      <c r="L16" s="546" t="s">
        <v>43</v>
      </c>
    </row>
    <row r="17" spans="1:12" ht="9.75" customHeight="1" x14ac:dyDescent="0.2">
      <c r="A17" s="802"/>
      <c r="B17" s="538" t="s">
        <v>303</v>
      </c>
      <c r="C17" s="1296"/>
      <c r="D17" s="898">
        <v>30</v>
      </c>
      <c r="E17" s="547"/>
      <c r="F17" s="547"/>
      <c r="G17" s="547"/>
      <c r="H17" s="547"/>
      <c r="I17" s="547"/>
      <c r="J17" s="547"/>
      <c r="K17" s="547"/>
      <c r="L17" s="547"/>
    </row>
    <row r="18" spans="1:12" ht="9.75" customHeight="1" x14ac:dyDescent="0.2">
      <c r="A18" s="802"/>
      <c r="B18" s="539" t="s">
        <v>304</v>
      </c>
      <c r="C18" s="1297"/>
      <c r="D18" s="899"/>
      <c r="E18" s="454" t="s">
        <v>72</v>
      </c>
      <c r="F18" s="310" t="s">
        <v>259</v>
      </c>
      <c r="G18" s="280" t="s">
        <v>74</v>
      </c>
      <c r="H18" s="280" t="s">
        <v>40</v>
      </c>
      <c r="I18" s="310">
        <v>0.4</v>
      </c>
      <c r="J18" s="244">
        <v>0.48</v>
      </c>
      <c r="K18" s="280" t="s">
        <v>42</v>
      </c>
      <c r="L18" s="244" t="s">
        <v>119</v>
      </c>
    </row>
    <row r="19" spans="1:12" ht="9.75" customHeight="1" x14ac:dyDescent="0.2">
      <c r="A19" s="802"/>
      <c r="B19" s="539" t="s">
        <v>305</v>
      </c>
      <c r="C19" s="1297"/>
      <c r="D19" s="899"/>
      <c r="E19" s="494" t="s">
        <v>75</v>
      </c>
      <c r="F19" s="273" t="s">
        <v>259</v>
      </c>
      <c r="G19" s="273" t="s">
        <v>92</v>
      </c>
      <c r="H19" s="253" t="s">
        <v>40</v>
      </c>
      <c r="I19" s="310">
        <v>0.4</v>
      </c>
      <c r="J19" s="244">
        <v>0.47</v>
      </c>
      <c r="K19" s="244" t="s">
        <v>42</v>
      </c>
      <c r="L19" s="244" t="s">
        <v>119</v>
      </c>
    </row>
    <row r="20" spans="1:12" ht="9.75" customHeight="1" x14ac:dyDescent="0.2">
      <c r="A20" s="802"/>
      <c r="B20" s="539" t="s">
        <v>306</v>
      </c>
      <c r="C20" s="1297"/>
      <c r="D20" s="899"/>
      <c r="E20" s="548" t="s">
        <v>76</v>
      </c>
      <c r="F20" s="273" t="s">
        <v>259</v>
      </c>
      <c r="G20" s="273" t="s">
        <v>92</v>
      </c>
      <c r="H20" s="253" t="s">
        <v>40</v>
      </c>
      <c r="I20" s="280">
        <v>0.4</v>
      </c>
      <c r="J20" s="244">
        <v>0.46</v>
      </c>
      <c r="K20" s="244" t="s">
        <v>42</v>
      </c>
      <c r="L20" s="244" t="s">
        <v>119</v>
      </c>
    </row>
    <row r="21" spans="1:12" ht="9.75" customHeight="1" x14ac:dyDescent="0.2">
      <c r="A21" s="802"/>
      <c r="B21" s="539" t="s">
        <v>307</v>
      </c>
      <c r="C21" s="1298"/>
      <c r="D21" s="900"/>
      <c r="E21" s="494" t="s">
        <v>77</v>
      </c>
      <c r="F21" s="273" t="s">
        <v>259</v>
      </c>
      <c r="G21" s="244" t="s">
        <v>74</v>
      </c>
      <c r="H21" s="244" t="s">
        <v>40</v>
      </c>
      <c r="I21" s="308">
        <v>0.4</v>
      </c>
      <c r="J21" s="244">
        <v>0.48</v>
      </c>
      <c r="K21" s="255" t="s">
        <v>42</v>
      </c>
      <c r="L21" s="244" t="s">
        <v>119</v>
      </c>
    </row>
    <row r="22" spans="1:12" x14ac:dyDescent="0.2">
      <c r="A22" s="1275" t="s">
        <v>10</v>
      </c>
      <c r="B22" s="1312" t="s">
        <v>310</v>
      </c>
      <c r="C22" s="990">
        <f>(C10*0.25)</f>
        <v>79.19</v>
      </c>
      <c r="D22" s="992">
        <v>80</v>
      </c>
      <c r="E22" s="549" t="s">
        <v>245</v>
      </c>
      <c r="F22" s="550" t="s">
        <v>259</v>
      </c>
      <c r="G22" s="248" t="s">
        <v>74</v>
      </c>
      <c r="H22" s="247" t="s">
        <v>40</v>
      </c>
      <c r="I22" s="169">
        <v>5</v>
      </c>
      <c r="J22" s="247">
        <v>8.1</v>
      </c>
      <c r="K22" s="247" t="s">
        <v>42</v>
      </c>
      <c r="L22" s="248" t="s">
        <v>43</v>
      </c>
    </row>
    <row r="23" spans="1:12" ht="9.75" customHeight="1" x14ac:dyDescent="0.2">
      <c r="A23" s="1276"/>
      <c r="B23" s="1299"/>
      <c r="C23" s="991"/>
      <c r="D23" s="899"/>
      <c r="E23" s="551" t="s">
        <v>95</v>
      </c>
      <c r="F23" s="273" t="s">
        <v>259</v>
      </c>
      <c r="G23" s="251"/>
      <c r="H23" s="259" t="s">
        <v>40</v>
      </c>
      <c r="I23" s="238"/>
      <c r="J23" s="552">
        <v>5</v>
      </c>
      <c r="K23" s="553" t="s">
        <v>42</v>
      </c>
      <c r="L23" s="244" t="s">
        <v>119</v>
      </c>
    </row>
    <row r="24" spans="1:12" ht="9.75" customHeight="1" x14ac:dyDescent="0.2">
      <c r="A24" s="1276"/>
      <c r="B24" s="1299"/>
      <c r="C24" s="991"/>
      <c r="D24" s="899"/>
      <c r="E24" s="551" t="s">
        <v>96</v>
      </c>
      <c r="F24" s="273" t="s">
        <v>259</v>
      </c>
      <c r="G24" s="251"/>
      <c r="H24" s="259" t="s">
        <v>40</v>
      </c>
      <c r="I24" s="238"/>
      <c r="J24" s="552">
        <v>5</v>
      </c>
      <c r="K24" s="553" t="s">
        <v>42</v>
      </c>
      <c r="L24" s="244" t="s">
        <v>119</v>
      </c>
    </row>
    <row r="25" spans="1:12" ht="9.75" customHeight="1" x14ac:dyDescent="0.2">
      <c r="A25" s="1276"/>
      <c r="B25" s="1299"/>
      <c r="C25" s="991"/>
      <c r="D25" s="899"/>
      <c r="E25" s="551" t="s">
        <v>97</v>
      </c>
      <c r="F25" s="273" t="s">
        <v>259</v>
      </c>
      <c r="G25" s="251"/>
      <c r="H25" s="259" t="s">
        <v>40</v>
      </c>
      <c r="I25" s="238"/>
      <c r="J25" s="552">
        <v>5</v>
      </c>
      <c r="K25" s="553" t="s">
        <v>42</v>
      </c>
      <c r="L25" s="244" t="s">
        <v>119</v>
      </c>
    </row>
    <row r="26" spans="1:12" ht="9.75" customHeight="1" x14ac:dyDescent="0.2">
      <c r="A26" s="1276"/>
      <c r="B26" s="1299"/>
      <c r="C26" s="991"/>
      <c r="D26" s="899"/>
      <c r="E26" s="551" t="s">
        <v>98</v>
      </c>
      <c r="F26" s="554" t="s">
        <v>259</v>
      </c>
      <c r="G26" s="251"/>
      <c r="H26" s="259" t="s">
        <v>40</v>
      </c>
      <c r="I26" s="238"/>
      <c r="J26" s="552">
        <v>5</v>
      </c>
      <c r="K26" s="555" t="s">
        <v>42</v>
      </c>
      <c r="L26" s="556" t="s">
        <v>119</v>
      </c>
    </row>
    <row r="27" spans="1:12" ht="9.75" customHeight="1" x14ac:dyDescent="0.2">
      <c r="A27" s="1276"/>
      <c r="B27" s="1299"/>
      <c r="C27" s="991"/>
      <c r="D27" s="899"/>
      <c r="E27" s="557" t="s">
        <v>99</v>
      </c>
      <c r="F27" s="554" t="s">
        <v>259</v>
      </c>
      <c r="G27" s="259" t="s">
        <v>40</v>
      </c>
      <c r="H27" s="259" t="s">
        <v>40</v>
      </c>
      <c r="I27" s="238">
        <v>23.3</v>
      </c>
      <c r="J27" s="251">
        <v>23.3</v>
      </c>
      <c r="K27" s="553" t="s">
        <v>42</v>
      </c>
      <c r="L27" s="556" t="s">
        <v>119</v>
      </c>
    </row>
    <row r="28" spans="1:12" ht="9.75" customHeight="1" x14ac:dyDescent="0.2">
      <c r="A28" s="1276"/>
      <c r="B28" s="1299"/>
      <c r="C28" s="991"/>
      <c r="D28" s="899"/>
      <c r="E28" s="557" t="s">
        <v>100</v>
      </c>
      <c r="F28" s="554" t="s">
        <v>259</v>
      </c>
      <c r="G28" s="259" t="s">
        <v>40</v>
      </c>
      <c r="H28" s="259" t="s">
        <v>40</v>
      </c>
      <c r="I28" s="238">
        <v>28.8</v>
      </c>
      <c r="J28" s="251">
        <v>28.8</v>
      </c>
      <c r="K28" s="553" t="s">
        <v>42</v>
      </c>
      <c r="L28" s="556" t="s">
        <v>119</v>
      </c>
    </row>
    <row r="29" spans="1:12" ht="9.75" customHeight="1" x14ac:dyDescent="0.2">
      <c r="A29" s="1276"/>
      <c r="B29" s="1299"/>
      <c r="C29" s="991"/>
      <c r="D29" s="899"/>
      <c r="E29" s="558" t="s">
        <v>260</v>
      </c>
      <c r="F29" s="559" t="s">
        <v>259</v>
      </c>
      <c r="G29" s="560"/>
      <c r="H29" s="253" t="s">
        <v>40</v>
      </c>
      <c r="I29" s="561"/>
      <c r="J29" s="552">
        <v>2</v>
      </c>
      <c r="K29" s="560" t="s">
        <v>42</v>
      </c>
      <c r="L29" s="244" t="s">
        <v>119</v>
      </c>
    </row>
    <row r="30" spans="1:12" ht="9.75" customHeight="1" x14ac:dyDescent="0.2">
      <c r="A30" s="1276"/>
      <c r="B30" s="1299"/>
      <c r="C30" s="991"/>
      <c r="D30" s="899"/>
      <c r="E30" s="551" t="s">
        <v>261</v>
      </c>
      <c r="F30" s="562" t="s">
        <v>259</v>
      </c>
      <c r="G30" s="259"/>
      <c r="H30" s="259" t="s">
        <v>40</v>
      </c>
      <c r="I30" s="286"/>
      <c r="J30" s="563">
        <v>11.4</v>
      </c>
      <c r="K30" s="560" t="s">
        <v>42</v>
      </c>
      <c r="L30" s="258" t="s">
        <v>119</v>
      </c>
    </row>
    <row r="31" spans="1:12" ht="9.75" customHeight="1" x14ac:dyDescent="0.2">
      <c r="A31" s="1276"/>
      <c r="B31" s="1299"/>
      <c r="C31" s="991"/>
      <c r="D31" s="899"/>
      <c r="E31" s="564" t="s">
        <v>107</v>
      </c>
      <c r="F31" s="282" t="s">
        <v>259</v>
      </c>
      <c r="G31" s="282"/>
      <c r="H31" s="565" t="s">
        <v>40</v>
      </c>
      <c r="I31" s="561"/>
      <c r="J31" s="563">
        <v>5.25</v>
      </c>
      <c r="K31" s="560" t="s">
        <v>42</v>
      </c>
      <c r="L31" s="244" t="s">
        <v>119</v>
      </c>
    </row>
    <row r="32" spans="1:12" ht="9.75" customHeight="1" x14ac:dyDescent="0.2">
      <c r="A32" s="1276"/>
      <c r="B32" s="1299"/>
      <c r="C32" s="991"/>
      <c r="D32" s="899"/>
      <c r="E32" s="551" t="s">
        <v>110</v>
      </c>
      <c r="F32" s="273" t="s">
        <v>259</v>
      </c>
      <c r="G32" s="259"/>
      <c r="H32" s="259" t="s">
        <v>40</v>
      </c>
      <c r="I32" s="238"/>
      <c r="J32" s="251">
        <v>25</v>
      </c>
      <c r="K32" s="258" t="s">
        <v>42</v>
      </c>
      <c r="L32" s="244" t="s">
        <v>43</v>
      </c>
    </row>
    <row r="33" spans="1:12" ht="9.75" customHeight="1" x14ac:dyDescent="0.2">
      <c r="A33" s="1276"/>
      <c r="B33" s="1299"/>
      <c r="C33" s="991"/>
      <c r="D33" s="899"/>
      <c r="E33" s="270" t="s">
        <v>115</v>
      </c>
      <c r="F33" s="273" t="s">
        <v>259</v>
      </c>
      <c r="G33" s="244" t="s">
        <v>74</v>
      </c>
      <c r="H33" s="259" t="s">
        <v>40</v>
      </c>
      <c r="I33" s="566">
        <v>15</v>
      </c>
      <c r="J33" s="567">
        <v>5</v>
      </c>
      <c r="K33" s="553" t="s">
        <v>42</v>
      </c>
      <c r="L33" s="244" t="s">
        <v>43</v>
      </c>
    </row>
    <row r="34" spans="1:12" ht="9.75" customHeight="1" x14ac:dyDescent="0.2">
      <c r="A34" s="1276"/>
      <c r="B34" s="1299"/>
      <c r="C34" s="991"/>
      <c r="D34" s="899"/>
      <c r="E34" s="270" t="s">
        <v>116</v>
      </c>
      <c r="F34" s="273" t="s">
        <v>259</v>
      </c>
      <c r="G34" s="244" t="s">
        <v>74</v>
      </c>
      <c r="H34" s="259" t="s">
        <v>40</v>
      </c>
      <c r="I34" s="566">
        <v>5</v>
      </c>
      <c r="J34" s="567">
        <v>5</v>
      </c>
      <c r="K34" s="251" t="s">
        <v>42</v>
      </c>
      <c r="L34" s="244" t="s">
        <v>43</v>
      </c>
    </row>
    <row r="35" spans="1:12" ht="9.75" customHeight="1" x14ac:dyDescent="0.2">
      <c r="A35" s="1276"/>
      <c r="B35" s="1299"/>
      <c r="C35" s="991"/>
      <c r="D35" s="899"/>
      <c r="E35" s="270" t="s">
        <v>111</v>
      </c>
      <c r="F35" s="267" t="s">
        <v>259</v>
      </c>
      <c r="G35" s="244" t="s">
        <v>74</v>
      </c>
      <c r="H35" s="259" t="s">
        <v>40</v>
      </c>
      <c r="I35" s="568">
        <v>20</v>
      </c>
      <c r="J35" s="271">
        <v>28</v>
      </c>
      <c r="K35" s="246" t="s">
        <v>42</v>
      </c>
      <c r="L35" s="244" t="s">
        <v>45</v>
      </c>
    </row>
    <row r="36" spans="1:12" ht="9.75" customHeight="1" x14ac:dyDescent="0.2">
      <c r="A36" s="1276"/>
      <c r="B36" s="1299"/>
      <c r="C36" s="991"/>
      <c r="D36" s="899"/>
      <c r="E36" s="551" t="s">
        <v>117</v>
      </c>
      <c r="F36" s="273" t="s">
        <v>259</v>
      </c>
      <c r="G36" s="238"/>
      <c r="H36" s="259" t="s">
        <v>40</v>
      </c>
      <c r="I36" s="569"/>
      <c r="J36" s="552">
        <v>2.8</v>
      </c>
      <c r="K36" s="553" t="s">
        <v>42</v>
      </c>
      <c r="L36" s="244" t="s">
        <v>45</v>
      </c>
    </row>
    <row r="37" spans="1:12" ht="9.75" customHeight="1" x14ac:dyDescent="0.2">
      <c r="A37" s="1276"/>
      <c r="B37" s="1299"/>
      <c r="C37" s="991"/>
      <c r="D37" s="899"/>
      <c r="E37" s="551" t="s">
        <v>120</v>
      </c>
      <c r="F37" s="273" t="s">
        <v>259</v>
      </c>
      <c r="G37" s="238"/>
      <c r="H37" s="259" t="s">
        <v>40</v>
      </c>
      <c r="I37" s="570"/>
      <c r="J37" s="567">
        <v>7.1</v>
      </c>
      <c r="K37" s="553" t="s">
        <v>42</v>
      </c>
      <c r="L37" s="244" t="s">
        <v>45</v>
      </c>
    </row>
    <row r="38" spans="1:12" ht="9.75" customHeight="1" x14ac:dyDescent="0.2">
      <c r="A38" s="1276"/>
      <c r="B38" s="1299"/>
      <c r="C38" s="991"/>
      <c r="D38" s="899"/>
      <c r="E38" s="551" t="s">
        <v>121</v>
      </c>
      <c r="F38" s="273" t="s">
        <v>259</v>
      </c>
      <c r="G38" s="238"/>
      <c r="H38" s="259" t="s">
        <v>40</v>
      </c>
      <c r="I38" s="570"/>
      <c r="J38" s="567">
        <v>7.2</v>
      </c>
      <c r="K38" s="553" t="s">
        <v>42</v>
      </c>
      <c r="L38" s="244" t="s">
        <v>45</v>
      </c>
    </row>
    <row r="39" spans="1:12" ht="9.75" customHeight="1" x14ac:dyDescent="0.2">
      <c r="A39" s="1276"/>
      <c r="B39" s="1299"/>
      <c r="C39" s="991"/>
      <c r="D39" s="899"/>
      <c r="E39" s="551" t="s">
        <v>122</v>
      </c>
      <c r="F39" s="273" t="s">
        <v>259</v>
      </c>
      <c r="G39" s="238"/>
      <c r="H39" s="259" t="s">
        <v>40</v>
      </c>
      <c r="I39" s="570"/>
      <c r="J39" s="567">
        <v>7.1</v>
      </c>
      <c r="K39" s="553" t="s">
        <v>42</v>
      </c>
      <c r="L39" s="244" t="s">
        <v>45</v>
      </c>
    </row>
    <row r="40" spans="1:12" ht="9.75" customHeight="1" x14ac:dyDescent="0.2">
      <c r="A40" s="1276"/>
      <c r="B40" s="1299"/>
      <c r="C40" s="991"/>
      <c r="D40" s="899"/>
      <c r="E40" s="551" t="s">
        <v>123</v>
      </c>
      <c r="F40" s="273" t="s">
        <v>259</v>
      </c>
      <c r="G40" s="238"/>
      <c r="H40" s="259" t="s">
        <v>40</v>
      </c>
      <c r="I40" s="570"/>
      <c r="J40" s="567">
        <v>6.9</v>
      </c>
      <c r="K40" s="553" t="s">
        <v>42</v>
      </c>
      <c r="L40" s="244" t="s">
        <v>45</v>
      </c>
    </row>
    <row r="41" spans="1:12" ht="9.75" customHeight="1" x14ac:dyDescent="0.2">
      <c r="A41" s="1276"/>
      <c r="B41" s="1299"/>
      <c r="C41" s="991"/>
      <c r="D41" s="899"/>
      <c r="E41" s="551" t="s">
        <v>124</v>
      </c>
      <c r="F41" s="273" t="s">
        <v>259</v>
      </c>
      <c r="G41" s="238"/>
      <c r="H41" s="259" t="s">
        <v>40</v>
      </c>
      <c r="I41" s="570"/>
      <c r="J41" s="567">
        <v>6.7</v>
      </c>
      <c r="K41" s="553" t="s">
        <v>42</v>
      </c>
      <c r="L41" s="244" t="s">
        <v>45</v>
      </c>
    </row>
    <row r="42" spans="1:12" ht="9.75" customHeight="1" x14ac:dyDescent="0.2">
      <c r="A42" s="1276"/>
      <c r="B42" s="1299"/>
      <c r="C42" s="991"/>
      <c r="D42" s="899"/>
      <c r="E42" s="551" t="s">
        <v>125</v>
      </c>
      <c r="F42" s="273" t="s">
        <v>259</v>
      </c>
      <c r="G42" s="238"/>
      <c r="H42" s="259" t="s">
        <v>40</v>
      </c>
      <c r="I42" s="570"/>
      <c r="J42" s="567">
        <v>7.1</v>
      </c>
      <c r="K42" s="553" t="s">
        <v>42</v>
      </c>
      <c r="L42" s="244" t="s">
        <v>45</v>
      </c>
    </row>
    <row r="43" spans="1:12" ht="9.75" customHeight="1" x14ac:dyDescent="0.2">
      <c r="A43" s="1276"/>
      <c r="B43" s="1299"/>
      <c r="C43" s="991"/>
      <c r="D43" s="899"/>
      <c r="E43" s="551" t="s">
        <v>126</v>
      </c>
      <c r="F43" s="273" t="s">
        <v>259</v>
      </c>
      <c r="G43" s="238"/>
      <c r="H43" s="259" t="s">
        <v>40</v>
      </c>
      <c r="I43" s="570"/>
      <c r="J43" s="567">
        <v>7</v>
      </c>
      <c r="K43" s="571" t="s">
        <v>42</v>
      </c>
      <c r="L43" s="244" t="s">
        <v>45</v>
      </c>
    </row>
    <row r="44" spans="1:12" ht="9.75" customHeight="1" x14ac:dyDescent="0.2">
      <c r="A44" s="1276"/>
      <c r="B44" s="1299"/>
      <c r="C44" s="991"/>
      <c r="D44" s="899"/>
      <c r="E44" s="572" t="s">
        <v>127</v>
      </c>
      <c r="F44" s="273" t="s">
        <v>259</v>
      </c>
      <c r="G44" s="238"/>
      <c r="H44" s="259" t="s">
        <v>40</v>
      </c>
      <c r="I44" s="570"/>
      <c r="J44" s="567">
        <v>7</v>
      </c>
      <c r="K44" s="571" t="s">
        <v>42</v>
      </c>
      <c r="L44" s="244" t="s">
        <v>45</v>
      </c>
    </row>
    <row r="45" spans="1:12" ht="9.75" customHeight="1" x14ac:dyDescent="0.2">
      <c r="A45" s="1276"/>
      <c r="B45" s="1299"/>
      <c r="C45" s="991"/>
      <c r="D45" s="899"/>
      <c r="E45" s="14"/>
      <c r="F45" s="12"/>
      <c r="G45" s="12"/>
      <c r="H45" s="12"/>
      <c r="I45" s="12"/>
      <c r="J45" s="12"/>
      <c r="K45" s="12"/>
      <c r="L45" s="12"/>
    </row>
    <row r="46" spans="1:12" ht="9.75" customHeight="1" x14ac:dyDescent="0.2">
      <c r="A46" s="1276"/>
      <c r="B46" s="1299"/>
      <c r="C46" s="991"/>
      <c r="D46" s="899"/>
      <c r="E46" s="34"/>
      <c r="F46" s="13"/>
      <c r="G46" s="13"/>
      <c r="H46" s="13"/>
      <c r="I46" s="13"/>
      <c r="J46" s="13"/>
      <c r="K46" s="13"/>
      <c r="L46" s="13"/>
    </row>
    <row r="47" spans="1:12" ht="9.75" customHeight="1" x14ac:dyDescent="0.2">
      <c r="A47" s="1276"/>
      <c r="B47" s="1299"/>
      <c r="C47" s="991"/>
      <c r="D47" s="899"/>
      <c r="E47" s="14"/>
      <c r="F47" s="12"/>
      <c r="G47" s="12"/>
      <c r="H47" s="12"/>
      <c r="I47" s="12"/>
      <c r="J47" s="12"/>
      <c r="K47" s="12"/>
      <c r="L47" s="12"/>
    </row>
    <row r="48" spans="1:12" ht="9.75" customHeight="1" x14ac:dyDescent="0.2">
      <c r="A48" s="1277"/>
      <c r="B48" s="1313"/>
      <c r="C48" s="991"/>
      <c r="D48" s="900"/>
      <c r="E48" s="16"/>
      <c r="F48" s="18"/>
      <c r="G48" s="18"/>
      <c r="H48" s="18"/>
      <c r="I48" s="18"/>
      <c r="J48" s="18"/>
      <c r="K48" s="18"/>
      <c r="L48" s="18"/>
    </row>
    <row r="49" spans="1:12" ht="27" customHeight="1" x14ac:dyDescent="0.2">
      <c r="A49" s="1239" t="s">
        <v>281</v>
      </c>
      <c r="B49" s="1240"/>
      <c r="C49" s="1238" t="s">
        <v>300</v>
      </c>
      <c r="D49" s="1286"/>
      <c r="E49" s="1259" t="s">
        <v>284</v>
      </c>
      <c r="F49" s="1259" t="s">
        <v>285</v>
      </c>
      <c r="G49" s="1259" t="s">
        <v>286</v>
      </c>
      <c r="H49" s="1259" t="s">
        <v>287</v>
      </c>
      <c r="I49" s="1259" t="s">
        <v>288</v>
      </c>
      <c r="J49" s="1259" t="s">
        <v>289</v>
      </c>
      <c r="K49" s="1259" t="s">
        <v>290</v>
      </c>
      <c r="L49" s="1261" t="s">
        <v>291</v>
      </c>
    </row>
    <row r="50" spans="1:12" ht="24" customHeight="1" thickBot="1" x14ac:dyDescent="0.25">
      <c r="A50" s="1158"/>
      <c r="B50" s="1241"/>
      <c r="C50" s="350" t="s">
        <v>301</v>
      </c>
      <c r="D50" s="351" t="s">
        <v>280</v>
      </c>
      <c r="E50" s="1160"/>
      <c r="F50" s="1109"/>
      <c r="G50" s="1160"/>
      <c r="H50" s="1160"/>
      <c r="I50" s="1260"/>
      <c r="J50" s="1260"/>
      <c r="K50" s="1160"/>
      <c r="L50" s="1161"/>
    </row>
    <row r="51" spans="1:12" ht="12" customHeight="1" thickBot="1" x14ac:dyDescent="0.25">
      <c r="A51" s="1307" t="s">
        <v>14</v>
      </c>
      <c r="B51" s="1308"/>
      <c r="C51" s="125">
        <f>(C10*0.25)</f>
        <v>79.19</v>
      </c>
      <c r="D51" s="189">
        <f>D52+D56</f>
        <v>80</v>
      </c>
      <c r="E51" s="190"/>
      <c r="F51" s="451"/>
      <c r="G51" s="1045"/>
      <c r="H51" s="1045"/>
      <c r="I51" s="1045"/>
      <c r="J51" s="1045"/>
      <c r="K51" s="1045"/>
      <c r="L51" s="1046"/>
    </row>
    <row r="52" spans="1:12" ht="9.75" customHeight="1" x14ac:dyDescent="0.2">
      <c r="A52" s="1272" t="s">
        <v>14</v>
      </c>
      <c r="B52" s="1275" t="s">
        <v>311</v>
      </c>
      <c r="C52" s="1278"/>
      <c r="D52" s="898">
        <v>30</v>
      </c>
      <c r="E52" s="25"/>
      <c r="F52" s="25"/>
      <c r="G52" s="25"/>
      <c r="H52" s="25"/>
      <c r="I52" s="25"/>
      <c r="J52" s="25"/>
      <c r="K52" s="25"/>
      <c r="L52" s="25"/>
    </row>
    <row r="53" spans="1:12" ht="9.75" customHeight="1" x14ac:dyDescent="0.2">
      <c r="A53" s="1273"/>
      <c r="B53" s="1276"/>
      <c r="C53" s="1242"/>
      <c r="D53" s="899"/>
      <c r="E53" s="573" t="s">
        <v>151</v>
      </c>
      <c r="F53" s="574" t="s">
        <v>259</v>
      </c>
      <c r="G53" s="304"/>
      <c r="H53" s="310" t="s">
        <v>207</v>
      </c>
      <c r="I53" s="310"/>
      <c r="J53" s="310">
        <v>1</v>
      </c>
      <c r="K53" s="273" t="s">
        <v>42</v>
      </c>
      <c r="L53" s="244" t="s">
        <v>43</v>
      </c>
    </row>
    <row r="54" spans="1:12" ht="9.75" customHeight="1" x14ac:dyDescent="0.2">
      <c r="A54" s="1273"/>
      <c r="B54" s="1276"/>
      <c r="C54" s="1242"/>
      <c r="D54" s="899"/>
      <c r="E54" s="11"/>
      <c r="F54" s="11"/>
      <c r="G54" s="11"/>
      <c r="H54" s="11"/>
      <c r="I54" s="11"/>
      <c r="J54" s="11"/>
      <c r="K54" s="11"/>
      <c r="L54" s="12"/>
    </row>
    <row r="55" spans="1:12" ht="9.75" customHeight="1" x14ac:dyDescent="0.2">
      <c r="A55" s="1273"/>
      <c r="B55" s="1277"/>
      <c r="C55" s="1243"/>
      <c r="D55" s="900"/>
      <c r="E55" s="16"/>
      <c r="F55" s="18"/>
      <c r="G55" s="18"/>
      <c r="H55" s="18"/>
      <c r="I55" s="18"/>
      <c r="J55" s="18"/>
      <c r="K55" s="18"/>
      <c r="L55" s="18"/>
    </row>
    <row r="56" spans="1:12" ht="9.75" customHeight="1" x14ac:dyDescent="0.2">
      <c r="A56" s="1273"/>
      <c r="B56" s="1275" t="s">
        <v>312</v>
      </c>
      <c r="C56" s="1278"/>
      <c r="D56" s="898">
        <v>50</v>
      </c>
      <c r="E56" s="178"/>
      <c r="F56" s="24"/>
      <c r="G56" s="24"/>
      <c r="H56" s="24"/>
      <c r="I56" s="24"/>
      <c r="J56" s="24"/>
      <c r="K56" s="24"/>
      <c r="L56" s="24"/>
    </row>
    <row r="57" spans="1:12" ht="9.75" customHeight="1" x14ac:dyDescent="0.2">
      <c r="A57" s="1273"/>
      <c r="B57" s="1276"/>
      <c r="C57" s="1242"/>
      <c r="D57" s="899"/>
      <c r="E57" s="575" t="s">
        <v>153</v>
      </c>
      <c r="F57" s="273" t="s">
        <v>259</v>
      </c>
      <c r="G57" s="273" t="s">
        <v>154</v>
      </c>
      <c r="H57" s="273" t="s">
        <v>152</v>
      </c>
      <c r="I57" s="273">
        <v>10</v>
      </c>
      <c r="J57" s="273">
        <v>10</v>
      </c>
      <c r="K57" s="251" t="s">
        <v>42</v>
      </c>
      <c r="L57" s="244" t="s">
        <v>43</v>
      </c>
    </row>
    <row r="58" spans="1:12" ht="9.75" customHeight="1" x14ac:dyDescent="0.2">
      <c r="A58" s="1273"/>
      <c r="B58" s="1276"/>
      <c r="C58" s="1242"/>
      <c r="D58" s="899"/>
      <c r="E58" s="576" t="s">
        <v>262</v>
      </c>
      <c r="F58" s="282" t="s">
        <v>259</v>
      </c>
      <c r="G58" s="282" t="s">
        <v>154</v>
      </c>
      <c r="H58" s="282" t="s">
        <v>152</v>
      </c>
      <c r="I58" s="577">
        <v>10</v>
      </c>
      <c r="J58" s="577">
        <v>10</v>
      </c>
      <c r="K58" s="577">
        <v>50</v>
      </c>
      <c r="L58" s="578" t="s">
        <v>43</v>
      </c>
    </row>
    <row r="59" spans="1:12" ht="9.75" customHeight="1" x14ac:dyDescent="0.2">
      <c r="A59" s="1273"/>
      <c r="B59" s="1276"/>
      <c r="C59" s="1242"/>
      <c r="D59" s="899"/>
      <c r="E59" s="579" t="s">
        <v>263</v>
      </c>
      <c r="F59" s="282" t="s">
        <v>259</v>
      </c>
      <c r="G59" s="282" t="s">
        <v>154</v>
      </c>
      <c r="H59" s="282" t="s">
        <v>152</v>
      </c>
      <c r="I59" s="577">
        <v>10</v>
      </c>
      <c r="J59" s="577">
        <v>10</v>
      </c>
      <c r="K59" s="282">
        <v>50</v>
      </c>
      <c r="L59" s="577" t="s">
        <v>43</v>
      </c>
    </row>
    <row r="60" spans="1:12" ht="9.75" customHeight="1" x14ac:dyDescent="0.2">
      <c r="A60" s="1273"/>
      <c r="B60" s="1276"/>
      <c r="C60" s="1242"/>
      <c r="D60" s="899"/>
      <c r="E60" s="10"/>
      <c r="F60" s="11"/>
      <c r="G60" s="11"/>
      <c r="H60" s="11"/>
      <c r="I60" s="11"/>
      <c r="J60" s="11"/>
      <c r="K60" s="11"/>
      <c r="L60" s="11"/>
    </row>
    <row r="61" spans="1:12" ht="9.75" customHeight="1" x14ac:dyDescent="0.2">
      <c r="A61" s="1274"/>
      <c r="B61" s="1277"/>
      <c r="C61" s="1243"/>
      <c r="D61" s="900"/>
      <c r="E61" s="34"/>
      <c r="F61" s="13"/>
      <c r="G61" s="13"/>
      <c r="H61" s="13"/>
      <c r="I61" s="13"/>
      <c r="J61" s="13"/>
      <c r="K61" s="13"/>
      <c r="L61" s="13"/>
    </row>
    <row r="62" spans="1:12" ht="11.25" customHeight="1" x14ac:dyDescent="0.2">
      <c r="A62" s="1309" t="s">
        <v>17</v>
      </c>
      <c r="B62" s="1301" t="s">
        <v>313</v>
      </c>
      <c r="C62" s="1304"/>
      <c r="D62" s="898">
        <v>30</v>
      </c>
      <c r="E62" s="436"/>
      <c r="F62" s="29"/>
      <c r="G62" s="29"/>
      <c r="H62" s="29"/>
      <c r="I62" s="29"/>
      <c r="J62" s="29"/>
      <c r="K62" s="29"/>
      <c r="L62" s="29"/>
    </row>
    <row r="63" spans="1:12" ht="11.25" customHeight="1" x14ac:dyDescent="0.2">
      <c r="A63" s="1310"/>
      <c r="B63" s="1302"/>
      <c r="C63" s="1305"/>
      <c r="D63" s="899"/>
      <c r="E63" s="580" t="s">
        <v>264</v>
      </c>
      <c r="F63" s="553" t="s">
        <v>259</v>
      </c>
      <c r="G63" s="553"/>
      <c r="H63" s="581" t="s">
        <v>40</v>
      </c>
      <c r="I63" s="553"/>
      <c r="J63" s="582">
        <v>1</v>
      </c>
      <c r="K63" s="553">
        <v>200</v>
      </c>
      <c r="L63" s="244" t="s">
        <v>119</v>
      </c>
    </row>
    <row r="64" spans="1:12" ht="11.25" customHeight="1" x14ac:dyDescent="0.2">
      <c r="A64" s="1311"/>
      <c r="B64" s="1303"/>
      <c r="C64" s="1306"/>
      <c r="D64" s="900"/>
      <c r="E64" s="437"/>
      <c r="F64" s="77"/>
      <c r="G64" s="77"/>
      <c r="H64" s="77"/>
      <c r="I64" s="77"/>
      <c r="J64" s="77"/>
      <c r="K64" s="77"/>
      <c r="L64" s="77"/>
    </row>
    <row r="65" spans="1:12" ht="27" customHeight="1" x14ac:dyDescent="0.2">
      <c r="A65" s="1239" t="s">
        <v>281</v>
      </c>
      <c r="B65" s="1240"/>
      <c r="C65" s="1238" t="s">
        <v>300</v>
      </c>
      <c r="D65" s="1286"/>
      <c r="E65" s="1259" t="s">
        <v>284</v>
      </c>
      <c r="F65" s="1259" t="s">
        <v>285</v>
      </c>
      <c r="G65" s="1259" t="s">
        <v>286</v>
      </c>
      <c r="H65" s="1259" t="s">
        <v>287</v>
      </c>
      <c r="I65" s="1259" t="s">
        <v>288</v>
      </c>
      <c r="J65" s="1259" t="s">
        <v>289</v>
      </c>
      <c r="K65" s="1259" t="s">
        <v>290</v>
      </c>
      <c r="L65" s="1261" t="s">
        <v>291</v>
      </c>
    </row>
    <row r="66" spans="1:12" ht="24" customHeight="1" thickBot="1" x14ac:dyDescent="0.25">
      <c r="A66" s="1158"/>
      <c r="B66" s="1241"/>
      <c r="C66" s="350" t="s">
        <v>301</v>
      </c>
      <c r="D66" s="351" t="s">
        <v>280</v>
      </c>
      <c r="E66" s="1160"/>
      <c r="F66" s="1109"/>
      <c r="G66" s="1160"/>
      <c r="H66" s="1160"/>
      <c r="I66" s="1260"/>
      <c r="J66" s="1260"/>
      <c r="K66" s="1160"/>
      <c r="L66" s="1161"/>
    </row>
    <row r="67" spans="1:12" ht="12" customHeight="1" thickBot="1" x14ac:dyDescent="0.25">
      <c r="A67" s="1279" t="s">
        <v>0</v>
      </c>
      <c r="B67" s="1280"/>
      <c r="C67" s="117">
        <f>(C10*0.4)</f>
        <v>126.70400000000001</v>
      </c>
      <c r="D67" s="121">
        <f>D68+D78+D84</f>
        <v>130</v>
      </c>
      <c r="E67" s="161"/>
      <c r="F67" s="176"/>
      <c r="G67" s="1211"/>
      <c r="H67" s="1211"/>
      <c r="I67" s="1211"/>
      <c r="J67" s="1211"/>
      <c r="K67" s="1211"/>
      <c r="L67" s="1212"/>
    </row>
    <row r="68" spans="1:12" ht="12" customHeight="1" x14ac:dyDescent="0.2">
      <c r="A68" s="1272" t="s">
        <v>19</v>
      </c>
      <c r="B68" s="1275" t="s">
        <v>314</v>
      </c>
      <c r="C68" s="1242"/>
      <c r="D68" s="898">
        <v>40</v>
      </c>
      <c r="E68" s="324" t="s">
        <v>165</v>
      </c>
      <c r="F68" s="583" t="s">
        <v>259</v>
      </c>
      <c r="G68" s="318" t="s">
        <v>154</v>
      </c>
      <c r="H68" s="318" t="s">
        <v>166</v>
      </c>
      <c r="I68" s="318">
        <v>1</v>
      </c>
      <c r="J68" s="318">
        <v>1</v>
      </c>
      <c r="K68" s="318">
        <v>10</v>
      </c>
      <c r="L68" s="584" t="s">
        <v>155</v>
      </c>
    </row>
    <row r="69" spans="1:12" ht="11.25" customHeight="1" x14ac:dyDescent="0.2">
      <c r="A69" s="1273"/>
      <c r="B69" s="1276"/>
      <c r="C69" s="1242"/>
      <c r="D69" s="899"/>
      <c r="E69" s="324" t="s">
        <v>214</v>
      </c>
      <c r="F69" s="583" t="s">
        <v>259</v>
      </c>
      <c r="G69" s="318" t="s">
        <v>154</v>
      </c>
      <c r="H69" s="318" t="s">
        <v>166</v>
      </c>
      <c r="I69" s="318">
        <v>1</v>
      </c>
      <c r="J69" s="318">
        <v>1</v>
      </c>
      <c r="K69" s="318">
        <v>10</v>
      </c>
      <c r="L69" s="584" t="s">
        <v>155</v>
      </c>
    </row>
    <row r="70" spans="1:12" ht="11.25" customHeight="1" x14ac:dyDescent="0.2">
      <c r="A70" s="1273"/>
      <c r="B70" s="1276"/>
      <c r="C70" s="1242"/>
      <c r="D70" s="899"/>
      <c r="E70" s="324" t="s">
        <v>215</v>
      </c>
      <c r="F70" s="583" t="s">
        <v>259</v>
      </c>
      <c r="G70" s="318" t="s">
        <v>154</v>
      </c>
      <c r="H70" s="318" t="s">
        <v>166</v>
      </c>
      <c r="I70" s="318">
        <v>1</v>
      </c>
      <c r="J70" s="318">
        <v>1</v>
      </c>
      <c r="K70" s="318">
        <v>10</v>
      </c>
      <c r="L70" s="584" t="s">
        <v>155</v>
      </c>
    </row>
    <row r="71" spans="1:12" ht="37.5" customHeight="1" x14ac:dyDescent="0.2">
      <c r="A71" s="1273"/>
      <c r="B71" s="1299"/>
      <c r="C71" s="1242"/>
      <c r="D71" s="899"/>
      <c r="E71" s="585" t="s">
        <v>265</v>
      </c>
      <c r="F71" s="586" t="s">
        <v>259</v>
      </c>
      <c r="G71" s="587" t="s">
        <v>154</v>
      </c>
      <c r="H71" s="587" t="s">
        <v>166</v>
      </c>
      <c r="I71" s="587">
        <v>1</v>
      </c>
      <c r="J71" s="587">
        <v>1</v>
      </c>
      <c r="K71" s="587">
        <v>50</v>
      </c>
      <c r="L71" s="584" t="s">
        <v>155</v>
      </c>
    </row>
    <row r="72" spans="1:12" ht="34.5" customHeight="1" x14ac:dyDescent="0.2">
      <c r="A72" s="1273"/>
      <c r="B72" s="1299"/>
      <c r="C72" s="1242"/>
      <c r="D72" s="899"/>
      <c r="E72" s="588" t="s">
        <v>170</v>
      </c>
      <c r="F72" s="586" t="s">
        <v>259</v>
      </c>
      <c r="G72" s="587" t="s">
        <v>154</v>
      </c>
      <c r="H72" s="587" t="s">
        <v>166</v>
      </c>
      <c r="I72" s="587">
        <v>1</v>
      </c>
      <c r="J72" s="587">
        <v>1</v>
      </c>
      <c r="K72" s="587" t="s">
        <v>42</v>
      </c>
      <c r="L72" s="584" t="s">
        <v>169</v>
      </c>
    </row>
    <row r="73" spans="1:12" ht="50.25" customHeight="1" x14ac:dyDescent="0.2">
      <c r="A73" s="1273"/>
      <c r="B73" s="1299"/>
      <c r="C73" s="1242"/>
      <c r="D73" s="899"/>
      <c r="E73" s="589" t="s">
        <v>266</v>
      </c>
      <c r="F73" s="590" t="s">
        <v>259</v>
      </c>
      <c r="G73" s="318" t="s">
        <v>154</v>
      </c>
      <c r="H73" s="318" t="s">
        <v>166</v>
      </c>
      <c r="I73" s="318">
        <v>1</v>
      </c>
      <c r="J73" s="318">
        <v>1</v>
      </c>
      <c r="K73" s="318">
        <v>10</v>
      </c>
      <c r="L73" s="584" t="s">
        <v>169</v>
      </c>
    </row>
    <row r="74" spans="1:12" ht="12.75" customHeight="1" x14ac:dyDescent="0.2">
      <c r="A74" s="1273"/>
      <c r="B74" s="1299"/>
      <c r="C74" s="1242"/>
      <c r="D74" s="899"/>
      <c r="E74" s="591" t="s">
        <v>267</v>
      </c>
      <c r="F74" s="592" t="s">
        <v>259</v>
      </c>
      <c r="G74" s="592" t="s">
        <v>154</v>
      </c>
      <c r="H74" s="326" t="s">
        <v>166</v>
      </c>
      <c r="I74" s="592">
        <v>1</v>
      </c>
      <c r="J74" s="592">
        <v>1</v>
      </c>
      <c r="K74" s="593">
        <v>10</v>
      </c>
      <c r="L74" s="594" t="s">
        <v>169</v>
      </c>
    </row>
    <row r="75" spans="1:12" ht="9.75" customHeight="1" x14ac:dyDescent="0.2">
      <c r="A75" s="1273"/>
      <c r="B75" s="1299"/>
      <c r="C75" s="1242"/>
      <c r="D75" s="899"/>
      <c r="E75" s="73"/>
      <c r="F75" s="71"/>
      <c r="G75" s="71"/>
      <c r="H75" s="71"/>
      <c r="I75" s="71"/>
      <c r="J75" s="71"/>
      <c r="K75" s="71"/>
      <c r="L75" s="71"/>
    </row>
    <row r="76" spans="1:12" ht="9.75" customHeight="1" x14ac:dyDescent="0.2">
      <c r="A76" s="1273"/>
      <c r="B76" s="1276"/>
      <c r="C76" s="1242"/>
      <c r="D76" s="899"/>
      <c r="E76" s="69"/>
      <c r="F76" s="70"/>
      <c r="G76" s="70"/>
      <c r="H76" s="70"/>
      <c r="I76" s="70"/>
      <c r="J76" s="70"/>
      <c r="K76" s="70"/>
      <c r="L76" s="70"/>
    </row>
    <row r="77" spans="1:12" ht="9.75" customHeight="1" x14ac:dyDescent="0.2">
      <c r="A77" s="1274"/>
      <c r="B77" s="1277"/>
      <c r="C77" s="1243"/>
      <c r="D77" s="900"/>
      <c r="E77" s="75"/>
      <c r="F77" s="77"/>
      <c r="G77" s="77"/>
      <c r="H77" s="77"/>
      <c r="I77" s="77"/>
      <c r="J77" s="77"/>
      <c r="K77" s="77"/>
      <c r="L77" s="77"/>
    </row>
    <row r="78" spans="1:12" ht="9.75" customHeight="1" x14ac:dyDescent="0.2">
      <c r="A78" s="1272" t="s">
        <v>20</v>
      </c>
      <c r="B78" s="1275" t="s">
        <v>315</v>
      </c>
      <c r="C78" s="1278"/>
      <c r="D78" s="898">
        <v>50</v>
      </c>
      <c r="E78" s="595" t="s">
        <v>174</v>
      </c>
      <c r="F78" s="420" t="s">
        <v>259</v>
      </c>
      <c r="G78" s="317" t="s">
        <v>154</v>
      </c>
      <c r="H78" s="317" t="s">
        <v>152</v>
      </c>
      <c r="I78" s="317">
        <v>10</v>
      </c>
      <c r="J78" s="317">
        <v>10</v>
      </c>
      <c r="K78" s="330">
        <v>50</v>
      </c>
      <c r="L78" s="596" t="s">
        <v>43</v>
      </c>
    </row>
    <row r="79" spans="1:12" ht="9.75" customHeight="1" x14ac:dyDescent="0.2">
      <c r="A79" s="1273"/>
      <c r="B79" s="1276"/>
      <c r="C79" s="1242"/>
      <c r="D79" s="899"/>
      <c r="E79" s="597" t="s">
        <v>173</v>
      </c>
      <c r="F79" s="282" t="s">
        <v>259</v>
      </c>
      <c r="G79" s="265" t="s">
        <v>154</v>
      </c>
      <c r="H79" s="265" t="s">
        <v>152</v>
      </c>
      <c r="I79" s="265">
        <v>10</v>
      </c>
      <c r="J79" s="265">
        <v>10</v>
      </c>
      <c r="K79" s="332">
        <v>10</v>
      </c>
      <c r="L79" s="577" t="s">
        <v>43</v>
      </c>
    </row>
    <row r="80" spans="1:12" ht="9.75" customHeight="1" x14ac:dyDescent="0.2">
      <c r="A80" s="1273"/>
      <c r="B80" s="1276"/>
      <c r="C80" s="1242"/>
      <c r="D80" s="899"/>
      <c r="E80" s="597" t="s">
        <v>172</v>
      </c>
      <c r="F80" s="282" t="s">
        <v>259</v>
      </c>
      <c r="G80" s="265" t="s">
        <v>154</v>
      </c>
      <c r="H80" s="265" t="s">
        <v>152</v>
      </c>
      <c r="I80" s="265">
        <v>10</v>
      </c>
      <c r="J80" s="265">
        <v>10</v>
      </c>
      <c r="K80" s="332">
        <v>10</v>
      </c>
      <c r="L80" s="577" t="s">
        <v>43</v>
      </c>
    </row>
    <row r="81" spans="1:12" ht="9.75" customHeight="1" x14ac:dyDescent="0.2">
      <c r="A81" s="1273"/>
      <c r="B81" s="1276"/>
      <c r="C81" s="1242"/>
      <c r="D81" s="899"/>
      <c r="E81" s="597" t="s">
        <v>268</v>
      </c>
      <c r="F81" s="265" t="s">
        <v>259</v>
      </c>
      <c r="G81" s="265" t="s">
        <v>154</v>
      </c>
      <c r="H81" s="265" t="s">
        <v>152</v>
      </c>
      <c r="I81" s="265">
        <v>10</v>
      </c>
      <c r="J81" s="265">
        <v>10</v>
      </c>
      <c r="K81" s="332">
        <v>100</v>
      </c>
      <c r="L81" s="577" t="s">
        <v>43</v>
      </c>
    </row>
    <row r="82" spans="1:12" ht="9.75" customHeight="1" x14ac:dyDescent="0.2">
      <c r="A82" s="1273"/>
      <c r="B82" s="1276"/>
      <c r="C82" s="1242"/>
      <c r="D82" s="899"/>
      <c r="E82" s="73"/>
      <c r="F82" s="71"/>
      <c r="G82" s="71"/>
      <c r="H82" s="71"/>
      <c r="I82" s="71"/>
      <c r="J82" s="71"/>
      <c r="K82" s="71"/>
      <c r="L82" s="71"/>
    </row>
    <row r="83" spans="1:12" ht="9.75" customHeight="1" x14ac:dyDescent="0.2">
      <c r="A83" s="1274"/>
      <c r="B83" s="1277"/>
      <c r="C83" s="1243"/>
      <c r="D83" s="900"/>
      <c r="E83" s="598"/>
      <c r="F83" s="72"/>
      <c r="G83" s="72"/>
      <c r="H83" s="72"/>
      <c r="I83" s="72"/>
      <c r="J83" s="72"/>
      <c r="K83" s="72"/>
      <c r="L83" s="72"/>
    </row>
    <row r="84" spans="1:12" ht="10.5" customHeight="1" x14ac:dyDescent="0.2">
      <c r="A84" s="1272" t="s">
        <v>21</v>
      </c>
      <c r="B84" s="1275" t="s">
        <v>316</v>
      </c>
      <c r="C84" s="1278"/>
      <c r="D84" s="898">
        <v>40</v>
      </c>
      <c r="E84" s="599" t="s">
        <v>175</v>
      </c>
      <c r="F84" s="600" t="s">
        <v>259</v>
      </c>
      <c r="G84" s="247"/>
      <c r="H84" s="247" t="s">
        <v>232</v>
      </c>
      <c r="I84" s="247"/>
      <c r="J84" s="247">
        <v>5</v>
      </c>
      <c r="K84" s="247">
        <v>100</v>
      </c>
      <c r="L84" s="248" t="s">
        <v>169</v>
      </c>
    </row>
    <row r="85" spans="1:12" ht="12" customHeight="1" x14ac:dyDescent="0.2">
      <c r="A85" s="1273"/>
      <c r="B85" s="1276"/>
      <c r="C85" s="1242"/>
      <c r="D85" s="899"/>
      <c r="E85" s="601" t="s">
        <v>177</v>
      </c>
      <c r="F85" s="273" t="s">
        <v>259</v>
      </c>
      <c r="G85" s="251"/>
      <c r="H85" s="251" t="s">
        <v>232</v>
      </c>
      <c r="I85" s="251"/>
      <c r="J85" s="251">
        <v>5</v>
      </c>
      <c r="K85" s="251">
        <v>30</v>
      </c>
      <c r="L85" s="244" t="s">
        <v>169</v>
      </c>
    </row>
    <row r="86" spans="1:12" ht="12" customHeight="1" x14ac:dyDescent="0.2">
      <c r="A86" s="1273"/>
      <c r="B86" s="1276"/>
      <c r="C86" s="1242"/>
      <c r="D86" s="899"/>
      <c r="E86" s="601" t="s">
        <v>178</v>
      </c>
      <c r="F86" s="273" t="s">
        <v>259</v>
      </c>
      <c r="G86" s="251"/>
      <c r="H86" s="251" t="s">
        <v>179</v>
      </c>
      <c r="I86" s="251"/>
      <c r="J86" s="251">
        <v>5</v>
      </c>
      <c r="K86" s="265">
        <v>10</v>
      </c>
      <c r="L86" s="244" t="s">
        <v>169</v>
      </c>
    </row>
    <row r="87" spans="1:12" ht="9.75" customHeight="1" x14ac:dyDescent="0.2">
      <c r="A87" s="1273"/>
      <c r="B87" s="1276"/>
      <c r="C87" s="1242"/>
      <c r="D87" s="899"/>
      <c r="E87" s="73"/>
      <c r="F87" s="71"/>
      <c r="G87" s="71"/>
      <c r="H87" s="71"/>
      <c r="I87" s="71"/>
      <c r="J87" s="71"/>
      <c r="K87" s="71"/>
      <c r="L87" s="71"/>
    </row>
    <row r="88" spans="1:12" ht="9.75" customHeight="1" x14ac:dyDescent="0.2">
      <c r="A88" s="1274"/>
      <c r="B88" s="1277"/>
      <c r="C88" s="1243"/>
      <c r="D88" s="900"/>
      <c r="E88" s="75"/>
      <c r="F88" s="77"/>
      <c r="G88" s="77"/>
      <c r="H88" s="77"/>
      <c r="I88" s="77"/>
      <c r="J88" s="77"/>
      <c r="K88" s="77"/>
      <c r="L88" s="77"/>
    </row>
    <row r="89" spans="1:12" ht="12.75" customHeight="1" x14ac:dyDescent="0.2">
      <c r="A89" s="1173" t="s">
        <v>213</v>
      </c>
      <c r="B89" s="1173" t="s">
        <v>182</v>
      </c>
      <c r="C89" s="1270"/>
      <c r="D89" s="1271">
        <v>20</v>
      </c>
      <c r="E89" s="602" t="s">
        <v>183</v>
      </c>
      <c r="F89" s="401" t="s">
        <v>259</v>
      </c>
      <c r="G89" s="169"/>
      <c r="H89" s="169" t="s">
        <v>217</v>
      </c>
      <c r="I89" s="169"/>
      <c r="J89" s="169">
        <v>3</v>
      </c>
      <c r="K89" s="169">
        <v>100</v>
      </c>
      <c r="L89" s="244" t="s">
        <v>169</v>
      </c>
    </row>
    <row r="90" spans="1:12" ht="14.25" customHeight="1" x14ac:dyDescent="0.2">
      <c r="A90" s="1174"/>
      <c r="B90" s="1174"/>
      <c r="C90" s="1270"/>
      <c r="D90" s="1271"/>
      <c r="E90" s="603" t="s">
        <v>184</v>
      </c>
      <c r="F90" s="418" t="s">
        <v>259</v>
      </c>
      <c r="G90" s="411"/>
      <c r="H90" s="411" t="s">
        <v>217</v>
      </c>
      <c r="I90" s="411"/>
      <c r="J90" s="411" t="s">
        <v>185</v>
      </c>
      <c r="K90" s="411">
        <v>20</v>
      </c>
      <c r="L90" s="604" t="s">
        <v>169</v>
      </c>
    </row>
    <row r="91" spans="1:12" ht="12" thickBot="1" x14ac:dyDescent="0.25">
      <c r="C91" s="2"/>
      <c r="D91" s="52"/>
    </row>
    <row r="92" spans="1:12" ht="15.75" thickBot="1" x14ac:dyDescent="0.25">
      <c r="B92" s="2" t="s">
        <v>23</v>
      </c>
      <c r="C92" s="140"/>
      <c r="D92" s="391">
        <f>SUM(C15:C67)</f>
        <v>316.76</v>
      </c>
      <c r="E92" s="357"/>
      <c r="F92" s="357"/>
      <c r="G92" s="358"/>
      <c r="H92" s="358"/>
      <c r="I92" s="358"/>
      <c r="J92" s="358"/>
      <c r="K92" s="361"/>
      <c r="L92" s="361"/>
    </row>
    <row r="93" spans="1:12" ht="15" x14ac:dyDescent="0.2">
      <c r="B93" s="227"/>
      <c r="C93" s="228"/>
      <c r="D93" s="355"/>
      <c r="E93" s="357"/>
      <c r="F93" s="357"/>
      <c r="G93" s="360"/>
      <c r="H93" s="360"/>
      <c r="I93" s="360"/>
      <c r="J93" s="360"/>
      <c r="K93" s="361"/>
      <c r="L93" s="361"/>
    </row>
    <row r="94" spans="1:12" ht="17.25" customHeight="1" x14ac:dyDescent="0.2">
      <c r="B94" s="232"/>
      <c r="C94" s="228"/>
      <c r="D94" s="355"/>
      <c r="E94" s="357"/>
      <c r="F94" s="357"/>
      <c r="G94" s="357"/>
      <c r="H94" s="357"/>
      <c r="I94" s="360"/>
      <c r="J94" s="360"/>
      <c r="K94" s="361"/>
      <c r="L94" s="361"/>
    </row>
    <row r="95" spans="1:12" ht="21.75" customHeight="1" x14ac:dyDescent="0.2">
      <c r="B95" s="232"/>
      <c r="C95" s="228"/>
      <c r="D95" s="355"/>
      <c r="E95" s="357"/>
      <c r="F95" s="357"/>
      <c r="G95" s="357"/>
      <c r="H95" s="357"/>
      <c r="I95" s="360"/>
      <c r="J95" s="360"/>
      <c r="K95" s="361"/>
      <c r="L95" s="361"/>
    </row>
    <row r="96" spans="1:12" ht="11.25" customHeight="1" x14ac:dyDescent="0.2"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4"/>
    </row>
    <row r="97" spans="2:14" ht="11.25" customHeight="1" x14ac:dyDescent="0.2">
      <c r="B97" s="227" t="s">
        <v>186</v>
      </c>
      <c r="C97" s="228"/>
      <c r="D97" s="355"/>
      <c r="E97" s="357"/>
      <c r="F97" s="357"/>
      <c r="G97" s="358"/>
      <c r="H97" s="358"/>
      <c r="I97" s="358"/>
      <c r="J97" s="358"/>
      <c r="K97" s="361"/>
      <c r="L97" s="361"/>
    </row>
    <row r="98" spans="2:14" ht="17.25" customHeight="1" x14ac:dyDescent="0.2">
      <c r="B98" s="392" t="s">
        <v>187</v>
      </c>
      <c r="C98" s="375"/>
      <c r="D98" s="393"/>
      <c r="E98" s="393"/>
      <c r="F98" s="394"/>
      <c r="G98" s="394"/>
      <c r="H98" s="394"/>
      <c r="I98" s="394"/>
      <c r="J98" s="395"/>
      <c r="K98" s="395"/>
      <c r="L98" s="335"/>
      <c r="M98" s="335"/>
      <c r="N98" s="335"/>
    </row>
    <row r="99" spans="2:14" ht="16.5" customHeight="1" x14ac:dyDescent="0.2">
      <c r="B99" s="392" t="s">
        <v>361</v>
      </c>
      <c r="C99" s="375"/>
      <c r="D99" s="393"/>
      <c r="E99" s="393"/>
      <c r="F99" s="393"/>
      <c r="G99" s="393"/>
      <c r="H99" s="394"/>
      <c r="I99" s="394"/>
      <c r="J99" s="395"/>
      <c r="K99" s="395"/>
      <c r="L99" s="335"/>
      <c r="M99" s="335"/>
      <c r="N99" s="335"/>
    </row>
    <row r="100" spans="2:14" ht="15.75" customHeight="1" x14ac:dyDescent="0.2">
      <c r="B100" s="392" t="s">
        <v>188</v>
      </c>
      <c r="C100" s="375"/>
      <c r="D100" s="393"/>
      <c r="E100" s="393"/>
      <c r="F100" s="393"/>
      <c r="G100" s="393"/>
      <c r="H100" s="394"/>
      <c r="I100" s="394"/>
      <c r="J100" s="395"/>
      <c r="K100" s="395"/>
      <c r="L100" s="335"/>
      <c r="M100" s="335"/>
      <c r="N100" s="335"/>
    </row>
    <row r="101" spans="2:14" ht="11.25" customHeight="1" x14ac:dyDescent="0.2">
      <c r="B101" s="396"/>
      <c r="C101" s="396"/>
      <c r="D101" s="396"/>
      <c r="E101" s="396"/>
      <c r="F101" s="396"/>
      <c r="G101" s="396"/>
      <c r="H101" s="396"/>
      <c r="I101" s="396"/>
      <c r="J101" s="396"/>
      <c r="K101" s="396"/>
      <c r="L101" s="396"/>
      <c r="M101" s="335"/>
      <c r="N101" s="335"/>
    </row>
    <row r="102" spans="2:14" ht="11.25" customHeight="1" x14ac:dyDescent="0.2"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4"/>
    </row>
    <row r="103" spans="2:14" ht="11.25" customHeight="1" x14ac:dyDescent="0.2"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4"/>
    </row>
    <row r="104" spans="2:14" ht="11.25" customHeight="1" x14ac:dyDescent="0.2"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4"/>
    </row>
    <row r="105" spans="2:14" ht="11.25" customHeight="1" x14ac:dyDescent="0.2"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4"/>
    </row>
    <row r="106" spans="2:14" ht="11.25" customHeight="1" x14ac:dyDescent="0.2"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4"/>
    </row>
    <row r="107" spans="2:14" ht="11.25" customHeight="1" x14ac:dyDescent="0.2"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4"/>
    </row>
    <row r="108" spans="2:14" ht="11.25" customHeight="1" x14ac:dyDescent="0.2"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4"/>
    </row>
    <row r="109" spans="2:14" ht="11.25" customHeight="1" x14ac:dyDescent="0.2"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4"/>
    </row>
    <row r="110" spans="2:14" ht="11.25" customHeight="1" x14ac:dyDescent="0.2"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</row>
    <row r="111" spans="2:14" ht="11.25" customHeight="1" x14ac:dyDescent="0.2"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</row>
    <row r="112" spans="2:14" ht="11.25" customHeight="1" x14ac:dyDescent="0.2"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</row>
    <row r="113" spans="2:12" ht="11.25" customHeight="1" x14ac:dyDescent="0.2"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</row>
    <row r="114" spans="2:12" ht="11.25" customHeight="1" x14ac:dyDescent="0.2"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</row>
    <row r="115" spans="2:12" ht="11.25" customHeight="1" x14ac:dyDescent="0.2"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</row>
    <row r="116" spans="2:12" ht="11.25" customHeight="1" x14ac:dyDescent="0.2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</row>
    <row r="117" spans="2:12" ht="11.25" customHeight="1" x14ac:dyDescent="0.2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</row>
  </sheetData>
  <protectedRanges>
    <protectedRange sqref="C3:D4 C7:D8 C11 E10:F11 H3 D88 D52:L52 D15:D22 E48:L48 D55:L56 D53 D61:L62 D57:D59 D64:L64 D63 E87:L88 D83:D87 E75:L77 D67:D75 E82:L83 D76:D82 D60:L60 D54:L54" name="Range1"/>
    <protectedRange password="CDC0" sqref="G7" name="Range1_2"/>
    <protectedRange sqref="D89:D90" name="Range1_1"/>
    <protectedRange password="CDC0" sqref="F89:F90" name="Range1_5_1_1_6"/>
    <protectedRange password="CDC0" sqref="L89:L90" name="Range1_6_7_1_4_8_1_1_3_3"/>
    <protectedRange password="CDC0" sqref="L16" name="Range1_6_7_1"/>
    <protectedRange password="CDC0" sqref="F18:F21" name="Range1_5_1_1_1"/>
    <protectedRange password="CDC0" sqref="E18:E19" name="Range1_1_1_1"/>
    <protectedRange password="CDC0" sqref="G18:H18" name="Range1_1_4_1"/>
    <protectedRange password="CDC0" sqref="G21:H21" name="Range1_1_5_1"/>
    <protectedRange password="CDC0" sqref="K18:K20" name="Range1_11_2_2_1_1"/>
    <protectedRange password="CDC0" sqref="L18:L21" name="Range1_11_1"/>
    <protectedRange password="CDC0" sqref="F23:F28 F36:F44 F31:F34" name="Range1_5_1_1_1_1"/>
    <protectedRange password="CDC0" sqref="L29" name="Range1_7_1_1"/>
    <protectedRange password="CDC0" sqref="G33:G34" name="Range1_1_5_1_1"/>
    <protectedRange sqref="F30" name="Range1_4_1"/>
    <protectedRange password="CDC0" sqref="G23:G26 G30" name="Range1_12_8_1_1"/>
    <protectedRange password="CDC0" sqref="E33:E34" name="Range1_3_1"/>
    <protectedRange password="CDC0" sqref="E30 E23:E26" name="Range1_12_1_4"/>
    <protectedRange password="CDC0" sqref="I37:J44 J33:J34" name="Range1_3_3"/>
    <protectedRange password="CDC0" sqref="L30" name="Range1_6_5_3"/>
    <protectedRange password="CDC0" sqref="L32:L34" name="Range1_7_3"/>
    <protectedRange password="CDC0" sqref="K34 H33:H34 H36:H44 H23:H26 H30" name="Range1_12_1_4_3"/>
    <protectedRange password="CDC0" sqref="I23:I26 I30" name="Range1_12_1_1_3_1"/>
    <protectedRange password="CDC0" sqref="I33:I34" name="Range1_3_2_2"/>
    <protectedRange password="CDC0" sqref="L23:L28" name="Range1_6_5"/>
    <protectedRange password="CDC0" sqref="L31" name="Range1_7_1_1_1"/>
    <protectedRange password="CDC0" sqref="G36:G44" name="Range1_12_1_5_1_1"/>
    <protectedRange password="CDC0" sqref="G27:H28 G32:J32 E32 E27:E28 J27:J28" name="Range1_12_1_14"/>
    <protectedRange sqref="K32" name="Range1_10_1_1_7"/>
    <protectedRange password="CDC0" sqref="L22" name="Range1_7_2"/>
    <protectedRange password="CDC0" sqref="E22 H22:K22" name="Range1_12_1_4_2"/>
    <protectedRange password="CDC0" sqref="G22" name="Range1_1_2_2"/>
    <protectedRange password="CDC0" sqref="J35:K35 E35" name="Range1_1_2_2_1"/>
    <protectedRange password="CDC0" sqref="L35:L44" name="Range1_7_5"/>
    <protectedRange password="CDC0" sqref="G35" name="Range1_1_5_1_1_1"/>
    <protectedRange password="CDC0" sqref="H35" name="Range1_12_1_1_1_2"/>
    <protectedRange password="CDC0" sqref="I35" name="Range1_3_2_1"/>
    <protectedRange password="CDC0" sqref="E36:E44" name="Range1_12_1_15_1_1_1_1_1_1_1"/>
    <protectedRange password="CDC0" sqref="I27:I28" name="Range1_12_1_14_2"/>
    <protectedRange password="CDC0" sqref="F53" name="Range1_3"/>
    <protectedRange sqref="K53" name="Range1_10_1_1"/>
    <protectedRange password="CDC0" sqref="L53" name="Range1_6_10"/>
    <protectedRange password="CDC0" sqref="G53" name="Range1_10"/>
    <protectedRange sqref="L59 I59:J59 E58:E59 I58:L58" name="Range1_1_1"/>
    <protectedRange sqref="E57 G57:G59" name="Range1_1_1_2"/>
    <protectedRange password="CDC0" sqref="F57:F59" name="Range1_5_1_1_2"/>
    <protectedRange password="CDC0" sqref="H57:K57 H58:H59" name="Range1_4"/>
    <protectedRange sqref="K59" name="Range1_10_1_1_1"/>
    <protectedRange password="CDC0" sqref="L57" name="Range1_6_7_1_4_8_1_1_3_3_1"/>
    <protectedRange sqref="I63:K63 E63:G63" name="Range1_1_2"/>
    <protectedRange password="CDC0" sqref="L63" name="Range1_7_1_1_2"/>
    <protectedRange sqref="F71:F72" name="Range1_1_3"/>
    <protectedRange password="CDC0" sqref="L74" name="Range1_6_7_1_4_8_1_1_3_3_2"/>
    <protectedRange password="CDC0" sqref="G71:J72" name="Range1_16_4_1_1"/>
    <protectedRange password="CDC0" sqref="L68:L73" name="Range1_6_7_6_1_1"/>
    <protectedRange password="CDC0" sqref="E71:E72" name="Range1_23_2_1_1"/>
    <protectedRange sqref="I74:J74 F73 F68:F70 F74:G74" name="Range1_1_6"/>
    <protectedRange password="CDC0" sqref="G73:J73" name="Range1_16_4_1_1_1"/>
    <protectedRange sqref="E74" name="Range1_1_4_2"/>
    <protectedRange sqref="E73" name="Range1_12_3_3_1_1_1"/>
    <protectedRange password="CDC0" sqref="E68:E70" name="Range1_23_2_1_1_1_1_1_1_1"/>
    <protectedRange password="CDC0" sqref="G68:J70 H74" name="Range1_16_4_1_1_1_1_1_1_1_1"/>
    <protectedRange sqref="L78:L81" name="Range1_1_4"/>
    <protectedRange sqref="E79:E81 F81 G78:J81" name="Range1_5"/>
    <protectedRange password="CDC0" sqref="F78:F80" name="Range1_5_1_1_4"/>
    <protectedRange password="CDC0" sqref="E78" name="Range1_12"/>
    <protectedRange sqref="E84:E86 G84:K86" name="Range1_7"/>
    <protectedRange password="CDC0" sqref="F84:F86" name="Range1_5_1_1_6_1"/>
    <protectedRange password="CDC0" sqref="L84:L86" name="Range1_6_7_1_4_8_1_1_3_3_3"/>
    <protectedRange sqref="H53" name="Range1_9"/>
    <protectedRange sqref="I53:J53" name="Range1_10_1"/>
  </protectedRanges>
  <mergeCells count="88">
    <mergeCell ref="I7:J7"/>
    <mergeCell ref="B62:B64"/>
    <mergeCell ref="C62:C64"/>
    <mergeCell ref="D62:D64"/>
    <mergeCell ref="A51:B51"/>
    <mergeCell ref="A15:A21"/>
    <mergeCell ref="A9:B9"/>
    <mergeCell ref="A62:A64"/>
    <mergeCell ref="C10:D10"/>
    <mergeCell ref="G51:L51"/>
    <mergeCell ref="A49:B50"/>
    <mergeCell ref="A10:B10"/>
    <mergeCell ref="B22:B48"/>
    <mergeCell ref="C22:C48"/>
    <mergeCell ref="D22:D48"/>
    <mergeCell ref="F8:J8"/>
    <mergeCell ref="D68:D77"/>
    <mergeCell ref="B68:B77"/>
    <mergeCell ref="C68:C77"/>
    <mergeCell ref="A68:A77"/>
    <mergeCell ref="K65:K66"/>
    <mergeCell ref="C65:D65"/>
    <mergeCell ref="G65:G66"/>
    <mergeCell ref="H65:H66"/>
    <mergeCell ref="I65:I66"/>
    <mergeCell ref="J65:J66"/>
    <mergeCell ref="G67:L67"/>
    <mergeCell ref="L65:L66"/>
    <mergeCell ref="D78:D83"/>
    <mergeCell ref="A84:A88"/>
    <mergeCell ref="B84:B88"/>
    <mergeCell ref="C84:C88"/>
    <mergeCell ref="D84:D88"/>
    <mergeCell ref="A78:A83"/>
    <mergeCell ref="B78:B83"/>
    <mergeCell ref="C78:C83"/>
    <mergeCell ref="L13:L14"/>
    <mergeCell ref="E13:E14"/>
    <mergeCell ref="G15:L15"/>
    <mergeCell ref="C17:C21"/>
    <mergeCell ref="D17:D21"/>
    <mergeCell ref="I13:I14"/>
    <mergeCell ref="J13:J14"/>
    <mergeCell ref="K13:K14"/>
    <mergeCell ref="A22:A48"/>
    <mergeCell ref="H13:H14"/>
    <mergeCell ref="G13:G14"/>
    <mergeCell ref="A3:B3"/>
    <mergeCell ref="A4:B4"/>
    <mergeCell ref="C4:D4"/>
    <mergeCell ref="C3:E3"/>
    <mergeCell ref="A11:B11"/>
    <mergeCell ref="C11:D11"/>
    <mergeCell ref="A7:B7"/>
    <mergeCell ref="C7:D7"/>
    <mergeCell ref="A8:B8"/>
    <mergeCell ref="A5:B5"/>
    <mergeCell ref="A13:B14"/>
    <mergeCell ref="C13:D13"/>
    <mergeCell ref="C9:D9"/>
    <mergeCell ref="L49:L50"/>
    <mergeCell ref="H49:H50"/>
    <mergeCell ref="I49:I50"/>
    <mergeCell ref="J49:J50"/>
    <mergeCell ref="K49:K50"/>
    <mergeCell ref="G49:G50"/>
    <mergeCell ref="C5:D5"/>
    <mergeCell ref="C8:D8"/>
    <mergeCell ref="C6:D6"/>
    <mergeCell ref="C49:D49"/>
    <mergeCell ref="E49:E50"/>
    <mergeCell ref="F13:F14"/>
    <mergeCell ref="A89:A90"/>
    <mergeCell ref="B89:B90"/>
    <mergeCell ref="C89:C90"/>
    <mergeCell ref="D89:D90"/>
    <mergeCell ref="F49:F50"/>
    <mergeCell ref="A52:A61"/>
    <mergeCell ref="B52:B55"/>
    <mergeCell ref="C52:C55"/>
    <mergeCell ref="D52:D55"/>
    <mergeCell ref="B56:B61"/>
    <mergeCell ref="C56:C61"/>
    <mergeCell ref="D56:D61"/>
    <mergeCell ref="A67:B67"/>
    <mergeCell ref="A65:B66"/>
    <mergeCell ref="E65:E66"/>
    <mergeCell ref="F65:F66"/>
  </mergeCells>
  <phoneticPr fontId="8" type="noConversion"/>
  <hyperlinks>
    <hyperlink ref="K8" r:id="rId1" display="https://ec.europa.eu/food/system/files/2016-11/cs_vet-med-residues_control_sampling_levels_freq_jme.pdf"/>
  </hyperlinks>
  <pageMargins left="0.74803149606299213" right="0.74803149606299213" top="0.98425196850393704" bottom="0.98425196850393704" header="0.51181102362204722" footer="0.51181102362204722"/>
  <pageSetup paperSize="9" scale="59" orientation="landscape" r:id="rId2"/>
  <headerFooter alignWithMargins="0">
    <oddHeader>&amp;CResidue Plan - Honey&amp;RPage &amp;P of &amp;N</oddHeader>
  </headerFooter>
  <rowBreaks count="1" manualBreakCount="1">
    <brk id="48" max="11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Яловиччина</vt:lpstr>
      <vt:lpstr>Свинина</vt:lpstr>
      <vt:lpstr>М'ясо птиці</vt:lpstr>
      <vt:lpstr>М'ясо індиків</vt:lpstr>
      <vt:lpstr>Аквакультура - Риба</vt:lpstr>
      <vt:lpstr>Аквакультура - Рапани</vt:lpstr>
      <vt:lpstr>Молоко коров'яче</vt:lpstr>
      <vt:lpstr>Яйця курячі</vt:lpstr>
      <vt:lpstr>Мед</vt:lpstr>
      <vt:lpstr>Кишки</vt:lpstr>
      <vt:lpstr>'Аквакультура - Риба'!Область_печати</vt:lpstr>
      <vt:lpstr>Кишки!Область_печати</vt:lpstr>
      <vt:lpstr>Мед!Область_печати</vt:lpstr>
      <vt:lpstr>'Молоко коров''яче'!Область_печати</vt:lpstr>
      <vt:lpstr>'М''ясо індиків'!Область_печати</vt:lpstr>
      <vt:lpstr>'М''ясо птиці'!Область_печати</vt:lpstr>
      <vt:lpstr>Свинина!Область_печати</vt:lpstr>
      <vt:lpstr>Яловиччина!Область_печати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evoyjoh</dc:creator>
  <cp:lastModifiedBy>Користувач</cp:lastModifiedBy>
  <cp:lastPrinted>2022-01-12T15:12:23Z</cp:lastPrinted>
  <dcterms:created xsi:type="dcterms:W3CDTF">2006-03-07T09:51:21Z</dcterms:created>
  <dcterms:modified xsi:type="dcterms:W3CDTF">2022-01-12T15:14:09Z</dcterms:modified>
</cp:coreProperties>
</file>